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pul\Desktop\Modelings\CHP\"/>
    </mc:Choice>
  </mc:AlternateContent>
  <xr:revisionPtr revIDLastSave="0" documentId="13_ncr:1_{D456FDA1-C199-41DA-B7FF-5683478902D6}" xr6:coauthVersionLast="43" xr6:coauthVersionMax="43" xr10:uidLastSave="{00000000-0000-0000-0000-000000000000}"/>
  <bookViews>
    <workbookView xWindow="-30" yWindow="45" windowWidth="14535" windowHeight="15150" firstSheet="1" activeTab="1" xr2:uid="{716A4A10-D425-4056-BF09-A958A94124AD}"/>
  </bookViews>
  <sheets>
    <sheet name="Sheet7" sheetId="7" state="hidden" r:id="rId1"/>
    <sheet name="CHP" sheetId="12" r:id="rId2"/>
    <sheet name="VKEKK viršutinė riba" sheetId="3" state="hidden" r:id="rId3"/>
    <sheet name="Kaina-dydis" sheetId="9" r:id="rId4"/>
    <sheet name="Kaina-dydis data" sheetId="2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8" i="12" l="1"/>
  <c r="H5" i="12"/>
  <c r="M18" i="3" l="1"/>
  <c r="N18" i="3"/>
  <c r="L19" i="3"/>
  <c r="M19" i="3"/>
  <c r="N19" i="3"/>
  <c r="L20" i="3"/>
  <c r="M20" i="3"/>
  <c r="N20" i="3"/>
  <c r="L21" i="3"/>
  <c r="M21" i="3"/>
  <c r="N21" i="3"/>
  <c r="L22" i="3"/>
  <c r="M22" i="3"/>
  <c r="N22" i="3"/>
  <c r="O22" i="3"/>
  <c r="L23" i="3"/>
  <c r="M23" i="3"/>
  <c r="N23" i="3"/>
  <c r="L24" i="3"/>
  <c r="M24" i="3"/>
  <c r="N24" i="3"/>
  <c r="L25" i="3"/>
  <c r="M25" i="3"/>
  <c r="N25" i="3"/>
  <c r="O25" i="3"/>
  <c r="P18" i="3"/>
  <c r="H10" i="12"/>
  <c r="H5" i="3"/>
  <c r="H9" i="3"/>
  <c r="K42" i="3"/>
  <c r="O42" i="3"/>
  <c r="S29" i="3"/>
  <c r="S16" i="3"/>
  <c r="O16" i="3"/>
  <c r="O20" i="3" s="1"/>
  <c r="K16" i="3"/>
  <c r="K29" i="3"/>
  <c r="O16" i="12"/>
  <c r="K16" i="12"/>
  <c r="K19" i="12" s="1"/>
  <c r="O42" i="12"/>
  <c r="K42" i="12"/>
  <c r="S29" i="12"/>
  <c r="O29" i="12"/>
  <c r="K29" i="12"/>
  <c r="L19" i="12"/>
  <c r="G20" i="3"/>
  <c r="G21" i="3"/>
  <c r="G22" i="3"/>
  <c r="G23" i="3"/>
  <c r="G24" i="3"/>
  <c r="G25" i="3"/>
  <c r="G19" i="3"/>
  <c r="G32" i="3"/>
  <c r="G33" i="3"/>
  <c r="G34" i="3"/>
  <c r="G35" i="3"/>
  <c r="G36" i="3"/>
  <c r="G37" i="3"/>
  <c r="G38" i="3"/>
  <c r="F20" i="3"/>
  <c r="F21" i="3"/>
  <c r="F22" i="3"/>
  <c r="F23" i="3"/>
  <c r="F24" i="3"/>
  <c r="F25" i="3"/>
  <c r="F19" i="3"/>
  <c r="H6" i="3"/>
  <c r="H7" i="3"/>
  <c r="H8" i="3"/>
  <c r="H10" i="3"/>
  <c r="H11" i="3"/>
  <c r="H12" i="3"/>
  <c r="G6" i="3"/>
  <c r="G7" i="3"/>
  <c r="G8" i="3"/>
  <c r="G9" i="3"/>
  <c r="G10" i="3"/>
  <c r="G11" i="3"/>
  <c r="G12" i="3"/>
  <c r="F5" i="3"/>
  <c r="F31" i="3" s="1"/>
  <c r="G31" i="3" s="1"/>
  <c r="J31" i="3"/>
  <c r="I31" i="3"/>
  <c r="G6" i="12"/>
  <c r="G7" i="12"/>
  <c r="G8" i="12"/>
  <c r="G9" i="12"/>
  <c r="G10" i="12"/>
  <c r="G11" i="12"/>
  <c r="G12" i="12"/>
  <c r="F5" i="12"/>
  <c r="G5" i="12" s="1"/>
  <c r="H7" i="12"/>
  <c r="H8" i="12"/>
  <c r="H9" i="12"/>
  <c r="H12" i="12"/>
  <c r="O19" i="3" l="1"/>
  <c r="O18" i="3"/>
  <c r="O24" i="3"/>
  <c r="O21" i="3"/>
  <c r="O23" i="3"/>
  <c r="G5" i="3"/>
  <c r="I5" i="3"/>
  <c r="L5" i="3" s="1"/>
  <c r="K31" i="3"/>
  <c r="H31" i="3"/>
  <c r="F18" i="3"/>
  <c r="G18" i="3" s="1"/>
  <c r="F44" i="3"/>
  <c r="G44" i="3" s="1"/>
  <c r="M5" i="3"/>
  <c r="H18" i="3"/>
  <c r="K18" i="3"/>
  <c r="L18" i="3"/>
  <c r="I5" i="12"/>
  <c r="J5" i="12" s="1"/>
  <c r="H6" i="12"/>
  <c r="H11" i="12"/>
  <c r="H31" i="12"/>
  <c r="I31" i="12"/>
  <c r="J31" i="12"/>
  <c r="K31" i="12"/>
  <c r="F44" i="12"/>
  <c r="F31" i="12"/>
  <c r="F18" i="12"/>
  <c r="K5" i="3" l="1"/>
  <c r="N5" i="3" s="1"/>
  <c r="N31" i="3" s="1"/>
  <c r="R31" i="3" s="1"/>
  <c r="J44" i="3" s="1"/>
  <c r="N44" i="3" s="1"/>
  <c r="J5" i="3"/>
  <c r="I18" i="3"/>
  <c r="Q18" i="3" s="1"/>
  <c r="J18" i="3"/>
  <c r="R18" i="3" s="1"/>
  <c r="M5" i="12"/>
  <c r="K5" i="12"/>
  <c r="L5" i="12"/>
  <c r="N5" i="12" l="1"/>
  <c r="L31" i="3"/>
  <c r="P31" i="3" s="1"/>
  <c r="H44" i="3" s="1"/>
  <c r="L44" i="3" s="1"/>
  <c r="M31" i="3"/>
  <c r="Q31" i="3" s="1"/>
  <c r="I44" i="3" s="1"/>
  <c r="M44" i="3" s="1"/>
  <c r="O31" i="3"/>
  <c r="S31" i="3" s="1"/>
  <c r="K44" i="3" s="1"/>
  <c r="O44" i="3" s="1"/>
  <c r="S18" i="3"/>
  <c r="G51" i="12" l="1"/>
  <c r="G50" i="12"/>
  <c r="G49" i="12"/>
  <c r="G48" i="12"/>
  <c r="G47" i="12"/>
  <c r="G46" i="12"/>
  <c r="G45" i="12"/>
  <c r="G51" i="3" l="1"/>
  <c r="G50" i="3"/>
  <c r="G49" i="3"/>
  <c r="G48" i="3"/>
  <c r="G47" i="3"/>
  <c r="G46" i="3"/>
  <c r="G45" i="3"/>
  <c r="L21" i="2" l="1"/>
  <c r="H27" i="2"/>
  <c r="K27" i="2" s="1"/>
  <c r="L27" i="2" s="1"/>
  <c r="H26" i="2"/>
  <c r="K26" i="2" s="1"/>
  <c r="L26" i="2" s="1"/>
  <c r="K25" i="2"/>
  <c r="L25" i="2" s="1"/>
  <c r="H25" i="2"/>
  <c r="H24" i="2"/>
  <c r="K24" i="2" s="1"/>
  <c r="L24" i="2" s="1"/>
  <c r="H23" i="2"/>
  <c r="K23" i="2" s="1"/>
  <c r="L23" i="2" s="1"/>
  <c r="H22" i="2"/>
  <c r="K22" i="2" s="1"/>
  <c r="L22" i="2" s="1"/>
  <c r="K21" i="2"/>
  <c r="H21" i="2"/>
  <c r="I12" i="3"/>
  <c r="I10" i="3"/>
  <c r="I9" i="3"/>
  <c r="I11" i="3"/>
  <c r="I8" i="3"/>
  <c r="I6" i="3"/>
  <c r="M10" i="12"/>
  <c r="M9" i="12"/>
  <c r="M6" i="12"/>
  <c r="K38" i="12"/>
  <c r="J38" i="12"/>
  <c r="I38" i="12"/>
  <c r="H38" i="12"/>
  <c r="G38" i="12"/>
  <c r="K37" i="12"/>
  <c r="J37" i="12"/>
  <c r="I37" i="12"/>
  <c r="H37" i="12"/>
  <c r="G37" i="12"/>
  <c r="K36" i="12"/>
  <c r="J36" i="12"/>
  <c r="I36" i="12"/>
  <c r="H36" i="12"/>
  <c r="G36" i="12"/>
  <c r="K35" i="12"/>
  <c r="J35" i="12"/>
  <c r="I35" i="12"/>
  <c r="H35" i="12"/>
  <c r="G35" i="12"/>
  <c r="K34" i="12"/>
  <c r="J34" i="12"/>
  <c r="I34" i="12"/>
  <c r="H34" i="12"/>
  <c r="G34" i="12"/>
  <c r="K33" i="12"/>
  <c r="J33" i="12"/>
  <c r="I33" i="12"/>
  <c r="H33" i="12"/>
  <c r="G33" i="12"/>
  <c r="K32" i="12"/>
  <c r="J32" i="12"/>
  <c r="I32" i="12"/>
  <c r="H32" i="12"/>
  <c r="G32" i="12"/>
  <c r="G25" i="12"/>
  <c r="G24" i="12"/>
  <c r="G23" i="12"/>
  <c r="G22" i="12"/>
  <c r="G21" i="12"/>
  <c r="G20" i="12"/>
  <c r="G19" i="12"/>
  <c r="M12" i="12"/>
  <c r="I12" i="12"/>
  <c r="M11" i="12"/>
  <c r="I11" i="12"/>
  <c r="I24" i="12"/>
  <c r="M24" i="12" s="1"/>
  <c r="M8" i="12"/>
  <c r="I8" i="12"/>
  <c r="K21" i="12"/>
  <c r="O21" i="12" s="1"/>
  <c r="M7" i="12"/>
  <c r="I7" i="3"/>
  <c r="E20" i="2"/>
  <c r="L8" i="12" l="1"/>
  <c r="J8" i="12"/>
  <c r="L11" i="12"/>
  <c r="J11" i="12"/>
  <c r="L12" i="12"/>
  <c r="J12" i="12"/>
  <c r="K8" i="3"/>
  <c r="J8" i="3"/>
  <c r="K11" i="3"/>
  <c r="J11" i="3"/>
  <c r="K9" i="3"/>
  <c r="J9" i="3"/>
  <c r="K10" i="3"/>
  <c r="J10" i="3"/>
  <c r="K7" i="3"/>
  <c r="J7" i="3"/>
  <c r="K6" i="3"/>
  <c r="J6" i="3"/>
  <c r="K12" i="3"/>
  <c r="J12" i="3"/>
  <c r="K22" i="12"/>
  <c r="O22" i="12" s="1"/>
  <c r="K25" i="12"/>
  <c r="O25" i="12" s="1"/>
  <c r="J18" i="12"/>
  <c r="N18" i="12" s="1"/>
  <c r="G31" i="12"/>
  <c r="G44" i="12"/>
  <c r="I18" i="12"/>
  <c r="M18" i="12" s="1"/>
  <c r="H18" i="12"/>
  <c r="L18" i="12" s="1"/>
  <c r="G18" i="12"/>
  <c r="O18" i="12"/>
  <c r="H19" i="12"/>
  <c r="H25" i="12"/>
  <c r="L25" i="12" s="1"/>
  <c r="I25" i="12"/>
  <c r="M25" i="12" s="1"/>
  <c r="J22" i="12"/>
  <c r="N22" i="12" s="1"/>
  <c r="M6" i="3"/>
  <c r="K11" i="12"/>
  <c r="I9" i="12"/>
  <c r="I10" i="12"/>
  <c r="I6" i="12"/>
  <c r="I7" i="12"/>
  <c r="K12" i="12"/>
  <c r="K8" i="12"/>
  <c r="H24" i="12"/>
  <c r="L24" i="12" s="1"/>
  <c r="J25" i="12"/>
  <c r="N25" i="12" s="1"/>
  <c r="J19" i="12"/>
  <c r="N19" i="12" s="1"/>
  <c r="I20" i="12"/>
  <c r="H21" i="12"/>
  <c r="L21" i="12" s="1"/>
  <c r="I23" i="12"/>
  <c r="K24" i="12"/>
  <c r="O24" i="12" s="1"/>
  <c r="J20" i="12"/>
  <c r="I21" i="12"/>
  <c r="M21" i="12" s="1"/>
  <c r="H22" i="12"/>
  <c r="L22" i="12" s="1"/>
  <c r="J23" i="12"/>
  <c r="I19" i="12"/>
  <c r="M19" i="12" s="1"/>
  <c r="H20" i="12"/>
  <c r="H23" i="12"/>
  <c r="J24" i="12"/>
  <c r="K20" i="12"/>
  <c r="J21" i="12"/>
  <c r="N21" i="12" s="1"/>
  <c r="I22" i="12"/>
  <c r="M22" i="12" s="1"/>
  <c r="K23" i="12"/>
  <c r="O23" i="12" s="1"/>
  <c r="L10" i="3"/>
  <c r="L9" i="3"/>
  <c r="L7" i="3"/>
  <c r="L8" i="3"/>
  <c r="L6" i="3"/>
  <c r="L12" i="3"/>
  <c r="L11" i="3"/>
  <c r="N11" i="12" l="1"/>
  <c r="O37" i="12" s="1"/>
  <c r="S37" i="12" s="1"/>
  <c r="K50" i="12" s="1"/>
  <c r="O50" i="12" s="1"/>
  <c r="N8" i="12"/>
  <c r="L34" i="12" s="1"/>
  <c r="P34" i="12" s="1"/>
  <c r="H47" i="12" s="1"/>
  <c r="L47" i="12" s="1"/>
  <c r="L9" i="12"/>
  <c r="J9" i="12"/>
  <c r="N12" i="12"/>
  <c r="N38" i="12" s="1"/>
  <c r="R38" i="12" s="1"/>
  <c r="J51" i="12" s="1"/>
  <c r="N51" i="12" s="1"/>
  <c r="L7" i="12"/>
  <c r="J7" i="12"/>
  <c r="L6" i="12"/>
  <c r="J6" i="12"/>
  <c r="L10" i="12"/>
  <c r="J10" i="12"/>
  <c r="O31" i="12"/>
  <c r="S31" i="12" s="1"/>
  <c r="K44" i="12" s="1"/>
  <c r="O44" i="12" s="1"/>
  <c r="L31" i="12"/>
  <c r="P31" i="12" s="1"/>
  <c r="N31" i="12"/>
  <c r="R31" i="12" s="1"/>
  <c r="J44" i="12" s="1"/>
  <c r="N44" i="12" s="1"/>
  <c r="M31" i="12"/>
  <c r="Q31" i="12" s="1"/>
  <c r="I44" i="12" s="1"/>
  <c r="M44" i="12" s="1"/>
  <c r="N24" i="12"/>
  <c r="L20" i="12"/>
  <c r="L23" i="12"/>
  <c r="M20" i="12"/>
  <c r="M23" i="12"/>
  <c r="N23" i="12"/>
  <c r="N20" i="12"/>
  <c r="O20" i="12"/>
  <c r="O19" i="12"/>
  <c r="K10" i="12"/>
  <c r="K6" i="12"/>
  <c r="K7" i="12"/>
  <c r="K9" i="12"/>
  <c r="O38" i="12"/>
  <c r="S38" i="12" s="1"/>
  <c r="K51" i="12" s="1"/>
  <c r="O51" i="12" s="1"/>
  <c r="O34" i="12"/>
  <c r="S34" i="12" s="1"/>
  <c r="K47" i="12" s="1"/>
  <c r="O47" i="12" s="1"/>
  <c r="N34" i="12"/>
  <c r="R34" i="12" s="1"/>
  <c r="J47" i="12" s="1"/>
  <c r="N47" i="12" s="1"/>
  <c r="M34" i="12"/>
  <c r="Q34" i="12" s="1"/>
  <c r="I47" i="12" s="1"/>
  <c r="M47" i="12" s="1"/>
  <c r="H38" i="3"/>
  <c r="M12" i="3"/>
  <c r="M9" i="3"/>
  <c r="K38" i="3"/>
  <c r="J38" i="3"/>
  <c r="I38" i="3"/>
  <c r="K37" i="3"/>
  <c r="J37" i="3"/>
  <c r="I37" i="3"/>
  <c r="H37" i="3"/>
  <c r="K36" i="3"/>
  <c r="J36" i="3"/>
  <c r="I36" i="3"/>
  <c r="H36" i="3"/>
  <c r="K35" i="3"/>
  <c r="J35" i="3"/>
  <c r="I35" i="3"/>
  <c r="H35" i="3"/>
  <c r="K34" i="3"/>
  <c r="J34" i="3"/>
  <c r="I34" i="3"/>
  <c r="H34" i="3"/>
  <c r="K33" i="3"/>
  <c r="J33" i="3"/>
  <c r="I33" i="3"/>
  <c r="H33" i="3"/>
  <c r="K32" i="3"/>
  <c r="J32" i="3"/>
  <c r="I32" i="3"/>
  <c r="H32" i="3"/>
  <c r="M8" i="3"/>
  <c r="H19" i="3"/>
  <c r="P19" i="3" s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1" i="2"/>
  <c r="E22" i="2"/>
  <c r="E23" i="2"/>
  <c r="E3" i="2"/>
  <c r="D3" i="2"/>
  <c r="N9" i="12" l="1"/>
  <c r="L35" i="12" s="1"/>
  <c r="P35" i="12" s="1"/>
  <c r="N10" i="12"/>
  <c r="O36" i="12" s="1"/>
  <c r="S36" i="12" s="1"/>
  <c r="K49" i="12" s="1"/>
  <c r="O49" i="12" s="1"/>
  <c r="L37" i="12"/>
  <c r="P37" i="12" s="1"/>
  <c r="H50" i="12" s="1"/>
  <c r="L50" i="12" s="1"/>
  <c r="M37" i="12"/>
  <c r="Q37" i="12" s="1"/>
  <c r="I50" i="12" s="1"/>
  <c r="M50" i="12" s="1"/>
  <c r="N37" i="12"/>
  <c r="R37" i="12" s="1"/>
  <c r="J50" i="12" s="1"/>
  <c r="N50" i="12" s="1"/>
  <c r="N6" i="12"/>
  <c r="O32" i="12" s="1"/>
  <c r="S32" i="12" s="1"/>
  <c r="K45" i="12" s="1"/>
  <c r="O45" i="12" s="1"/>
  <c r="L38" i="12"/>
  <c r="P38" i="12" s="1"/>
  <c r="H51" i="12" s="1"/>
  <c r="L51" i="12" s="1"/>
  <c r="M38" i="12"/>
  <c r="Q38" i="12" s="1"/>
  <c r="I51" i="12" s="1"/>
  <c r="M51" i="12" s="1"/>
  <c r="N7" i="12"/>
  <c r="N33" i="12" s="1"/>
  <c r="R33" i="12" s="1"/>
  <c r="J46" i="12" s="1"/>
  <c r="N46" i="12" s="1"/>
  <c r="H44" i="12"/>
  <c r="L44" i="12" s="1"/>
  <c r="H48" i="12"/>
  <c r="L48" i="12" s="1"/>
  <c r="M36" i="12"/>
  <c r="Q36" i="12" s="1"/>
  <c r="I49" i="12" s="1"/>
  <c r="M49" i="12" s="1"/>
  <c r="M35" i="12"/>
  <c r="Q35" i="12" s="1"/>
  <c r="I48" i="12" s="1"/>
  <c r="M48" i="12" s="1"/>
  <c r="H23" i="3"/>
  <c r="J25" i="3"/>
  <c r="I25" i="3"/>
  <c r="H25" i="3"/>
  <c r="H21" i="3"/>
  <c r="K19" i="3"/>
  <c r="S19" i="3" s="1"/>
  <c r="J19" i="3"/>
  <c r="R19" i="3" s="1"/>
  <c r="K24" i="3"/>
  <c r="K22" i="3"/>
  <c r="J22" i="3"/>
  <c r="I22" i="3"/>
  <c r="H22" i="3"/>
  <c r="K21" i="3"/>
  <c r="K25" i="3"/>
  <c r="J24" i="3"/>
  <c r="J21" i="3"/>
  <c r="I24" i="3"/>
  <c r="I21" i="3"/>
  <c r="H24" i="3"/>
  <c r="K20" i="3"/>
  <c r="K23" i="3"/>
  <c r="J23" i="3"/>
  <c r="I20" i="3"/>
  <c r="I19" i="3"/>
  <c r="Q19" i="3" s="1"/>
  <c r="J20" i="3"/>
  <c r="I23" i="3"/>
  <c r="H20" i="3"/>
  <c r="M10" i="3"/>
  <c r="N12" i="3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O35" i="12" l="1"/>
  <c r="S35" i="12" s="1"/>
  <c r="K48" i="12" s="1"/>
  <c r="O48" i="12" s="1"/>
  <c r="N35" i="12"/>
  <c r="R35" i="12" s="1"/>
  <c r="J48" i="12" s="1"/>
  <c r="N48" i="12" s="1"/>
  <c r="N36" i="12"/>
  <c r="R36" i="12" s="1"/>
  <c r="J49" i="12" s="1"/>
  <c r="N49" i="12" s="1"/>
  <c r="L36" i="12"/>
  <c r="P36" i="12" s="1"/>
  <c r="H49" i="12" s="1"/>
  <c r="L49" i="12" s="1"/>
  <c r="M33" i="12"/>
  <c r="Q33" i="12" s="1"/>
  <c r="I46" i="12" s="1"/>
  <c r="M46" i="12" s="1"/>
  <c r="O33" i="12"/>
  <c r="S33" i="12" s="1"/>
  <c r="K46" i="12" s="1"/>
  <c r="O46" i="12" s="1"/>
  <c r="L32" i="12"/>
  <c r="P32" i="12" s="1"/>
  <c r="L33" i="12"/>
  <c r="P33" i="12" s="1"/>
  <c r="H46" i="12" s="1"/>
  <c r="L46" i="12" s="1"/>
  <c r="M32" i="12"/>
  <c r="Q32" i="12" s="1"/>
  <c r="I45" i="12" s="1"/>
  <c r="M45" i="12" s="1"/>
  <c r="N32" i="12"/>
  <c r="R32" i="12" s="1"/>
  <c r="J45" i="12" s="1"/>
  <c r="N45" i="12" s="1"/>
  <c r="H45" i="12"/>
  <c r="L45" i="12" s="1"/>
  <c r="L38" i="3"/>
  <c r="P38" i="3" s="1"/>
  <c r="O38" i="3"/>
  <c r="S38" i="3" s="1"/>
  <c r="M38" i="3"/>
  <c r="Q38" i="3" s="1"/>
  <c r="N38" i="3"/>
  <c r="R38" i="3" s="1"/>
  <c r="P22" i="3"/>
  <c r="R24" i="3"/>
  <c r="Q24" i="3"/>
  <c r="R21" i="3"/>
  <c r="R23" i="3"/>
  <c r="R22" i="3"/>
  <c r="P21" i="3"/>
  <c r="Q20" i="3"/>
  <c r="P20" i="3"/>
  <c r="S24" i="3"/>
  <c r="S22" i="3"/>
  <c r="P24" i="3"/>
  <c r="Q21" i="3"/>
  <c r="S23" i="3"/>
  <c r="S21" i="3"/>
  <c r="R25" i="3"/>
  <c r="Q23" i="3"/>
  <c r="Q25" i="3"/>
  <c r="P25" i="3"/>
  <c r="P23" i="3"/>
  <c r="S20" i="3"/>
  <c r="S25" i="3"/>
  <c r="Q22" i="3"/>
  <c r="R20" i="3"/>
  <c r="M7" i="3"/>
  <c r="N10" i="3"/>
  <c r="N36" i="3" s="1"/>
  <c r="N6" i="3"/>
  <c r="N9" i="3"/>
  <c r="N35" i="3" s="1"/>
  <c r="M11" i="3"/>
  <c r="N8" i="3"/>
  <c r="O34" i="3" s="1"/>
  <c r="J51" i="3" l="1"/>
  <c r="N51" i="3" s="1"/>
  <c r="I51" i="3"/>
  <c r="M51" i="3" s="1"/>
  <c r="K51" i="3"/>
  <c r="O51" i="3" s="1"/>
  <c r="H51" i="3"/>
  <c r="L51" i="3" s="1"/>
  <c r="L35" i="3"/>
  <c r="P35" i="3" s="1"/>
  <c r="O35" i="3"/>
  <c r="S35" i="3" s="1"/>
  <c r="M34" i="3"/>
  <c r="Q34" i="3" s="1"/>
  <c r="M36" i="3"/>
  <c r="Q36" i="3" s="1"/>
  <c r="L32" i="3"/>
  <c r="P32" i="3" s="1"/>
  <c r="M32" i="3"/>
  <c r="Q32" i="3" s="1"/>
  <c r="O32" i="3"/>
  <c r="S32" i="3" s="1"/>
  <c r="N32" i="3"/>
  <c r="R32" i="3" s="1"/>
  <c r="M35" i="3"/>
  <c r="Q35" i="3" s="1"/>
  <c r="L36" i="3"/>
  <c r="P36" i="3" s="1"/>
  <c r="N34" i="3"/>
  <c r="R34" i="3" s="1"/>
  <c r="O36" i="3"/>
  <c r="S36" i="3" s="1"/>
  <c r="L34" i="3"/>
  <c r="P34" i="3" s="1"/>
  <c r="N11" i="3"/>
  <c r="S34" i="3"/>
  <c r="R36" i="3"/>
  <c r="R35" i="3"/>
  <c r="N7" i="3"/>
  <c r="J49" i="3" l="1"/>
  <c r="N49" i="3" s="1"/>
  <c r="K48" i="3"/>
  <c r="O48" i="3" s="1"/>
  <c r="I49" i="3"/>
  <c r="M49" i="3" s="1"/>
  <c r="H48" i="3"/>
  <c r="L48" i="3" s="1"/>
  <c r="H49" i="3"/>
  <c r="L49" i="3" s="1"/>
  <c r="I45" i="3"/>
  <c r="M45" i="3" s="1"/>
  <c r="K47" i="3"/>
  <c r="O47" i="3" s="1"/>
  <c r="H47" i="3"/>
  <c r="L47" i="3" s="1"/>
  <c r="J45" i="3"/>
  <c r="N45" i="3" s="1"/>
  <c r="I47" i="3"/>
  <c r="M47" i="3" s="1"/>
  <c r="K49" i="3"/>
  <c r="O49" i="3" s="1"/>
  <c r="J47" i="3"/>
  <c r="N47" i="3" s="1"/>
  <c r="I48" i="3"/>
  <c r="M48" i="3" s="1"/>
  <c r="K45" i="3"/>
  <c r="O45" i="3" s="1"/>
  <c r="J48" i="3"/>
  <c r="N48" i="3" s="1"/>
  <c r="H45" i="3"/>
  <c r="L45" i="3" s="1"/>
  <c r="O33" i="3"/>
  <c r="S33" i="3" s="1"/>
  <c r="N33" i="3"/>
  <c r="R33" i="3" s="1"/>
  <c r="M33" i="3"/>
  <c r="Q33" i="3" s="1"/>
  <c r="L33" i="3"/>
  <c r="P33" i="3" s="1"/>
  <c r="O37" i="3"/>
  <c r="S37" i="3" s="1"/>
  <c r="N37" i="3"/>
  <c r="R37" i="3" s="1"/>
  <c r="M37" i="3"/>
  <c r="Q37" i="3" s="1"/>
  <c r="L37" i="3"/>
  <c r="P37" i="3" s="1"/>
  <c r="J46" i="3" l="1"/>
  <c r="N46" i="3" s="1"/>
  <c r="H46" i="3"/>
  <c r="L46" i="3" s="1"/>
  <c r="K46" i="3"/>
  <c r="O46" i="3" s="1"/>
  <c r="I46" i="3"/>
  <c r="M46" i="3" s="1"/>
  <c r="H50" i="3"/>
  <c r="L50" i="3" s="1"/>
  <c r="I50" i="3"/>
  <c r="M50" i="3" s="1"/>
  <c r="J50" i="3"/>
  <c r="N50" i="3" s="1"/>
  <c r="K50" i="3"/>
  <c r="O50" i="3" s="1"/>
</calcChain>
</file>

<file path=xl/sharedStrings.xml><?xml version="1.0" encoding="utf-8"?>
<sst xmlns="http://schemas.openxmlformats.org/spreadsheetml/2006/main" count="187" uniqueCount="58">
  <si>
    <t>Elektros dalis</t>
  </si>
  <si>
    <t>Eur/MWh</t>
  </si>
  <si>
    <t>Eur</t>
  </si>
  <si>
    <t>Darbo valandų sk.</t>
  </si>
  <si>
    <t>Amortizacija</t>
  </si>
  <si>
    <t>NP</t>
  </si>
  <si>
    <t>SPS</t>
  </si>
  <si>
    <t>Investicija</t>
  </si>
  <si>
    <t>Eur/m</t>
  </si>
  <si>
    <t>Šilumos/elektros santykis</t>
  </si>
  <si>
    <t>MWel.</t>
  </si>
  <si>
    <t>MWšil.</t>
  </si>
  <si>
    <t>Elektros ir šilumos dalis</t>
  </si>
  <si>
    <t>Q el.</t>
  </si>
  <si>
    <t>Q šil.</t>
  </si>
  <si>
    <t>LT/MWel</t>
  </si>
  <si>
    <t>MWel</t>
  </si>
  <si>
    <t>Eur/MWel.</t>
  </si>
  <si>
    <t>ORC</t>
  </si>
  <si>
    <t>GT</t>
  </si>
  <si>
    <t>MWh</t>
  </si>
  <si>
    <t>Pajamų poreikis</t>
  </si>
  <si>
    <t>Kintamos sąnaudos</t>
  </si>
  <si>
    <t>Šilumos gamybos apimtis</t>
  </si>
  <si>
    <t>Pilna šilumos kaina</t>
  </si>
  <si>
    <t>Elektros savikaina</t>
  </si>
  <si>
    <t>Šilumos dalis - reguliuojama riba</t>
  </si>
  <si>
    <t>CAPEX</t>
  </si>
  <si>
    <t>Šilumos dalis - konkurencinė kaina</t>
  </si>
  <si>
    <t>Gamybos apimtis</t>
  </si>
  <si>
    <t>MWš / MWel</t>
  </si>
  <si>
    <t>Eur / MWh</t>
  </si>
  <si>
    <t>Eur / MWš</t>
  </si>
  <si>
    <t>Paramos dydis</t>
  </si>
  <si>
    <t>VKKEK - SPS viršutinė riba biokuro katilams</t>
  </si>
  <si>
    <t>Biokuro katilo investicinė kaina</t>
  </si>
  <si>
    <t>Parduodamos šilumos kaina</t>
  </si>
  <si>
    <t xml:space="preserve">Pajamos pardavus šilumą </t>
  </si>
  <si>
    <t>Šia spalva pažymėtus langelius galima keisti</t>
  </si>
  <si>
    <t>Ekonomika</t>
  </si>
  <si>
    <t>Pajamos iš elektros</t>
  </si>
  <si>
    <t>Elektros kaina rinkoje 2018m.</t>
  </si>
  <si>
    <t>Atsipirkimo laikas</t>
  </si>
  <si>
    <t>metai</t>
  </si>
  <si>
    <t>Elektros pirkimo kaina</t>
  </si>
  <si>
    <t xml:space="preserve">Metinis elektros suvartojimas savo reikmėms </t>
  </si>
  <si>
    <t>MWh / m</t>
  </si>
  <si>
    <t>Planuojama elektrinė galia</t>
  </si>
  <si>
    <t>Paskola</t>
  </si>
  <si>
    <t>Bendra investicija</t>
  </si>
  <si>
    <t>h</t>
  </si>
  <si>
    <t>Pastovios sąnaudos</t>
  </si>
  <si>
    <t/>
  </si>
  <si>
    <t>Eur / MWh.el.</t>
  </si>
  <si>
    <t>MWš / MW.el.</t>
  </si>
  <si>
    <t>MW.el.</t>
  </si>
  <si>
    <t>Eur / MWh.š.</t>
  </si>
  <si>
    <t>A+NP+SPS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</si>
</sst>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4">
    <xf numFmtId="0" fontId="0" fillId="0" borderId="0" xfId="0"/>
    <xf numFmtId="2" fontId="0" fillId="0" borderId="0" xfId="0" applyNumberFormat="1"/>
    <xf numFmtId="43" fontId="0" fillId="0" borderId="0" xfId="2" applyFont="1"/>
    <xf numFmtId="0" fontId="0" fillId="6" borderId="0" xfId="0" applyFill="1"/>
    <xf numFmtId="43" fontId="0" fillId="6" borderId="0" xfId="2" applyFont="1" applyFill="1"/>
    <xf numFmtId="43" fontId="0" fillId="0" borderId="0" xfId="0" applyNumberFormat="1"/>
    <xf numFmtId="0" fontId="0" fillId="0" borderId="0" xfId="0" applyBorder="1"/>
    <xf numFmtId="43" fontId="0" fillId="6" borderId="0" xfId="0" applyNumberFormat="1" applyFill="1"/>
    <xf numFmtId="0" fontId="6" fillId="2" borderId="1" xfId="0" applyFont="1" applyFill="1" applyBorder="1"/>
    <xf numFmtId="0" fontId="6" fillId="7" borderId="6" xfId="0" applyFont="1" applyFill="1" applyBorder="1" applyAlignment="1">
      <alignment horizontal="left"/>
    </xf>
    <xf numFmtId="0" fontId="7" fillId="7" borderId="5" xfId="0" applyFont="1" applyFill="1" applyBorder="1" applyAlignment="1">
      <alignment horizontal="center"/>
    </xf>
    <xf numFmtId="0" fontId="0" fillId="8" borderId="0" xfId="0" applyFill="1"/>
    <xf numFmtId="0" fontId="0" fillId="8" borderId="0" xfId="0" applyFill="1" applyBorder="1"/>
    <xf numFmtId="0" fontId="0" fillId="8" borderId="0" xfId="0" applyFill="1" applyAlignment="1"/>
    <xf numFmtId="164" fontId="2" fillId="8" borderId="0" xfId="0" applyNumberFormat="1" applyFont="1" applyFill="1" applyBorder="1"/>
    <xf numFmtId="165" fontId="0" fillId="8" borderId="0" xfId="2" applyNumberFormat="1" applyFont="1" applyFill="1" applyBorder="1"/>
    <xf numFmtId="9" fontId="2" fillId="8" borderId="0" xfId="1" applyFont="1" applyFill="1"/>
    <xf numFmtId="1" fontId="0" fillId="8" borderId="0" xfId="0" applyNumberFormat="1" applyFill="1"/>
    <xf numFmtId="0" fontId="2" fillId="8" borderId="0" xfId="0" applyFont="1" applyFill="1" applyAlignment="1">
      <alignment horizontal="center"/>
    </xf>
    <xf numFmtId="0" fontId="0" fillId="8" borderId="0" xfId="0" applyFont="1" applyFill="1"/>
    <xf numFmtId="0" fontId="0" fillId="8" borderId="0" xfId="0" applyFont="1" applyFill="1" applyAlignment="1">
      <alignment horizontal="center"/>
    </xf>
    <xf numFmtId="0" fontId="2" fillId="8" borderId="0" xfId="0" applyFont="1" applyFill="1"/>
    <xf numFmtId="164" fontId="0" fillId="8" borderId="0" xfId="0" applyNumberFormat="1" applyFill="1"/>
    <xf numFmtId="0" fontId="2" fillId="8" borderId="0" xfId="0" applyFont="1" applyFill="1" applyBorder="1"/>
    <xf numFmtId="0" fontId="0" fillId="8" borderId="0" xfId="0" applyFill="1" applyAlignment="1">
      <alignment horizontal="center"/>
    </xf>
    <xf numFmtId="0" fontId="2" fillId="8" borderId="0" xfId="0" applyFont="1" applyFill="1" applyAlignment="1"/>
    <xf numFmtId="0" fontId="3" fillId="5" borderId="1" xfId="2" applyNumberFormat="1" applyFont="1" applyFill="1" applyBorder="1" applyProtection="1">
      <protection hidden="1"/>
    </xf>
    <xf numFmtId="0" fontId="3" fillId="5" borderId="6" xfId="2" applyNumberFormat="1" applyFont="1" applyFill="1" applyBorder="1" applyProtection="1">
      <protection hidden="1"/>
    </xf>
    <xf numFmtId="0" fontId="3" fillId="5" borderId="8" xfId="2" applyNumberFormat="1" applyFont="1" applyFill="1" applyBorder="1" applyProtection="1">
      <protection hidden="1"/>
    </xf>
    <xf numFmtId="0" fontId="3" fillId="5" borderId="9" xfId="2" applyNumberFormat="1" applyFont="1" applyFill="1" applyBorder="1" applyProtection="1">
      <protection hidden="1"/>
    </xf>
    <xf numFmtId="1" fontId="3" fillId="5" borderId="5" xfId="2" applyNumberFormat="1" applyFont="1" applyFill="1" applyBorder="1" applyProtection="1">
      <protection hidden="1"/>
    </xf>
    <xf numFmtId="1" fontId="3" fillId="5" borderId="1" xfId="2" applyNumberFormat="1" applyFont="1" applyFill="1" applyBorder="1" applyProtection="1">
      <protection hidden="1"/>
    </xf>
    <xf numFmtId="1" fontId="3" fillId="5" borderId="6" xfId="2" applyNumberFormat="1" applyFont="1" applyFill="1" applyBorder="1" applyProtection="1">
      <protection hidden="1"/>
    </xf>
    <xf numFmtId="1" fontId="3" fillId="5" borderId="7" xfId="2" applyNumberFormat="1" applyFont="1" applyFill="1" applyBorder="1" applyProtection="1">
      <protection hidden="1"/>
    </xf>
    <xf numFmtId="1" fontId="3" fillId="5" borderId="8" xfId="2" applyNumberFormat="1" applyFont="1" applyFill="1" applyBorder="1" applyProtection="1">
      <protection hidden="1"/>
    </xf>
    <xf numFmtId="1" fontId="3" fillId="5" borderId="9" xfId="2" applyNumberFormat="1" applyFont="1" applyFill="1" applyBorder="1" applyProtection="1">
      <protection hidden="1"/>
    </xf>
    <xf numFmtId="0" fontId="3" fillId="8" borderId="0" xfId="0" applyNumberFormat="1" applyFont="1" applyFill="1" applyBorder="1" applyProtection="1">
      <protection hidden="1"/>
    </xf>
    <xf numFmtId="0" fontId="6" fillId="6" borderId="2" xfId="0" applyNumberFormat="1" applyFont="1" applyFill="1" applyBorder="1" applyAlignment="1" applyProtection="1">
      <alignment horizontal="center"/>
      <protection hidden="1"/>
    </xf>
    <xf numFmtId="0" fontId="6" fillId="6" borderId="4" xfId="0" applyNumberFormat="1" applyFont="1" applyFill="1" applyBorder="1" applyAlignment="1" applyProtection="1">
      <alignment horizontal="center"/>
      <protection hidden="1"/>
    </xf>
    <xf numFmtId="0" fontId="6" fillId="6" borderId="3" xfId="0" applyNumberFormat="1" applyFont="1" applyFill="1" applyBorder="1" applyAlignment="1" applyProtection="1">
      <alignment horizontal="center"/>
      <protection hidden="1"/>
    </xf>
    <xf numFmtId="0" fontId="4" fillId="6" borderId="6" xfId="0" applyNumberFormat="1" applyFont="1" applyFill="1" applyBorder="1" applyAlignment="1" applyProtection="1">
      <alignment horizontal="center"/>
      <protection hidden="1"/>
    </xf>
    <xf numFmtId="0" fontId="6" fillId="0" borderId="5" xfId="0" applyNumberFormat="1" applyFont="1" applyBorder="1" applyProtection="1">
      <protection hidden="1"/>
    </xf>
    <xf numFmtId="0" fontId="4" fillId="0" borderId="6" xfId="0" applyNumberFormat="1" applyFont="1" applyBorder="1" applyProtection="1">
      <protection hidden="1"/>
    </xf>
    <xf numFmtId="0" fontId="6" fillId="0" borderId="10" xfId="0" applyNumberFormat="1" applyFont="1" applyBorder="1" applyProtection="1">
      <protection hidden="1"/>
    </xf>
    <xf numFmtId="0" fontId="4" fillId="6" borderId="5" xfId="0" applyNumberFormat="1" applyFont="1" applyFill="1" applyBorder="1" applyAlignment="1" applyProtection="1">
      <alignment horizontal="center"/>
      <protection hidden="1"/>
    </xf>
    <xf numFmtId="0" fontId="3" fillId="3" borderId="5" xfId="2" applyNumberFormat="1" applyFont="1" applyFill="1" applyBorder="1" applyProtection="1">
      <protection hidden="1"/>
    </xf>
    <xf numFmtId="0" fontId="3" fillId="3" borderId="1" xfId="2" applyNumberFormat="1" applyFont="1" applyFill="1" applyBorder="1" applyProtection="1">
      <protection hidden="1"/>
    </xf>
    <xf numFmtId="0" fontId="3" fillId="3" borderId="6" xfId="2" applyNumberFormat="1" applyFont="1" applyFill="1" applyBorder="1" applyProtection="1">
      <protection hidden="1"/>
    </xf>
    <xf numFmtId="0" fontId="6" fillId="0" borderId="7" xfId="0" applyNumberFormat="1" applyFont="1" applyBorder="1" applyProtection="1">
      <protection hidden="1"/>
    </xf>
    <xf numFmtId="0" fontId="4" fillId="0" borderId="9" xfId="0" applyNumberFormat="1" applyFont="1" applyBorder="1" applyProtection="1">
      <protection hidden="1"/>
    </xf>
    <xf numFmtId="1" fontId="3" fillId="8" borderId="0" xfId="0" applyNumberFormat="1" applyFont="1" applyFill="1" applyBorder="1" applyProtection="1">
      <protection hidden="1"/>
    </xf>
    <xf numFmtId="1" fontId="6" fillId="6" borderId="2" xfId="0" applyNumberFormat="1" applyFont="1" applyFill="1" applyBorder="1" applyAlignment="1" applyProtection="1">
      <alignment horizontal="center"/>
      <protection hidden="1"/>
    </xf>
    <xf numFmtId="1" fontId="6" fillId="6" borderId="4" xfId="0" applyNumberFormat="1" applyFont="1" applyFill="1" applyBorder="1" applyAlignment="1" applyProtection="1">
      <alignment horizontal="center"/>
      <protection hidden="1"/>
    </xf>
    <xf numFmtId="1" fontId="6" fillId="6" borderId="3" xfId="0" applyNumberFormat="1" applyFont="1" applyFill="1" applyBorder="1" applyAlignment="1" applyProtection="1">
      <alignment horizontal="center"/>
      <protection hidden="1"/>
    </xf>
    <xf numFmtId="1" fontId="6" fillId="6" borderId="5" xfId="0" applyNumberFormat="1" applyFont="1" applyFill="1" applyBorder="1" applyAlignment="1" applyProtection="1">
      <alignment horizontal="center"/>
      <protection hidden="1"/>
    </xf>
    <xf numFmtId="1" fontId="4" fillId="6" borderId="6" xfId="0" applyNumberFormat="1" applyFont="1" applyFill="1" applyBorder="1" applyAlignment="1" applyProtection="1">
      <alignment horizontal="center"/>
      <protection hidden="1"/>
    </xf>
    <xf numFmtId="1" fontId="6" fillId="6" borderId="1" xfId="0" applyNumberFormat="1" applyFont="1" applyFill="1" applyBorder="1" applyAlignment="1" applyProtection="1">
      <alignment horizontal="center"/>
      <protection hidden="1"/>
    </xf>
    <xf numFmtId="1" fontId="5" fillId="4" borderId="1" xfId="2" applyNumberFormat="1" applyFont="1" applyFill="1" applyBorder="1" applyProtection="1">
      <protection hidden="1"/>
    </xf>
    <xf numFmtId="1" fontId="4" fillId="4" borderId="6" xfId="2" applyNumberFormat="1" applyFont="1" applyFill="1" applyBorder="1" applyProtection="1">
      <protection hidden="1"/>
    </xf>
    <xf numFmtId="1" fontId="5" fillId="4" borderId="11" xfId="2" applyNumberFormat="1" applyFont="1" applyFill="1" applyBorder="1" applyProtection="1">
      <protection hidden="1"/>
    </xf>
    <xf numFmtId="1" fontId="4" fillId="4" borderId="12" xfId="2" applyNumberFormat="1" applyFont="1" applyFill="1" applyBorder="1" applyProtection="1">
      <protection hidden="1"/>
    </xf>
    <xf numFmtId="1" fontId="4" fillId="6" borderId="5" xfId="0" applyNumberFormat="1" applyFont="1" applyFill="1" applyBorder="1" applyAlignment="1" applyProtection="1">
      <alignment horizontal="center"/>
      <protection hidden="1"/>
    </xf>
    <xf numFmtId="1" fontId="3" fillId="3" borderId="5" xfId="2" applyNumberFormat="1" applyFont="1" applyFill="1" applyBorder="1" applyProtection="1">
      <protection hidden="1"/>
    </xf>
    <xf numFmtId="1" fontId="3" fillId="3" borderId="1" xfId="2" applyNumberFormat="1" applyFont="1" applyFill="1" applyBorder="1" applyProtection="1">
      <protection hidden="1"/>
    </xf>
    <xf numFmtId="1" fontId="3" fillId="3" borderId="6" xfId="2" applyNumberFormat="1" applyFont="1" applyFill="1" applyBorder="1" applyProtection="1">
      <protection hidden="1"/>
    </xf>
    <xf numFmtId="1" fontId="3" fillId="3" borderId="7" xfId="2" applyNumberFormat="1" applyFont="1" applyFill="1" applyBorder="1" applyProtection="1">
      <protection hidden="1"/>
    </xf>
    <xf numFmtId="1" fontId="3" fillId="3" borderId="8" xfId="2" applyNumberFormat="1" applyFont="1" applyFill="1" applyBorder="1" applyProtection="1">
      <protection hidden="1"/>
    </xf>
    <xf numFmtId="1" fontId="3" fillId="3" borderId="9" xfId="2" applyNumberFormat="1" applyFont="1" applyFill="1" applyBorder="1" applyProtection="1">
      <protection hidden="1"/>
    </xf>
    <xf numFmtId="0" fontId="0" fillId="8" borderId="0" xfId="0" applyNumberFormat="1" applyFill="1"/>
    <xf numFmtId="0" fontId="0" fillId="8" borderId="0" xfId="0" applyNumberFormat="1" applyFill="1" applyBorder="1"/>
    <xf numFmtId="0" fontId="4" fillId="7" borderId="5" xfId="0" applyNumberFormat="1" applyFont="1" applyFill="1" applyBorder="1" applyAlignment="1">
      <alignment horizontal="center"/>
    </xf>
    <xf numFmtId="0" fontId="6" fillId="2" borderId="1" xfId="0" applyNumberFormat="1" applyFont="1" applyFill="1" applyBorder="1"/>
    <xf numFmtId="0" fontId="6" fillId="7" borderId="6" xfId="0" applyNumberFormat="1" applyFont="1" applyFill="1" applyBorder="1" applyAlignment="1">
      <alignment horizontal="left"/>
    </xf>
    <xf numFmtId="0" fontId="4" fillId="7" borderId="7" xfId="0" applyNumberFormat="1" applyFont="1" applyFill="1" applyBorder="1" applyAlignment="1">
      <alignment horizontal="center"/>
    </xf>
    <xf numFmtId="0" fontId="6" fillId="7" borderId="9" xfId="0" applyNumberFormat="1" applyFont="1" applyFill="1" applyBorder="1" applyAlignment="1">
      <alignment horizontal="left"/>
    </xf>
    <xf numFmtId="0" fontId="0" fillId="8" borderId="0" xfId="0" applyNumberFormat="1" applyFill="1" applyAlignment="1">
      <alignment horizontal="center"/>
    </xf>
    <xf numFmtId="0" fontId="2" fillId="8" borderId="0" xfId="0" applyNumberFormat="1" applyFont="1" applyFill="1"/>
    <xf numFmtId="0" fontId="2" fillId="8" borderId="0" xfId="0" applyNumberFormat="1" applyFont="1" applyFill="1" applyBorder="1"/>
    <xf numFmtId="2" fontId="4" fillId="0" borderId="6" xfId="0" applyNumberFormat="1" applyFont="1" applyBorder="1" applyProtection="1">
      <protection hidden="1"/>
    </xf>
    <xf numFmtId="0" fontId="6" fillId="6" borderId="5" xfId="0" applyNumberFormat="1" applyFont="1" applyFill="1" applyBorder="1" applyAlignment="1" applyProtection="1">
      <alignment horizontal="center"/>
      <protection hidden="1"/>
    </xf>
    <xf numFmtId="0" fontId="6" fillId="6" borderId="1" xfId="0" applyNumberFormat="1" applyFont="1" applyFill="1" applyBorder="1" applyAlignment="1" applyProtection="1">
      <alignment horizontal="center"/>
      <protection hidden="1"/>
    </xf>
    <xf numFmtId="2" fontId="4" fillId="0" borderId="9" xfId="0" applyNumberFormat="1" applyFont="1" applyBorder="1" applyProtection="1">
      <protection hidden="1"/>
    </xf>
    <xf numFmtId="164" fontId="6" fillId="6" borderId="5" xfId="0" applyNumberFormat="1" applyFont="1" applyFill="1" applyBorder="1" applyAlignment="1" applyProtection="1">
      <alignment horizontal="center"/>
      <protection hidden="1"/>
    </xf>
    <xf numFmtId="1" fontId="6" fillId="2" borderId="5" xfId="2" applyNumberFormat="1" applyFont="1" applyFill="1" applyBorder="1" applyProtection="1">
      <protection hidden="1"/>
    </xf>
    <xf numFmtId="0" fontId="6" fillId="6" borderId="5" xfId="0" applyNumberFormat="1" applyFont="1" applyFill="1" applyBorder="1" applyAlignment="1" applyProtection="1">
      <alignment horizontal="center"/>
      <protection hidden="1"/>
    </xf>
    <xf numFmtId="0" fontId="6" fillId="6" borderId="1" xfId="0" applyNumberFormat="1" applyFont="1" applyFill="1" applyBorder="1" applyAlignment="1" applyProtection="1">
      <alignment horizontal="center"/>
      <protection hidden="1"/>
    </xf>
    <xf numFmtId="1" fontId="3" fillId="4" borderId="5" xfId="2" applyNumberFormat="1" applyFont="1" applyFill="1" applyBorder="1" applyProtection="1">
      <protection hidden="1"/>
    </xf>
    <xf numFmtId="0" fontId="3" fillId="8" borderId="0" xfId="2" applyNumberFormat="1" applyFont="1" applyFill="1" applyBorder="1" applyProtection="1">
      <protection hidden="1"/>
    </xf>
    <xf numFmtId="1" fontId="3" fillId="8" borderId="0" xfId="2" applyNumberFormat="1" applyFont="1" applyFill="1" applyBorder="1" applyProtection="1">
      <protection hidden="1"/>
    </xf>
    <xf numFmtId="1" fontId="3" fillId="4" borderId="20" xfId="2" applyNumberFormat="1" applyFont="1" applyFill="1" applyBorder="1" applyProtection="1">
      <protection hidden="1"/>
    </xf>
    <xf numFmtId="0" fontId="4" fillId="8" borderId="0" xfId="0" applyNumberFormat="1" applyFont="1" applyFill="1" applyBorder="1" applyAlignment="1" applyProtection="1">
      <protection hidden="1"/>
    </xf>
    <xf numFmtId="0" fontId="4" fillId="8" borderId="0" xfId="0" applyNumberFormat="1" applyFont="1" applyFill="1" applyBorder="1" applyAlignment="1" applyProtection="1">
      <alignment horizontal="center"/>
      <protection hidden="1"/>
    </xf>
    <xf numFmtId="0" fontId="6" fillId="8" borderId="0" xfId="0" applyNumberFormat="1" applyFont="1" applyFill="1" applyBorder="1" applyAlignment="1" applyProtection="1">
      <alignment horizontal="center"/>
      <protection hidden="1"/>
    </xf>
    <xf numFmtId="0" fontId="6" fillId="8" borderId="0" xfId="0" applyNumberFormat="1" applyFont="1" applyFill="1" applyBorder="1" applyAlignment="1" applyProtection="1">
      <alignment horizontal="center"/>
      <protection hidden="1"/>
    </xf>
    <xf numFmtId="0" fontId="4" fillId="2" borderId="1" xfId="0" applyNumberFormat="1" applyFont="1" applyFill="1" applyBorder="1"/>
    <xf numFmtId="9" fontId="6" fillId="2" borderId="1" xfId="1" applyFont="1" applyFill="1" applyBorder="1"/>
    <xf numFmtId="0" fontId="6" fillId="2" borderId="1" xfId="1" applyNumberFormat="1" applyFont="1" applyFill="1" applyBorder="1"/>
    <xf numFmtId="0" fontId="4" fillId="2" borderId="1" xfId="0" applyFont="1" applyFill="1" applyBorder="1"/>
    <xf numFmtId="0" fontId="6" fillId="6" borderId="27" xfId="0" applyNumberFormat="1" applyFont="1" applyFill="1" applyBorder="1" applyAlignment="1" applyProtection="1">
      <alignment horizontal="center"/>
      <protection hidden="1"/>
    </xf>
    <xf numFmtId="166" fontId="0" fillId="0" borderId="0" xfId="0" applyNumberFormat="1"/>
    <xf numFmtId="0" fontId="4" fillId="6" borderId="29" xfId="0" applyNumberFormat="1" applyFont="1" applyFill="1" applyBorder="1" applyAlignment="1" applyProtection="1">
      <alignment horizontal="center"/>
      <protection hidden="1"/>
    </xf>
    <xf numFmtId="0" fontId="6" fillId="6" borderId="30" xfId="0" applyNumberFormat="1" applyFont="1" applyFill="1" applyBorder="1" applyAlignment="1" applyProtection="1">
      <alignment horizontal="center"/>
      <protection hidden="1"/>
    </xf>
    <xf numFmtId="0" fontId="6" fillId="6" borderId="31" xfId="0" applyNumberFormat="1" applyFont="1" applyFill="1" applyBorder="1" applyAlignment="1" applyProtection="1">
      <alignment horizontal="center"/>
      <protection hidden="1"/>
    </xf>
    <xf numFmtId="0" fontId="4" fillId="6" borderId="28" xfId="0" applyNumberFormat="1" applyFont="1" applyFill="1" applyBorder="1" applyAlignment="1" applyProtection="1">
      <alignment horizontal="center"/>
      <protection hidden="1"/>
    </xf>
    <xf numFmtId="1" fontId="3" fillId="4" borderId="29" xfId="2" applyNumberFormat="1" applyFont="1" applyFill="1" applyBorder="1" applyProtection="1">
      <protection hidden="1"/>
    </xf>
    <xf numFmtId="0" fontId="3" fillId="6" borderId="33" xfId="0" applyNumberFormat="1" applyFont="1" applyFill="1" applyBorder="1" applyAlignment="1" applyProtection="1">
      <alignment horizontal="center"/>
      <protection hidden="1"/>
    </xf>
    <xf numFmtId="0" fontId="3" fillId="6" borderId="34" xfId="0" applyNumberFormat="1" applyFont="1" applyFill="1" applyBorder="1" applyAlignment="1" applyProtection="1">
      <alignment horizontal="center"/>
      <protection hidden="1"/>
    </xf>
    <xf numFmtId="0" fontId="3" fillId="6" borderId="35" xfId="0" applyNumberFormat="1" applyFont="1" applyFill="1" applyBorder="1" applyAlignment="1" applyProtection="1">
      <alignment horizontal="center"/>
      <protection hidden="1"/>
    </xf>
    <xf numFmtId="0" fontId="3" fillId="6" borderId="36" xfId="0" applyNumberFormat="1" applyFont="1" applyFill="1" applyBorder="1" applyAlignment="1" applyProtection="1">
      <alignment horizontal="center"/>
      <protection hidden="1"/>
    </xf>
    <xf numFmtId="0" fontId="3" fillId="3" borderId="29" xfId="2" applyNumberFormat="1" applyFont="1" applyFill="1" applyBorder="1" applyProtection="1">
      <protection hidden="1"/>
    </xf>
    <xf numFmtId="0" fontId="3" fillId="5" borderId="29" xfId="2" applyNumberFormat="1" applyFont="1" applyFill="1" applyBorder="1" applyProtection="1">
      <protection hidden="1"/>
    </xf>
    <xf numFmtId="0" fontId="3" fillId="5" borderId="38" xfId="2" applyNumberFormat="1" applyFont="1" applyFill="1" applyBorder="1" applyProtection="1">
      <protection hidden="1"/>
    </xf>
    <xf numFmtId="0" fontId="3" fillId="6" borderId="33" xfId="0" applyNumberFormat="1" applyFont="1" applyFill="1" applyBorder="1" applyProtection="1">
      <protection hidden="1"/>
    </xf>
    <xf numFmtId="0" fontId="3" fillId="6" borderId="34" xfId="0" applyNumberFormat="1" applyFont="1" applyFill="1" applyBorder="1" applyProtection="1">
      <protection hidden="1"/>
    </xf>
    <xf numFmtId="0" fontId="8" fillId="0" borderId="5" xfId="0" applyNumberFormat="1" applyFont="1" applyBorder="1" applyAlignment="1" applyProtection="1">
      <alignment horizontal="center"/>
      <protection hidden="1"/>
    </xf>
    <xf numFmtId="2" fontId="8" fillId="0" borderId="6" xfId="0" applyNumberFormat="1" applyFont="1" applyBorder="1" applyAlignment="1" applyProtection="1">
      <alignment horizontal="center"/>
      <protection hidden="1"/>
    </xf>
    <xf numFmtId="1" fontId="8" fillId="2" borderId="5" xfId="2" applyNumberFormat="1" applyFont="1" applyFill="1" applyBorder="1" applyAlignment="1" applyProtection="1">
      <alignment horizontal="center"/>
      <protection hidden="1"/>
    </xf>
    <xf numFmtId="1" fontId="8" fillId="4" borderId="1" xfId="2" applyNumberFormat="1" applyFont="1" applyFill="1" applyBorder="1" applyAlignment="1" applyProtection="1">
      <alignment horizontal="center"/>
      <protection hidden="1"/>
    </xf>
    <xf numFmtId="1" fontId="8" fillId="4" borderId="6" xfId="2" applyNumberFormat="1" applyFont="1" applyFill="1" applyBorder="1" applyAlignment="1" applyProtection="1">
      <alignment horizontal="center"/>
      <protection hidden="1"/>
    </xf>
    <xf numFmtId="0" fontId="8" fillId="3" borderId="29" xfId="2" applyNumberFormat="1" applyFont="1" applyFill="1" applyBorder="1" applyAlignment="1" applyProtection="1">
      <alignment horizontal="center"/>
      <protection hidden="1"/>
    </xf>
    <xf numFmtId="0" fontId="8" fillId="3" borderId="1" xfId="2" applyNumberFormat="1" applyFont="1" applyFill="1" applyBorder="1" applyAlignment="1" applyProtection="1">
      <alignment horizontal="center"/>
      <protection hidden="1"/>
    </xf>
    <xf numFmtId="0" fontId="8" fillId="3" borderId="6" xfId="2" applyNumberFormat="1" applyFont="1" applyFill="1" applyBorder="1" applyAlignment="1" applyProtection="1">
      <alignment horizontal="center"/>
      <protection hidden="1"/>
    </xf>
    <xf numFmtId="0" fontId="8" fillId="3" borderId="5" xfId="2" applyNumberFormat="1" applyFont="1" applyFill="1" applyBorder="1" applyAlignment="1" applyProtection="1">
      <alignment horizontal="center"/>
      <protection hidden="1"/>
    </xf>
    <xf numFmtId="0" fontId="8" fillId="5" borderId="29" xfId="2" applyNumberFormat="1" applyFont="1" applyFill="1" applyBorder="1" applyAlignment="1" applyProtection="1">
      <alignment horizontal="center"/>
      <protection hidden="1"/>
    </xf>
    <xf numFmtId="0" fontId="8" fillId="5" borderId="1" xfId="2" applyNumberFormat="1" applyFont="1" applyFill="1" applyBorder="1" applyAlignment="1" applyProtection="1">
      <alignment horizontal="center"/>
      <protection hidden="1"/>
    </xf>
    <xf numFmtId="0" fontId="8" fillId="5" borderId="6" xfId="2" applyNumberFormat="1" applyFont="1" applyFill="1" applyBorder="1" applyAlignment="1" applyProtection="1">
      <alignment horizontal="center"/>
      <protection hidden="1"/>
    </xf>
    <xf numFmtId="1" fontId="8" fillId="5" borderId="5" xfId="2" applyNumberFormat="1" applyFont="1" applyFill="1" applyBorder="1" applyAlignment="1" applyProtection="1">
      <alignment horizontal="center"/>
      <protection hidden="1"/>
    </xf>
    <xf numFmtId="1" fontId="8" fillId="5" borderId="1" xfId="2" applyNumberFormat="1" applyFont="1" applyFill="1" applyBorder="1" applyAlignment="1" applyProtection="1">
      <alignment horizontal="center"/>
      <protection hidden="1"/>
    </xf>
    <xf numFmtId="1" fontId="8" fillId="5" borderId="6" xfId="2" applyNumberFormat="1" applyFont="1" applyFill="1" applyBorder="1" applyAlignment="1" applyProtection="1">
      <alignment horizontal="center"/>
      <protection hidden="1"/>
    </xf>
    <xf numFmtId="1" fontId="8" fillId="4" borderId="29" xfId="2" applyNumberFormat="1" applyFont="1" applyFill="1" applyBorder="1" applyAlignment="1" applyProtection="1">
      <alignment horizontal="center"/>
      <protection hidden="1"/>
    </xf>
    <xf numFmtId="1" fontId="8" fillId="4" borderId="5" xfId="2" applyNumberFormat="1" applyFont="1" applyFill="1" applyBorder="1" applyAlignment="1" applyProtection="1">
      <alignment horizontal="center"/>
      <protection hidden="1"/>
    </xf>
    <xf numFmtId="0" fontId="8" fillId="2" borderId="1" xfId="0" applyNumberFormat="1" applyFont="1" applyFill="1" applyBorder="1"/>
    <xf numFmtId="1" fontId="8" fillId="3" borderId="5" xfId="2" applyNumberFormat="1" applyFont="1" applyFill="1" applyBorder="1" applyAlignment="1" applyProtection="1">
      <alignment horizontal="center"/>
      <protection hidden="1"/>
    </xf>
    <xf numFmtId="1" fontId="8" fillId="3" borderId="1" xfId="2" applyNumberFormat="1" applyFont="1" applyFill="1" applyBorder="1" applyAlignment="1" applyProtection="1">
      <alignment horizontal="center"/>
      <protection hidden="1"/>
    </xf>
    <xf numFmtId="1" fontId="8" fillId="3" borderId="6" xfId="2" applyNumberFormat="1" applyFont="1" applyFill="1" applyBorder="1" applyAlignment="1" applyProtection="1">
      <alignment horizontal="center"/>
      <protection hidden="1"/>
    </xf>
    <xf numFmtId="1" fontId="8" fillId="4" borderId="20" xfId="2" applyNumberFormat="1" applyFont="1" applyFill="1" applyBorder="1" applyAlignment="1" applyProtection="1">
      <alignment horizontal="center"/>
      <protection hidden="1"/>
    </xf>
    <xf numFmtId="2" fontId="6" fillId="0" borderId="5" xfId="0" applyNumberFormat="1" applyFont="1" applyBorder="1" applyProtection="1">
      <protection hidden="1"/>
    </xf>
    <xf numFmtId="2" fontId="8" fillId="0" borderId="5" xfId="0" applyNumberFormat="1" applyFont="1" applyBorder="1" applyAlignment="1" applyProtection="1">
      <alignment horizontal="center"/>
      <protection hidden="1"/>
    </xf>
    <xf numFmtId="0" fontId="6" fillId="0" borderId="6" xfId="0" applyNumberFormat="1" applyFont="1" applyBorder="1" applyAlignment="1" applyProtection="1">
      <alignment horizontal="right"/>
      <protection hidden="1"/>
    </xf>
    <xf numFmtId="0" fontId="8" fillId="3" borderId="24" xfId="2" applyNumberFormat="1" applyFont="1" applyFill="1" applyBorder="1" applyAlignment="1" applyProtection="1">
      <alignment horizontal="center"/>
      <protection hidden="1"/>
    </xf>
    <xf numFmtId="0" fontId="3" fillId="3" borderId="24" xfId="2" applyNumberFormat="1" applyFont="1" applyFill="1" applyBorder="1" applyProtection="1">
      <protection hidden="1"/>
    </xf>
    <xf numFmtId="0" fontId="4" fillId="0" borderId="12" xfId="0" applyNumberFormat="1" applyFont="1" applyBorder="1" applyProtection="1">
      <protection hidden="1"/>
    </xf>
    <xf numFmtId="0" fontId="3" fillId="3" borderId="32" xfId="2" applyNumberFormat="1" applyFont="1" applyFill="1" applyBorder="1" applyProtection="1">
      <protection hidden="1"/>
    </xf>
    <xf numFmtId="0" fontId="3" fillId="3" borderId="11" xfId="2" applyNumberFormat="1" applyFont="1" applyFill="1" applyBorder="1" applyProtection="1">
      <protection hidden="1"/>
    </xf>
    <xf numFmtId="0" fontId="3" fillId="3" borderId="12" xfId="2" applyNumberFormat="1" applyFont="1" applyFill="1" applyBorder="1" applyProtection="1">
      <protection hidden="1"/>
    </xf>
    <xf numFmtId="0" fontId="3" fillId="3" borderId="10" xfId="2" applyNumberFormat="1" applyFont="1" applyFill="1" applyBorder="1" applyProtection="1">
      <protection hidden="1"/>
    </xf>
    <xf numFmtId="0" fontId="3" fillId="3" borderId="41" xfId="2" applyNumberFormat="1" applyFont="1" applyFill="1" applyBorder="1" applyProtection="1">
      <protection hidden="1"/>
    </xf>
    <xf numFmtId="0" fontId="6" fillId="8" borderId="0" xfId="0" applyNumberFormat="1" applyFont="1" applyFill="1" applyBorder="1" applyAlignment="1" applyProtection="1">
      <protection hidden="1"/>
    </xf>
    <xf numFmtId="0" fontId="8" fillId="8" borderId="0" xfId="2" applyNumberFormat="1" applyFont="1" applyFill="1" applyBorder="1" applyAlignment="1" applyProtection="1">
      <alignment horizontal="center"/>
      <protection hidden="1"/>
    </xf>
    <xf numFmtId="0" fontId="6" fillId="0" borderId="9" xfId="0" applyNumberFormat="1" applyFont="1" applyBorder="1" applyAlignment="1" applyProtection="1">
      <alignment horizontal="right"/>
      <protection hidden="1"/>
    </xf>
    <xf numFmtId="1" fontId="6" fillId="2" borderId="7" xfId="2" applyNumberFormat="1" applyFont="1" applyFill="1" applyBorder="1" applyProtection="1">
      <protection hidden="1"/>
    </xf>
    <xf numFmtId="1" fontId="5" fillId="4" borderId="8" xfId="2" applyNumberFormat="1" applyFont="1" applyFill="1" applyBorder="1" applyProtection="1">
      <protection hidden="1"/>
    </xf>
    <xf numFmtId="1" fontId="4" fillId="4" borderId="9" xfId="2" applyNumberFormat="1" applyFont="1" applyFill="1" applyBorder="1" applyProtection="1">
      <protection hidden="1"/>
    </xf>
    <xf numFmtId="0" fontId="8" fillId="6" borderId="6" xfId="0" applyNumberFormat="1" applyFont="1" applyFill="1" applyBorder="1" applyAlignment="1" applyProtection="1">
      <alignment horizontal="center"/>
      <protection hidden="1"/>
    </xf>
    <xf numFmtId="0" fontId="8" fillId="2" borderId="8" xfId="1" applyNumberFormat="1" applyFont="1" applyFill="1" applyBorder="1"/>
    <xf numFmtId="1" fontId="8" fillId="6" borderId="6" xfId="0" applyNumberFormat="1" applyFont="1" applyFill="1" applyBorder="1" applyAlignment="1" applyProtection="1">
      <alignment horizontal="center"/>
      <protection hidden="1"/>
    </xf>
    <xf numFmtId="0" fontId="8" fillId="6" borderId="23" xfId="0" applyNumberFormat="1" applyFont="1" applyFill="1" applyBorder="1" applyAlignment="1" applyProtection="1">
      <alignment horizontal="center"/>
      <protection hidden="1"/>
    </xf>
    <xf numFmtId="0" fontId="0" fillId="8" borderId="0" xfId="0" quotePrefix="1" applyFill="1" applyBorder="1"/>
    <xf numFmtId="0" fontId="6" fillId="8" borderId="0" xfId="0" applyNumberFormat="1" applyFont="1" applyFill="1" applyBorder="1" applyAlignment="1" applyProtection="1">
      <alignment horizontal="center"/>
      <protection hidden="1"/>
    </xf>
    <xf numFmtId="0" fontId="4" fillId="8" borderId="0" xfId="0" applyNumberFormat="1" applyFont="1" applyFill="1" applyBorder="1" applyAlignment="1" applyProtection="1">
      <alignment horizontal="center"/>
      <protection hidden="1"/>
    </xf>
    <xf numFmtId="0" fontId="6" fillId="6" borderId="29" xfId="0" applyNumberFormat="1" applyFont="1" applyFill="1" applyBorder="1" applyAlignment="1" applyProtection="1">
      <alignment horizontal="center"/>
      <protection hidden="1"/>
    </xf>
    <xf numFmtId="0" fontId="6" fillId="6" borderId="1" xfId="0" applyNumberFormat="1" applyFont="1" applyFill="1" applyBorder="1" applyAlignment="1" applyProtection="1">
      <alignment horizontal="center"/>
      <protection hidden="1"/>
    </xf>
    <xf numFmtId="0" fontId="6" fillId="6" borderId="6" xfId="0" applyNumberFormat="1" applyFont="1" applyFill="1" applyBorder="1" applyAlignment="1" applyProtection="1">
      <alignment horizontal="center"/>
      <protection hidden="1"/>
    </xf>
    <xf numFmtId="0" fontId="6" fillId="6" borderId="5" xfId="0" applyNumberFormat="1" applyFont="1" applyFill="1" applyBorder="1" applyAlignment="1" applyProtection="1">
      <alignment horizontal="center"/>
      <protection hidden="1"/>
    </xf>
    <xf numFmtId="0" fontId="4" fillId="2" borderId="2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/>
    </xf>
    <xf numFmtId="0" fontId="4" fillId="5" borderId="17" xfId="0" applyNumberFormat="1" applyFont="1" applyFill="1" applyBorder="1" applyAlignment="1" applyProtection="1">
      <alignment horizontal="center"/>
      <protection hidden="1"/>
    </xf>
    <xf numFmtId="0" fontId="4" fillId="5" borderId="18" xfId="0" applyNumberFormat="1" applyFont="1" applyFill="1" applyBorder="1" applyAlignment="1" applyProtection="1">
      <alignment horizontal="center"/>
      <protection hidden="1"/>
    </xf>
    <xf numFmtId="0" fontId="4" fillId="5" borderId="19" xfId="0" applyNumberFormat="1" applyFont="1" applyFill="1" applyBorder="1" applyAlignment="1" applyProtection="1">
      <alignment horizontal="center"/>
      <protection hidden="1"/>
    </xf>
    <xf numFmtId="0" fontId="4" fillId="6" borderId="37" xfId="0" applyNumberFormat="1" applyFont="1" applyFill="1" applyBorder="1" applyAlignment="1" applyProtection="1">
      <alignment horizontal="center"/>
      <protection hidden="1"/>
    </xf>
    <xf numFmtId="0" fontId="4" fillId="6" borderId="3" xfId="0" applyNumberFormat="1" applyFont="1" applyFill="1" applyBorder="1" applyAlignment="1" applyProtection="1">
      <alignment horizontal="center"/>
      <protection hidden="1"/>
    </xf>
    <xf numFmtId="0" fontId="4" fillId="6" borderId="4" xfId="0" applyNumberFormat="1" applyFont="1" applyFill="1" applyBorder="1" applyAlignment="1" applyProtection="1">
      <alignment horizontal="center"/>
      <protection hidden="1"/>
    </xf>
    <xf numFmtId="0" fontId="4" fillId="6" borderId="2" xfId="0" applyNumberFormat="1" applyFont="1" applyFill="1" applyBorder="1" applyAlignment="1" applyProtection="1">
      <alignment horizontal="center"/>
      <protection hidden="1"/>
    </xf>
    <xf numFmtId="0" fontId="4" fillId="6" borderId="13" xfId="0" applyNumberFormat="1" applyFont="1" applyFill="1" applyBorder="1" applyAlignment="1" applyProtection="1">
      <alignment horizontal="center"/>
      <protection hidden="1"/>
    </xf>
    <xf numFmtId="0" fontId="4" fillId="6" borderId="14" xfId="0" applyNumberFormat="1" applyFont="1" applyFill="1" applyBorder="1" applyAlignment="1" applyProtection="1">
      <alignment horizontal="center"/>
      <protection hidden="1"/>
    </xf>
    <xf numFmtId="0" fontId="4" fillId="6" borderId="15" xfId="0" applyNumberFormat="1" applyFont="1" applyFill="1" applyBorder="1" applyAlignment="1" applyProtection="1">
      <alignment horizontal="center"/>
      <protection hidden="1"/>
    </xf>
    <xf numFmtId="0" fontId="4" fillId="5" borderId="5" xfId="0" applyNumberFormat="1" applyFont="1" applyFill="1" applyBorder="1" applyAlignment="1" applyProtection="1">
      <alignment horizontal="center"/>
      <protection hidden="1"/>
    </xf>
    <xf numFmtId="0" fontId="4" fillId="5" borderId="1" xfId="0" applyNumberFormat="1" applyFont="1" applyFill="1" applyBorder="1" applyAlignment="1" applyProtection="1">
      <alignment horizontal="center"/>
      <protection hidden="1"/>
    </xf>
    <xf numFmtId="0" fontId="4" fillId="5" borderId="6" xfId="0" applyNumberFormat="1" applyFont="1" applyFill="1" applyBorder="1" applyAlignment="1" applyProtection="1">
      <alignment horizontal="center"/>
      <protection hidden="1"/>
    </xf>
    <xf numFmtId="0" fontId="4" fillId="3" borderId="29" xfId="0" applyNumberFormat="1" applyFont="1" applyFill="1" applyBorder="1" applyAlignment="1" applyProtection="1">
      <alignment horizontal="center"/>
      <protection hidden="1"/>
    </xf>
    <xf numFmtId="0" fontId="4" fillId="3" borderId="1" xfId="0" applyNumberFormat="1" applyFont="1" applyFill="1" applyBorder="1" applyAlignment="1" applyProtection="1">
      <alignment horizontal="center"/>
      <protection hidden="1"/>
    </xf>
    <xf numFmtId="0" fontId="4" fillId="3" borderId="6" xfId="0" applyNumberFormat="1" applyFont="1" applyFill="1" applyBorder="1" applyAlignment="1" applyProtection="1">
      <alignment horizontal="center"/>
      <protection hidden="1"/>
    </xf>
    <xf numFmtId="0" fontId="4" fillId="3" borderId="5" xfId="0" applyNumberFormat="1" applyFont="1" applyFill="1" applyBorder="1" applyAlignment="1" applyProtection="1">
      <alignment horizontal="center"/>
      <protection hidden="1"/>
    </xf>
    <xf numFmtId="0" fontId="6" fillId="6" borderId="21" xfId="0" applyNumberFormat="1" applyFont="1" applyFill="1" applyBorder="1" applyAlignment="1" applyProtection="1">
      <alignment horizontal="center"/>
      <protection hidden="1"/>
    </xf>
    <xf numFmtId="0" fontId="6" fillId="6" borderId="22" xfId="0" applyNumberFormat="1" applyFont="1" applyFill="1" applyBorder="1" applyAlignment="1" applyProtection="1">
      <alignment horizontal="center"/>
      <protection hidden="1"/>
    </xf>
    <xf numFmtId="0" fontId="6" fillId="6" borderId="20" xfId="0" applyNumberFormat="1" applyFont="1" applyFill="1" applyBorder="1" applyAlignment="1" applyProtection="1">
      <alignment horizontal="center"/>
      <protection hidden="1"/>
    </xf>
    <xf numFmtId="0" fontId="6" fillId="6" borderId="33" xfId="0" applyNumberFormat="1" applyFont="1" applyFill="1" applyBorder="1" applyAlignment="1" applyProtection="1">
      <alignment horizontal="center"/>
      <protection hidden="1"/>
    </xf>
    <xf numFmtId="0" fontId="6" fillId="6" borderId="40" xfId="0" applyNumberFormat="1" applyFont="1" applyFill="1" applyBorder="1" applyAlignment="1" applyProtection="1">
      <alignment horizontal="center"/>
      <protection hidden="1"/>
    </xf>
    <xf numFmtId="0" fontId="6" fillId="6" borderId="32" xfId="0" applyNumberFormat="1" applyFont="1" applyFill="1" applyBorder="1" applyAlignment="1" applyProtection="1">
      <alignment horizontal="center"/>
      <protection hidden="1"/>
    </xf>
    <xf numFmtId="0" fontId="4" fillId="3" borderId="17" xfId="0" applyNumberFormat="1" applyFont="1" applyFill="1" applyBorder="1" applyAlignment="1" applyProtection="1">
      <alignment horizontal="center"/>
      <protection hidden="1"/>
    </xf>
    <xf numFmtId="0" fontId="4" fillId="3" borderId="18" xfId="0" applyNumberFormat="1" applyFont="1" applyFill="1" applyBorder="1" applyAlignment="1" applyProtection="1">
      <alignment horizontal="center"/>
      <protection hidden="1"/>
    </xf>
    <xf numFmtId="0" fontId="4" fillId="3" borderId="19" xfId="0" applyNumberFormat="1" applyFont="1" applyFill="1" applyBorder="1" applyAlignment="1" applyProtection="1">
      <alignment horizontal="center"/>
      <protection hidden="1"/>
    </xf>
    <xf numFmtId="0" fontId="4" fillId="4" borderId="17" xfId="0" applyNumberFormat="1" applyFont="1" applyFill="1" applyBorder="1" applyAlignment="1" applyProtection="1">
      <alignment horizontal="center"/>
      <protection hidden="1"/>
    </xf>
    <xf numFmtId="0" fontId="4" fillId="4" borderId="18" xfId="0" applyNumberFormat="1" applyFont="1" applyFill="1" applyBorder="1" applyAlignment="1" applyProtection="1">
      <alignment horizontal="center"/>
      <protection hidden="1"/>
    </xf>
    <xf numFmtId="0" fontId="4" fillId="4" borderId="19" xfId="0" applyNumberFormat="1" applyFont="1" applyFill="1" applyBorder="1" applyAlignment="1" applyProtection="1">
      <alignment horizontal="center"/>
      <protection hidden="1"/>
    </xf>
    <xf numFmtId="0" fontId="6" fillId="6" borderId="23" xfId="0" applyNumberFormat="1" applyFont="1" applyFill="1" applyBorder="1" applyAlignment="1" applyProtection="1">
      <alignment horizontal="center"/>
      <protection hidden="1"/>
    </xf>
    <xf numFmtId="0" fontId="4" fillId="4" borderId="25" xfId="0" applyNumberFormat="1" applyFont="1" applyFill="1" applyBorder="1" applyAlignment="1" applyProtection="1">
      <alignment horizontal="center"/>
      <protection hidden="1"/>
    </xf>
    <xf numFmtId="0" fontId="4" fillId="4" borderId="16" xfId="0" applyNumberFormat="1" applyFont="1" applyFill="1" applyBorder="1" applyAlignment="1" applyProtection="1">
      <alignment horizontal="center"/>
      <protection hidden="1"/>
    </xf>
    <xf numFmtId="0" fontId="4" fillId="4" borderId="26" xfId="0" applyNumberFormat="1" applyFont="1" applyFill="1" applyBorder="1" applyAlignment="1" applyProtection="1">
      <alignment horizontal="center"/>
      <protection hidden="1"/>
    </xf>
    <xf numFmtId="0" fontId="4" fillId="4" borderId="29" xfId="0" applyNumberFormat="1" applyFont="1" applyFill="1" applyBorder="1" applyAlignment="1" applyProtection="1">
      <alignment horizontal="center"/>
      <protection hidden="1"/>
    </xf>
    <xf numFmtId="0" fontId="4" fillId="4" borderId="1" xfId="0" applyNumberFormat="1" applyFont="1" applyFill="1" applyBorder="1" applyAlignment="1" applyProtection="1">
      <alignment horizontal="center"/>
      <protection hidden="1"/>
    </xf>
    <xf numFmtId="0" fontId="4" fillId="4" borderId="6" xfId="0" applyNumberFormat="1" applyFont="1" applyFill="1" applyBorder="1" applyAlignment="1" applyProtection="1">
      <alignment horizontal="center"/>
      <protection hidden="1"/>
    </xf>
    <xf numFmtId="0" fontId="4" fillId="4" borderId="5" xfId="0" applyNumberFormat="1" applyFont="1" applyFill="1" applyBorder="1" applyAlignment="1" applyProtection="1">
      <alignment horizontal="center"/>
      <protection hidden="1"/>
    </xf>
    <xf numFmtId="0" fontId="4" fillId="5" borderId="29" xfId="0" applyNumberFormat="1" applyFont="1" applyFill="1" applyBorder="1" applyAlignment="1" applyProtection="1">
      <alignment horizontal="center"/>
      <protection hidden="1"/>
    </xf>
    <xf numFmtId="0" fontId="4" fillId="4" borderId="23" xfId="0" applyNumberFormat="1" applyFont="1" applyFill="1" applyBorder="1" applyAlignment="1" applyProtection="1">
      <alignment horizontal="center"/>
      <protection hidden="1"/>
    </xf>
    <xf numFmtId="1" fontId="4" fillId="3" borderId="17" xfId="0" applyNumberFormat="1" applyFont="1" applyFill="1" applyBorder="1" applyAlignment="1" applyProtection="1">
      <alignment horizontal="center"/>
      <protection hidden="1"/>
    </xf>
    <xf numFmtId="1" fontId="4" fillId="3" borderId="18" xfId="0" applyNumberFormat="1" applyFont="1" applyFill="1" applyBorder="1" applyAlignment="1" applyProtection="1">
      <alignment horizontal="center"/>
      <protection hidden="1"/>
    </xf>
    <xf numFmtId="1" fontId="4" fillId="3" borderId="19" xfId="0" applyNumberFormat="1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" fontId="6" fillId="6" borderId="5" xfId="0" applyNumberFormat="1" applyFont="1" applyFill="1" applyBorder="1" applyAlignment="1" applyProtection="1">
      <alignment horizontal="center"/>
      <protection hidden="1"/>
    </xf>
    <xf numFmtId="1" fontId="6" fillId="6" borderId="1" xfId="0" applyNumberFormat="1" applyFont="1" applyFill="1" applyBorder="1" applyAlignment="1" applyProtection="1">
      <alignment horizontal="center"/>
      <protection hidden="1"/>
    </xf>
    <xf numFmtId="1" fontId="6" fillId="6" borderId="6" xfId="0" applyNumberFormat="1" applyFont="1" applyFill="1" applyBorder="1" applyAlignment="1" applyProtection="1">
      <alignment horizontal="center"/>
      <protection hidden="1"/>
    </xf>
    <xf numFmtId="1" fontId="4" fillId="6" borderId="2" xfId="0" applyNumberFormat="1" applyFont="1" applyFill="1" applyBorder="1" applyAlignment="1" applyProtection="1">
      <alignment horizontal="center"/>
      <protection hidden="1"/>
    </xf>
    <xf numFmtId="1" fontId="4" fillId="6" borderId="3" xfId="0" applyNumberFormat="1" applyFont="1" applyFill="1" applyBorder="1" applyAlignment="1" applyProtection="1">
      <alignment horizontal="center"/>
      <protection hidden="1"/>
    </xf>
    <xf numFmtId="1" fontId="4" fillId="6" borderId="4" xfId="0" applyNumberFormat="1" applyFont="1" applyFill="1" applyBorder="1" applyAlignment="1" applyProtection="1">
      <alignment horizontal="center"/>
      <protection hidden="1"/>
    </xf>
    <xf numFmtId="1" fontId="4" fillId="4" borderId="39" xfId="0" applyNumberFormat="1" applyFont="1" applyFill="1" applyBorder="1" applyAlignment="1" applyProtection="1">
      <alignment horizontal="center"/>
      <protection hidden="1"/>
    </xf>
    <xf numFmtId="1" fontId="4" fillId="4" borderId="0" xfId="0" applyNumberFormat="1" applyFont="1" applyFill="1" applyBorder="1" applyAlignment="1" applyProtection="1">
      <alignment horizontal="center"/>
      <protection hidden="1"/>
    </xf>
    <xf numFmtId="1" fontId="6" fillId="6" borderId="23" xfId="0" applyNumberFormat="1" applyFont="1" applyFill="1" applyBorder="1" applyAlignment="1" applyProtection="1">
      <alignment horizontal="center"/>
      <protection hidden="1"/>
    </xf>
    <xf numFmtId="1" fontId="6" fillId="6" borderId="21" xfId="0" applyNumberFormat="1" applyFont="1" applyFill="1" applyBorder="1" applyAlignment="1" applyProtection="1">
      <alignment horizontal="center"/>
      <protection hidden="1"/>
    </xf>
    <xf numFmtId="1" fontId="6" fillId="6" borderId="22" xfId="0" applyNumberFormat="1" applyFont="1" applyFill="1" applyBorder="1" applyAlignment="1" applyProtection="1">
      <alignment horizontal="center"/>
      <protection hidden="1"/>
    </xf>
    <xf numFmtId="1" fontId="6" fillId="6" borderId="20" xfId="0" applyNumberFormat="1" applyFont="1" applyFill="1" applyBorder="1" applyAlignment="1" applyProtection="1">
      <alignment horizontal="center"/>
      <protection hidden="1"/>
    </xf>
    <xf numFmtId="1" fontId="6" fillId="6" borderId="29" xfId="0" applyNumberFormat="1" applyFont="1" applyFill="1" applyBorder="1" applyAlignment="1" applyProtection="1">
      <alignment horizontal="center"/>
      <protection hidden="1"/>
    </xf>
    <xf numFmtId="1" fontId="4" fillId="5" borderId="5" xfId="0" applyNumberFormat="1" applyFont="1" applyFill="1" applyBorder="1" applyAlignment="1" applyProtection="1">
      <alignment horizontal="center"/>
      <protection hidden="1"/>
    </xf>
    <xf numFmtId="1" fontId="4" fillId="5" borderId="1" xfId="0" applyNumberFormat="1" applyFont="1" applyFill="1" applyBorder="1" applyAlignment="1" applyProtection="1">
      <alignment horizontal="center"/>
      <protection hidden="1"/>
    </xf>
    <xf numFmtId="1" fontId="4" fillId="5" borderId="6" xfId="0" applyNumberFormat="1" applyFont="1" applyFill="1" applyBorder="1" applyAlignment="1" applyProtection="1">
      <alignment horizontal="center"/>
      <protection hidden="1"/>
    </xf>
    <xf numFmtId="1" fontId="4" fillId="3" borderId="5" xfId="0" applyNumberFormat="1" applyFont="1" applyFill="1" applyBorder="1" applyAlignment="1" applyProtection="1">
      <alignment horizontal="center"/>
      <protection hidden="1"/>
    </xf>
    <xf numFmtId="1" fontId="4" fillId="3" borderId="1" xfId="0" applyNumberFormat="1" applyFont="1" applyFill="1" applyBorder="1" applyAlignment="1" applyProtection="1">
      <alignment horizontal="center"/>
      <protection hidden="1"/>
    </xf>
    <xf numFmtId="1" fontId="4" fillId="3" borderId="6" xfId="0" applyNumberFormat="1" applyFont="1" applyFill="1" applyBorder="1" applyAlignment="1" applyProtection="1">
      <alignment horizontal="center"/>
      <protection hidden="1"/>
    </xf>
    <xf numFmtId="1" fontId="4" fillId="5" borderId="17" xfId="0" applyNumberFormat="1" applyFont="1" applyFill="1" applyBorder="1" applyAlignment="1" applyProtection="1">
      <alignment horizontal="center"/>
      <protection hidden="1"/>
    </xf>
    <xf numFmtId="1" fontId="4" fillId="5" borderId="18" xfId="0" applyNumberFormat="1" applyFont="1" applyFill="1" applyBorder="1" applyAlignment="1" applyProtection="1">
      <alignment horizontal="center"/>
      <protection hidden="1"/>
    </xf>
    <xf numFmtId="1" fontId="4" fillId="5" borderId="19" xfId="0" applyNumberFormat="1" applyFont="1" applyFill="1" applyBorder="1" applyAlignment="1" applyProtection="1">
      <alignment horizontal="center"/>
      <protection hidden="1"/>
    </xf>
  </cellXfs>
  <cellStyles count="3">
    <cellStyle name="Comma" xfId="2" builtinId="3"/>
    <cellStyle name="Normal" xfId="0" builtinId="0"/>
    <cellStyle name="Percent" xfId="1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/>
              <a:t>Santykinis investicij</a:t>
            </a:r>
            <a:r>
              <a:rPr lang="lt-LT"/>
              <a:t>ų</a:t>
            </a:r>
            <a:r>
              <a:rPr lang="lt-LT" baseline="0"/>
              <a:t> dydis</a:t>
            </a:r>
            <a:endParaRPr lang="en-US"/>
          </a:p>
        </c:rich>
      </c:tx>
      <c:layout>
        <c:manualLayout>
          <c:xMode val="edge"/>
          <c:yMode val="edge"/>
          <c:x val="0.3813652217009573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486886650748192"/>
          <c:y val="5.0925925925925923E-2"/>
          <c:w val="0.83621396364440714"/>
          <c:h val="0.84464405206218385"/>
        </c:manualLayout>
      </c:layout>
      <c:scatterChart>
        <c:scatterStyle val="lineMarker"/>
        <c:varyColors val="0"/>
        <c:ser>
          <c:idx val="2"/>
          <c:order val="0"/>
          <c:tx>
            <c:strRef>
              <c:f>'Kaina-dydis data'!$C$2</c:f>
              <c:strCache>
                <c:ptCount val="1"/>
                <c:pt idx="0">
                  <c:v> LT/MWel </c:v>
                </c:pt>
              </c:strCache>
            </c:strRef>
          </c:tx>
          <c:spPr>
            <a:ln w="19050">
              <a:noFill/>
            </a:ln>
          </c:spPr>
          <c:xVal>
            <c:numRef>
              <c:f>'Kaina-dydis data'!$B$3:$B$23</c:f>
              <c:numCache>
                <c:formatCode>General</c:formatCode>
                <c:ptCount val="21"/>
                <c:pt idx="0">
                  <c:v>0.35499999999999998</c:v>
                </c:pt>
                <c:pt idx="1">
                  <c:v>0.45</c:v>
                </c:pt>
                <c:pt idx="2">
                  <c:v>0.55000000000000004</c:v>
                </c:pt>
                <c:pt idx="3">
                  <c:v>0.6</c:v>
                </c:pt>
                <c:pt idx="4">
                  <c:v>0.6</c:v>
                </c:pt>
                <c:pt idx="5">
                  <c:v>0.65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1.2</c:v>
                </c:pt>
                <c:pt idx="12">
                  <c:v>1.25</c:v>
                </c:pt>
                <c:pt idx="13">
                  <c:v>1.57</c:v>
                </c:pt>
                <c:pt idx="14">
                  <c:v>1.8</c:v>
                </c:pt>
                <c:pt idx="15">
                  <c:v>1.8</c:v>
                </c:pt>
                <c:pt idx="16">
                  <c:v>2</c:v>
                </c:pt>
                <c:pt idx="17">
                  <c:v>2.1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</c:numCache>
            </c:numRef>
          </c:xVal>
          <c:yVal>
            <c:numRef>
              <c:f>'Kaina-dydis data'!$C$3:$C$23</c:f>
            </c:numRef>
          </c:yVal>
          <c:smooth val="0"/>
          <c:extLst>
            <c:ext xmlns:c16="http://schemas.microsoft.com/office/drawing/2014/chart" uri="{C3380CC4-5D6E-409C-BE32-E72D297353CC}">
              <c16:uniqueId val="{00000018-865C-4E10-9E60-A68D04ECD2F3}"/>
            </c:ext>
          </c:extLst>
        </c:ser>
        <c:ser>
          <c:idx val="3"/>
          <c:order val="1"/>
          <c:tx>
            <c:strRef>
              <c:f>'Kaina-dydis data'!$C$2</c:f>
              <c:strCache>
                <c:ptCount val="1"/>
                <c:pt idx="0">
                  <c:v> LT/MWel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xVal>
            <c:numRef>
              <c:f>'Kaina-dydis data'!$B$3:$B$23</c:f>
              <c:numCache>
                <c:formatCode>General</c:formatCode>
                <c:ptCount val="21"/>
                <c:pt idx="0">
                  <c:v>0.35499999999999998</c:v>
                </c:pt>
                <c:pt idx="1">
                  <c:v>0.45</c:v>
                </c:pt>
                <c:pt idx="2">
                  <c:v>0.55000000000000004</c:v>
                </c:pt>
                <c:pt idx="3">
                  <c:v>0.6</c:v>
                </c:pt>
                <c:pt idx="4">
                  <c:v>0.6</c:v>
                </c:pt>
                <c:pt idx="5">
                  <c:v>0.65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1.2</c:v>
                </c:pt>
                <c:pt idx="12">
                  <c:v>1.25</c:v>
                </c:pt>
                <c:pt idx="13">
                  <c:v>1.57</c:v>
                </c:pt>
                <c:pt idx="14">
                  <c:v>1.8</c:v>
                </c:pt>
                <c:pt idx="15">
                  <c:v>1.8</c:v>
                </c:pt>
                <c:pt idx="16">
                  <c:v>2</c:v>
                </c:pt>
                <c:pt idx="17">
                  <c:v>2.1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</c:numCache>
            </c:numRef>
          </c:xVal>
          <c:yVal>
            <c:numRef>
              <c:f>'Kaina-dydis data'!$E$3:$E$23</c:f>
              <c:numCache>
                <c:formatCode>_(* #,##0.00_);_(* \(#,##0.00\);_(* "-"??_);_(@_)</c:formatCode>
                <c:ptCount val="21"/>
                <c:pt idx="0">
                  <c:v>6835055.187094532</c:v>
                </c:pt>
                <c:pt idx="1">
                  <c:v>4627684.0499015292</c:v>
                </c:pt>
                <c:pt idx="2">
                  <c:v>6925880.3471095935</c:v>
                </c:pt>
                <c:pt idx="3">
                  <c:v>6092514.2891276646</c:v>
                </c:pt>
                <c:pt idx="4">
                  <c:v>5311588.1458526421</c:v>
                </c:pt>
                <c:pt idx="5">
                  <c:v>4505769.230769231</c:v>
                </c:pt>
                <c:pt idx="6">
                  <c:v>6154203.3132530116</c:v>
                </c:pt>
                <c:pt idx="7">
                  <c:v>5301774.5959800743</c:v>
                </c:pt>
                <c:pt idx="8">
                  <c:v>7024479.7519404544</c:v>
                </c:pt>
                <c:pt idx="9">
                  <c:v>4326710.0939816963</c:v>
                </c:pt>
                <c:pt idx="10">
                  <c:v>3168243.8021316035</c:v>
                </c:pt>
                <c:pt idx="11">
                  <c:v>3087110.8484418448</c:v>
                </c:pt>
                <c:pt idx="12">
                  <c:v>3865303.0692481464</c:v>
                </c:pt>
                <c:pt idx="13">
                  <c:v>3281847.1349339662</c:v>
                </c:pt>
                <c:pt idx="14">
                  <c:v>2997033.9688079241</c:v>
                </c:pt>
                <c:pt idx="15">
                  <c:v>4824882.0884499541</c:v>
                </c:pt>
                <c:pt idx="16">
                  <c:v>3655508.5727525493</c:v>
                </c:pt>
                <c:pt idx="17">
                  <c:v>3601287.0170586193</c:v>
                </c:pt>
                <c:pt idx="18">
                  <c:v>4978077.5457599629</c:v>
                </c:pt>
                <c:pt idx="19">
                  <c:v>1757888.2428753474</c:v>
                </c:pt>
                <c:pt idx="20">
                  <c:v>2987750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865C-4E10-9E60-A68D04ECD2F3}"/>
            </c:ext>
          </c:extLst>
        </c:ser>
        <c:ser>
          <c:idx val="0"/>
          <c:order val="2"/>
          <c:tx>
            <c:strRef>
              <c:f>'Kaina-dydis data'!$C$2</c:f>
              <c:strCache>
                <c:ptCount val="1"/>
                <c:pt idx="0">
                  <c:v> LT/MWel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'Kaina-dydis data'!$B$3:$B$23</c:f>
              <c:numCache>
                <c:formatCode>General</c:formatCode>
                <c:ptCount val="21"/>
                <c:pt idx="0">
                  <c:v>0.35499999999999998</c:v>
                </c:pt>
                <c:pt idx="1">
                  <c:v>0.45</c:v>
                </c:pt>
                <c:pt idx="2">
                  <c:v>0.55000000000000004</c:v>
                </c:pt>
                <c:pt idx="3">
                  <c:v>0.6</c:v>
                </c:pt>
                <c:pt idx="4">
                  <c:v>0.6</c:v>
                </c:pt>
                <c:pt idx="5">
                  <c:v>0.65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1.2</c:v>
                </c:pt>
                <c:pt idx="12">
                  <c:v>1.25</c:v>
                </c:pt>
                <c:pt idx="13">
                  <c:v>1.57</c:v>
                </c:pt>
                <c:pt idx="14">
                  <c:v>1.8</c:v>
                </c:pt>
                <c:pt idx="15">
                  <c:v>1.8</c:v>
                </c:pt>
                <c:pt idx="16">
                  <c:v>2</c:v>
                </c:pt>
                <c:pt idx="17">
                  <c:v>2.1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</c:numCache>
            </c:numRef>
          </c:xVal>
          <c:yVal>
            <c:numRef>
              <c:f>'Kaina-dydis data'!$C$3:$C$23</c:f>
            </c:numRef>
          </c:yVal>
          <c:smooth val="0"/>
          <c:extLst>
            <c:ext xmlns:c16="http://schemas.microsoft.com/office/drawing/2014/chart" uri="{C3380CC4-5D6E-409C-BE32-E72D297353CC}">
              <c16:uniqueId val="{00000014-865C-4E10-9E60-A68D04ECD2F3}"/>
            </c:ext>
          </c:extLst>
        </c:ser>
        <c:ser>
          <c:idx val="1"/>
          <c:order val="3"/>
          <c:tx>
            <c:strRef>
              <c:f>'Kaina-dydis data'!$C$2</c:f>
              <c:strCache>
                <c:ptCount val="1"/>
                <c:pt idx="0">
                  <c:v> LT/MWel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forward val="1"/>
            <c:dispRSqr val="0"/>
            <c:dispEq val="0"/>
          </c:trendline>
          <c:xVal>
            <c:numRef>
              <c:f>'Kaina-dydis data'!$B$3:$B$24</c:f>
              <c:numCache>
                <c:formatCode>General</c:formatCode>
                <c:ptCount val="22"/>
                <c:pt idx="0">
                  <c:v>0.35499999999999998</c:v>
                </c:pt>
                <c:pt idx="1">
                  <c:v>0.45</c:v>
                </c:pt>
                <c:pt idx="2">
                  <c:v>0.55000000000000004</c:v>
                </c:pt>
                <c:pt idx="3">
                  <c:v>0.6</c:v>
                </c:pt>
                <c:pt idx="4">
                  <c:v>0.6</c:v>
                </c:pt>
                <c:pt idx="5">
                  <c:v>0.65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1.2</c:v>
                </c:pt>
                <c:pt idx="12">
                  <c:v>1.25</c:v>
                </c:pt>
                <c:pt idx="13">
                  <c:v>1.57</c:v>
                </c:pt>
                <c:pt idx="14">
                  <c:v>1.8</c:v>
                </c:pt>
                <c:pt idx="15">
                  <c:v>1.8</c:v>
                </c:pt>
                <c:pt idx="16">
                  <c:v>2</c:v>
                </c:pt>
                <c:pt idx="17">
                  <c:v>2.1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</c:numCache>
            </c:numRef>
          </c:xVal>
          <c:yVal>
            <c:numRef>
              <c:f>'Kaina-dydis data'!$E$3:$E$24</c:f>
              <c:numCache>
                <c:formatCode>_(* #,##0.00_);_(* \(#,##0.00\);_(* "-"??_);_(@_)</c:formatCode>
                <c:ptCount val="22"/>
                <c:pt idx="0">
                  <c:v>6835055.187094532</c:v>
                </c:pt>
                <c:pt idx="1">
                  <c:v>4627684.0499015292</c:v>
                </c:pt>
                <c:pt idx="2">
                  <c:v>6925880.3471095935</c:v>
                </c:pt>
                <c:pt idx="3">
                  <c:v>6092514.2891276646</c:v>
                </c:pt>
                <c:pt idx="4">
                  <c:v>5311588.1458526421</c:v>
                </c:pt>
                <c:pt idx="5">
                  <c:v>4505769.230769231</c:v>
                </c:pt>
                <c:pt idx="6">
                  <c:v>6154203.3132530116</c:v>
                </c:pt>
                <c:pt idx="7">
                  <c:v>5301774.5959800743</c:v>
                </c:pt>
                <c:pt idx="8">
                  <c:v>7024479.7519404544</c:v>
                </c:pt>
                <c:pt idx="9">
                  <c:v>4326710.0939816963</c:v>
                </c:pt>
                <c:pt idx="10">
                  <c:v>3168243.8021316035</c:v>
                </c:pt>
                <c:pt idx="11">
                  <c:v>3087110.8484418448</c:v>
                </c:pt>
                <c:pt idx="12">
                  <c:v>3865303.0692481464</c:v>
                </c:pt>
                <c:pt idx="13">
                  <c:v>3281847.1349339662</c:v>
                </c:pt>
                <c:pt idx="14">
                  <c:v>2997033.9688079241</c:v>
                </c:pt>
                <c:pt idx="15">
                  <c:v>4824882.0884499541</c:v>
                </c:pt>
                <c:pt idx="16">
                  <c:v>3655508.5727525493</c:v>
                </c:pt>
                <c:pt idx="17">
                  <c:v>3601287.0170586193</c:v>
                </c:pt>
                <c:pt idx="18">
                  <c:v>4978077.5457599629</c:v>
                </c:pt>
                <c:pt idx="19">
                  <c:v>1757888.2428753474</c:v>
                </c:pt>
                <c:pt idx="20">
                  <c:v>2987750</c:v>
                </c:pt>
                <c:pt idx="21">
                  <c:v>4000000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865C-4E10-9E60-A68D04ECD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2295744"/>
        <c:axId val="651535936"/>
      </c:scatterChart>
      <c:valAx>
        <c:axId val="572295744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MWel.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535936"/>
        <c:crosses val="autoZero"/>
        <c:crossBetween val="midCat"/>
      </c:valAx>
      <c:valAx>
        <c:axId val="65153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Mln</a:t>
                </a:r>
                <a:r>
                  <a:rPr lang="en-US" sz="1400" baseline="0"/>
                  <a:t> Eur</a:t>
                </a:r>
                <a:r>
                  <a:rPr lang="lt-LT" sz="1400" baseline="0"/>
                  <a:t> / MWel.</a:t>
                </a:r>
                <a:endParaRPr lang="en-US" sz="1400" baseline="0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295744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'Kaina-dydis data'!$C$2</c:f>
              <c:strCache>
                <c:ptCount val="1"/>
                <c:pt idx="0">
                  <c:v> LT/MWel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'Kaina-dydis data'!$B$3:$B$23</c:f>
              <c:numCache>
                <c:formatCode>General</c:formatCode>
                <c:ptCount val="21"/>
                <c:pt idx="0">
                  <c:v>0.35499999999999998</c:v>
                </c:pt>
                <c:pt idx="1">
                  <c:v>0.45</c:v>
                </c:pt>
                <c:pt idx="2">
                  <c:v>0.55000000000000004</c:v>
                </c:pt>
                <c:pt idx="3">
                  <c:v>0.6</c:v>
                </c:pt>
                <c:pt idx="4">
                  <c:v>0.6</c:v>
                </c:pt>
                <c:pt idx="5">
                  <c:v>0.65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1.2</c:v>
                </c:pt>
                <c:pt idx="12">
                  <c:v>1.25</c:v>
                </c:pt>
                <c:pt idx="13">
                  <c:v>1.57</c:v>
                </c:pt>
                <c:pt idx="14">
                  <c:v>1.8</c:v>
                </c:pt>
                <c:pt idx="15">
                  <c:v>1.8</c:v>
                </c:pt>
                <c:pt idx="16">
                  <c:v>2</c:v>
                </c:pt>
                <c:pt idx="17">
                  <c:v>2.1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</c:numCache>
            </c:numRef>
          </c:xVal>
          <c:yVal>
            <c:numRef>
              <c:f>'Kaina-dydis data'!$C$3:$C$23</c:f>
            </c:numRef>
          </c:yVal>
          <c:smooth val="0"/>
          <c:extLst>
            <c:ext xmlns:c16="http://schemas.microsoft.com/office/drawing/2014/chart" uri="{C3380CC4-5D6E-409C-BE32-E72D297353CC}">
              <c16:uniqueId val="{00000000-531A-405B-9C0A-5D8E262DD896}"/>
            </c:ext>
          </c:extLst>
        </c:ser>
        <c:ser>
          <c:idx val="1"/>
          <c:order val="1"/>
          <c:tx>
            <c:strRef>
              <c:f>'Kaina-dydis data'!$C$2</c:f>
              <c:strCache>
                <c:ptCount val="1"/>
                <c:pt idx="0">
                  <c:v> LT/MWel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'Kaina-dydis data'!$H$3:$H$14</c:f>
              <c:numCache>
                <c:formatCode>General</c:formatCode>
                <c:ptCount val="12"/>
                <c:pt idx="0">
                  <c:v>0.6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1.25</c:v>
                </c:pt>
                <c:pt idx="7">
                  <c:v>1.8</c:v>
                </c:pt>
                <c:pt idx="8">
                  <c:v>2.1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</c:numCache>
            </c:numRef>
          </c:xVal>
          <c:yVal>
            <c:numRef>
              <c:f>'Kaina-dydis data'!$I$3:$I$14</c:f>
              <c:numCache>
                <c:formatCode>_(* #,##0.00_);_(* \(#,##0.00\);_(* "-"??_);_(@_)</c:formatCode>
                <c:ptCount val="12"/>
                <c:pt idx="0">
                  <c:v>4249270.5166821135</c:v>
                </c:pt>
                <c:pt idx="1">
                  <c:v>4923362.6506024096</c:v>
                </c:pt>
                <c:pt idx="2">
                  <c:v>4241419.676784059</c:v>
                </c:pt>
                <c:pt idx="3">
                  <c:v>5619583.8015523637</c:v>
                </c:pt>
                <c:pt idx="4">
                  <c:v>3461368.0751853567</c:v>
                </c:pt>
                <c:pt idx="5">
                  <c:v>2534595.0417052829</c:v>
                </c:pt>
                <c:pt idx="6">
                  <c:v>3092242.4553985172</c:v>
                </c:pt>
                <c:pt idx="7">
                  <c:v>3859905.6707599633</c:v>
                </c:pt>
                <c:pt idx="8">
                  <c:v>2881029.6136468956</c:v>
                </c:pt>
                <c:pt idx="9">
                  <c:v>3982462.0366079705</c:v>
                </c:pt>
                <c:pt idx="10">
                  <c:v>1406310.594300278</c:v>
                </c:pt>
                <c:pt idx="11">
                  <c:v>2390200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31A-405B-9C0A-5D8E262DD896}"/>
            </c:ext>
          </c:extLst>
        </c:ser>
        <c:ser>
          <c:idx val="2"/>
          <c:order val="2"/>
          <c:tx>
            <c:v>GT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'Kaina-dydis data'!$L$3:$L$11</c:f>
              <c:numCache>
                <c:formatCode>General</c:formatCode>
                <c:ptCount val="9"/>
                <c:pt idx="0">
                  <c:v>0.35499999999999998</c:v>
                </c:pt>
                <c:pt idx="1">
                  <c:v>0.45</c:v>
                </c:pt>
                <c:pt idx="2">
                  <c:v>0.55000000000000004</c:v>
                </c:pt>
                <c:pt idx="3">
                  <c:v>0.6</c:v>
                </c:pt>
                <c:pt idx="4">
                  <c:v>0.65</c:v>
                </c:pt>
                <c:pt idx="5">
                  <c:v>1.2</c:v>
                </c:pt>
                <c:pt idx="6">
                  <c:v>1.57</c:v>
                </c:pt>
                <c:pt idx="7">
                  <c:v>1.8</c:v>
                </c:pt>
                <c:pt idx="8">
                  <c:v>2</c:v>
                </c:pt>
              </c:numCache>
            </c:numRef>
          </c:xVal>
          <c:yVal>
            <c:numRef>
              <c:f>'Kaina-dydis data'!$M$3:$M$11</c:f>
              <c:numCache>
                <c:formatCode>_(* #,##0.00_);_(* \(#,##0.00\);_(* "-"??_);_(@_)</c:formatCode>
                <c:ptCount val="9"/>
                <c:pt idx="0">
                  <c:v>5468044.1496756254</c:v>
                </c:pt>
                <c:pt idx="1">
                  <c:v>3702147.2399212234</c:v>
                </c:pt>
                <c:pt idx="2">
                  <c:v>5540704.2776876744</c:v>
                </c:pt>
                <c:pt idx="3">
                  <c:v>4874011.4313021321</c:v>
                </c:pt>
                <c:pt idx="4">
                  <c:v>3604615.384615385</c:v>
                </c:pt>
                <c:pt idx="5">
                  <c:v>2469688.6787534757</c:v>
                </c:pt>
                <c:pt idx="6">
                  <c:v>2625477.7079471732</c:v>
                </c:pt>
                <c:pt idx="7">
                  <c:v>2397627.1750463392</c:v>
                </c:pt>
                <c:pt idx="8">
                  <c:v>2924406.8582020393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31A-405B-9C0A-5D8E262DD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2295744"/>
        <c:axId val="651535936"/>
      </c:scatterChart>
      <c:valAx>
        <c:axId val="572295744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535936"/>
        <c:crosses val="autoZero"/>
        <c:crossBetween val="midCat"/>
      </c:valAx>
      <c:valAx>
        <c:axId val="65153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295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92154234177737"/>
          <c:y val="5.0925925925925923E-2"/>
          <c:w val="0.79516131092180864"/>
          <c:h val="0.80831802274715658"/>
        </c:manualLayout>
      </c:layout>
      <c:scatterChart>
        <c:scatterStyle val="lineMarker"/>
        <c:varyColors val="0"/>
        <c:ser>
          <c:idx val="0"/>
          <c:order val="0"/>
          <c:tx>
            <c:strRef>
              <c:f>'Kaina-dydis data'!$C$2</c:f>
              <c:strCache>
                <c:ptCount val="1"/>
                <c:pt idx="0">
                  <c:v> LT/MWel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'Kaina-dydis data'!$B$3:$B$23</c:f>
              <c:numCache>
                <c:formatCode>General</c:formatCode>
                <c:ptCount val="21"/>
                <c:pt idx="0">
                  <c:v>0.35499999999999998</c:v>
                </c:pt>
                <c:pt idx="1">
                  <c:v>0.45</c:v>
                </c:pt>
                <c:pt idx="2">
                  <c:v>0.55000000000000004</c:v>
                </c:pt>
                <c:pt idx="3">
                  <c:v>0.6</c:v>
                </c:pt>
                <c:pt idx="4">
                  <c:v>0.6</c:v>
                </c:pt>
                <c:pt idx="5">
                  <c:v>0.65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1.2</c:v>
                </c:pt>
                <c:pt idx="12">
                  <c:v>1.25</c:v>
                </c:pt>
                <c:pt idx="13">
                  <c:v>1.57</c:v>
                </c:pt>
                <c:pt idx="14">
                  <c:v>1.8</c:v>
                </c:pt>
                <c:pt idx="15">
                  <c:v>1.8</c:v>
                </c:pt>
                <c:pt idx="16">
                  <c:v>2</c:v>
                </c:pt>
                <c:pt idx="17">
                  <c:v>2.1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</c:numCache>
            </c:numRef>
          </c:xVal>
          <c:yVal>
            <c:numRef>
              <c:f>'Kaina-dydis data'!$C$3:$C$23</c:f>
            </c:numRef>
          </c:yVal>
          <c:smooth val="0"/>
          <c:extLst>
            <c:ext xmlns:c16="http://schemas.microsoft.com/office/drawing/2014/chart" uri="{C3380CC4-5D6E-409C-BE32-E72D297353CC}">
              <c16:uniqueId val="{00000000-491D-40C7-9B02-4D7703254694}"/>
            </c:ext>
          </c:extLst>
        </c:ser>
        <c:ser>
          <c:idx val="1"/>
          <c:order val="1"/>
          <c:tx>
            <c:strRef>
              <c:f>'Kaina-dydis data'!$C$2</c:f>
              <c:strCache>
                <c:ptCount val="1"/>
                <c:pt idx="0">
                  <c:v> LT/MWel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forward val="1"/>
            <c:dispRSqr val="0"/>
            <c:dispEq val="0"/>
          </c:trendline>
          <c:xVal>
            <c:numRef>
              <c:f>'Kaina-dydis data'!$B$3:$B$24</c:f>
              <c:numCache>
                <c:formatCode>General</c:formatCode>
                <c:ptCount val="22"/>
                <c:pt idx="0">
                  <c:v>0.35499999999999998</c:v>
                </c:pt>
                <c:pt idx="1">
                  <c:v>0.45</c:v>
                </c:pt>
                <c:pt idx="2">
                  <c:v>0.55000000000000004</c:v>
                </c:pt>
                <c:pt idx="3">
                  <c:v>0.6</c:v>
                </c:pt>
                <c:pt idx="4">
                  <c:v>0.6</c:v>
                </c:pt>
                <c:pt idx="5">
                  <c:v>0.65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1.2</c:v>
                </c:pt>
                <c:pt idx="12">
                  <c:v>1.25</c:v>
                </c:pt>
                <c:pt idx="13">
                  <c:v>1.57</c:v>
                </c:pt>
                <c:pt idx="14">
                  <c:v>1.8</c:v>
                </c:pt>
                <c:pt idx="15">
                  <c:v>1.8</c:v>
                </c:pt>
                <c:pt idx="16">
                  <c:v>2</c:v>
                </c:pt>
                <c:pt idx="17">
                  <c:v>2.1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</c:numCache>
            </c:numRef>
          </c:xVal>
          <c:yVal>
            <c:numRef>
              <c:f>'Kaina-dydis data'!$E$3:$E$24</c:f>
              <c:numCache>
                <c:formatCode>_(* #,##0.00_);_(* \(#,##0.00\);_(* "-"??_);_(@_)</c:formatCode>
                <c:ptCount val="22"/>
                <c:pt idx="0">
                  <c:v>6835055.187094532</c:v>
                </c:pt>
                <c:pt idx="1">
                  <c:v>4627684.0499015292</c:v>
                </c:pt>
                <c:pt idx="2">
                  <c:v>6925880.3471095935</c:v>
                </c:pt>
                <c:pt idx="3">
                  <c:v>6092514.2891276646</c:v>
                </c:pt>
                <c:pt idx="4">
                  <c:v>5311588.1458526421</c:v>
                </c:pt>
                <c:pt idx="5">
                  <c:v>4505769.230769231</c:v>
                </c:pt>
                <c:pt idx="6">
                  <c:v>6154203.3132530116</c:v>
                </c:pt>
                <c:pt idx="7">
                  <c:v>5301774.5959800743</c:v>
                </c:pt>
                <c:pt idx="8">
                  <c:v>7024479.7519404544</c:v>
                </c:pt>
                <c:pt idx="9">
                  <c:v>4326710.0939816963</c:v>
                </c:pt>
                <c:pt idx="10">
                  <c:v>3168243.8021316035</c:v>
                </c:pt>
                <c:pt idx="11">
                  <c:v>3087110.8484418448</c:v>
                </c:pt>
                <c:pt idx="12">
                  <c:v>3865303.0692481464</c:v>
                </c:pt>
                <c:pt idx="13">
                  <c:v>3281847.1349339662</c:v>
                </c:pt>
                <c:pt idx="14">
                  <c:v>2997033.9688079241</c:v>
                </c:pt>
                <c:pt idx="15">
                  <c:v>4824882.0884499541</c:v>
                </c:pt>
                <c:pt idx="16">
                  <c:v>3655508.5727525493</c:v>
                </c:pt>
                <c:pt idx="17">
                  <c:v>3601287.0170586193</c:v>
                </c:pt>
                <c:pt idx="18">
                  <c:v>4978077.5457599629</c:v>
                </c:pt>
                <c:pt idx="19">
                  <c:v>1757888.2428753474</c:v>
                </c:pt>
                <c:pt idx="20">
                  <c:v>2987750</c:v>
                </c:pt>
                <c:pt idx="21">
                  <c:v>4000000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91D-40C7-9B02-4D7703254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2295744"/>
        <c:axId val="651535936"/>
      </c:scatterChart>
      <c:valAx>
        <c:axId val="572295744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MWel.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535936"/>
        <c:crosses val="autoZero"/>
        <c:crossBetween val="midCat"/>
      </c:valAx>
      <c:valAx>
        <c:axId val="65153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Mln</a:t>
                </a:r>
                <a:r>
                  <a:rPr lang="en-US" baseline="0"/>
                  <a:t> Eur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295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13435CB-194D-406F-BDAD-8D3AD293A69D}">
  <sheetPr/>
  <sheetViews>
    <sheetView workbookViewId="0"/>
  </sheetViews>
  <sheetProtection algorithmName="SHA-512" hashValue="FpCIHXUgiQb3FuqF5z4cSkEuM3ICEAbimCQrEQczOjXeKSgcq2hwfpxWJAD0h732T/qCtCWNe6MIiXqLu2X0gw==" saltValue="tXOwkA2p0joosdxN04I3eg==" spinCount="100000" content="1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B76A41-D942-4C7A-B0C6-0DFAFAB90C4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478211</xdr:colOff>
      <xdr:row>4</xdr:row>
      <xdr:rowOff>11486</xdr:rowOff>
    </xdr:from>
    <xdr:to>
      <xdr:col>21</xdr:col>
      <xdr:colOff>120743</xdr:colOff>
      <xdr:row>18</xdr:row>
      <xdr:rowOff>87686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4A5DB65-9658-4400-AFE0-E1EFBF7AE4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495300</xdr:colOff>
      <xdr:row>18</xdr:row>
      <xdr:rowOff>95250</xdr:rowOff>
    </xdr:from>
    <xdr:to>
      <xdr:col>21</xdr:col>
      <xdr:colOff>133350</xdr:colOff>
      <xdr:row>32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6F14B51-1557-4243-9B80-1D5E0C14DA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4A8CF-5043-4FBF-99F6-C051627D2B8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21E7C-0345-42E2-93ED-DCCB98A1AE43}">
  <dimension ref="A1:AT55"/>
  <sheetViews>
    <sheetView tabSelected="1" zoomScale="70" zoomScaleNormal="70" workbookViewId="0">
      <selection activeCell="B6" sqref="B6"/>
    </sheetView>
  </sheetViews>
  <sheetFormatPr defaultRowHeight="15" x14ac:dyDescent="0.25"/>
  <cols>
    <col min="1" max="1" width="55" style="11" bestFit="1" customWidth="1"/>
    <col min="2" max="2" width="11.7109375" style="11" bestFit="1" customWidth="1"/>
    <col min="3" max="3" width="18.28515625" style="11" bestFit="1" customWidth="1"/>
    <col min="4" max="4" width="8.5703125" style="11" bestFit="1" customWidth="1"/>
    <col min="5" max="6" width="8.7109375" style="11" bestFit="1" customWidth="1"/>
    <col min="7" max="7" width="8.85546875" style="11" customWidth="1"/>
    <col min="8" max="8" width="16.140625" style="11" bestFit="1" customWidth="1"/>
    <col min="9" max="10" width="18.140625" style="11" bestFit="1" customWidth="1"/>
    <col min="11" max="11" width="15.7109375" style="11" customWidth="1"/>
    <col min="12" max="12" width="14.5703125" style="11" bestFit="1" customWidth="1"/>
    <col min="13" max="13" width="15" style="11" customWidth="1"/>
    <col min="14" max="15" width="14.5703125" style="11" bestFit="1" customWidth="1"/>
    <col min="16" max="19" width="9.140625" style="11" customWidth="1"/>
    <col min="20" max="20" width="12.5703125" style="11" customWidth="1"/>
    <col min="21" max="21" width="12.140625" style="11" customWidth="1"/>
    <col min="22" max="23" width="10.140625" style="11" customWidth="1"/>
    <col min="24" max="29" width="13.5703125" style="11" customWidth="1"/>
    <col min="30" max="31" width="12" style="11" bestFit="1" customWidth="1"/>
    <col min="32" max="16384" width="9.140625" style="11"/>
  </cols>
  <sheetData>
    <row r="1" spans="1:43" ht="19.5" thickBot="1" x14ac:dyDescent="0.35">
      <c r="A1" s="164" t="s">
        <v>38</v>
      </c>
      <c r="B1" s="165"/>
      <c r="C1" s="166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43" ht="19.5" thickBot="1" x14ac:dyDescent="0.35">
      <c r="A2" s="70" t="s">
        <v>22</v>
      </c>
      <c r="B2" s="94">
        <v>22</v>
      </c>
      <c r="C2" s="72" t="s">
        <v>56</v>
      </c>
      <c r="D2" s="69"/>
      <c r="E2" s="69"/>
      <c r="F2" s="193" t="s">
        <v>49</v>
      </c>
      <c r="G2" s="194"/>
      <c r="H2" s="194"/>
      <c r="I2" s="194"/>
      <c r="J2" s="194"/>
      <c r="K2" s="194"/>
      <c r="L2" s="194"/>
      <c r="M2" s="194"/>
      <c r="N2" s="195"/>
      <c r="O2" s="36"/>
      <c r="P2" s="36"/>
      <c r="Q2" s="36"/>
      <c r="R2" s="36"/>
      <c r="S2" s="36"/>
      <c r="T2" s="12"/>
      <c r="U2" s="12"/>
      <c r="V2" s="12"/>
      <c r="W2" s="12"/>
      <c r="AI2" s="25"/>
      <c r="AJ2" s="25"/>
      <c r="AK2" s="25"/>
      <c r="AL2" s="25"/>
      <c r="AN2" s="25"/>
      <c r="AO2" s="25"/>
      <c r="AP2" s="25"/>
      <c r="AQ2" s="25"/>
    </row>
    <row r="3" spans="1:43" ht="18.75" x14ac:dyDescent="0.3">
      <c r="A3" s="70" t="s">
        <v>36</v>
      </c>
      <c r="B3" s="71">
        <v>30</v>
      </c>
      <c r="C3" s="72" t="s">
        <v>56</v>
      </c>
      <c r="D3" s="69"/>
      <c r="E3" s="69"/>
      <c r="F3" s="37" t="s">
        <v>13</v>
      </c>
      <c r="G3" s="38" t="s">
        <v>14</v>
      </c>
      <c r="H3" s="37" t="s">
        <v>7</v>
      </c>
      <c r="I3" s="39" t="s">
        <v>33</v>
      </c>
      <c r="J3" s="39" t="s">
        <v>48</v>
      </c>
      <c r="K3" s="39" t="s">
        <v>4</v>
      </c>
      <c r="L3" s="39" t="s">
        <v>5</v>
      </c>
      <c r="M3" s="39" t="s">
        <v>6</v>
      </c>
      <c r="N3" s="38" t="s">
        <v>57</v>
      </c>
      <c r="O3" s="36"/>
      <c r="P3" s="36"/>
      <c r="Q3" s="36"/>
      <c r="R3" s="36"/>
      <c r="S3" s="36"/>
      <c r="T3" s="12"/>
      <c r="U3" s="12"/>
      <c r="V3" s="12"/>
      <c r="W3" s="12"/>
      <c r="AI3" s="25"/>
      <c r="AJ3" s="25"/>
      <c r="AK3" s="25"/>
      <c r="AL3" s="25"/>
      <c r="AN3" s="25"/>
      <c r="AO3" s="25"/>
      <c r="AP3" s="25"/>
      <c r="AQ3" s="25"/>
    </row>
    <row r="4" spans="1:43" ht="18.75" x14ac:dyDescent="0.3">
      <c r="A4" s="70" t="s">
        <v>47</v>
      </c>
      <c r="B4" s="131">
        <v>0.23</v>
      </c>
      <c r="C4" s="72" t="s">
        <v>55</v>
      </c>
      <c r="D4" s="69"/>
      <c r="E4" s="69"/>
      <c r="F4" s="84" t="s">
        <v>10</v>
      </c>
      <c r="G4" s="40" t="s">
        <v>11</v>
      </c>
      <c r="H4" s="187" t="s">
        <v>2</v>
      </c>
      <c r="I4" s="188"/>
      <c r="J4" s="189"/>
      <c r="K4" s="196" t="s">
        <v>8</v>
      </c>
      <c r="L4" s="184"/>
      <c r="M4" s="184"/>
      <c r="N4" s="185"/>
      <c r="O4" s="36"/>
      <c r="P4" s="36"/>
      <c r="Q4" s="36"/>
      <c r="R4" s="36"/>
      <c r="S4" s="36"/>
      <c r="T4" s="12"/>
      <c r="U4" s="12"/>
      <c r="V4" s="12"/>
      <c r="W4" s="12"/>
      <c r="AJ4" s="13"/>
      <c r="AK4" s="13"/>
      <c r="AL4" s="13"/>
      <c r="AO4" s="13"/>
      <c r="AP4" s="13"/>
      <c r="AQ4" s="13"/>
    </row>
    <row r="5" spans="1:43" ht="18.75" x14ac:dyDescent="0.3">
      <c r="A5" s="70" t="s">
        <v>9</v>
      </c>
      <c r="B5" s="71">
        <v>4.3499999999999996</v>
      </c>
      <c r="C5" s="72" t="s">
        <v>54</v>
      </c>
      <c r="D5" s="69"/>
      <c r="E5" s="69"/>
      <c r="F5" s="114">
        <f>$B$4</f>
        <v>0.23</v>
      </c>
      <c r="G5" s="115">
        <f t="shared" ref="G5:G12" si="0">$F5*$B$5</f>
        <v>1.0004999999999999</v>
      </c>
      <c r="H5" s="116">
        <f>5.5359*0.9371^(F5)*F5*10^6</f>
        <v>1254373.4067001024</v>
      </c>
      <c r="I5" s="117">
        <f t="shared" ref="I5:I12" si="1">H5*$B$6</f>
        <v>627186.70335005119</v>
      </c>
      <c r="J5" s="117">
        <f>H5-I5</f>
        <v>627186.70335005119</v>
      </c>
      <c r="K5" s="117">
        <f t="shared" ref="K5:K12" si="2">(H5-I5)/16</f>
        <v>39199.168959378199</v>
      </c>
      <c r="L5" s="117">
        <f t="shared" ref="L5:L12" si="3">(H5-I5)*0.04</f>
        <v>25087.468134002047</v>
      </c>
      <c r="M5" s="117">
        <f t="shared" ref="M5:M12" si="4">H5*0.04</f>
        <v>50174.936268004094</v>
      </c>
      <c r="N5" s="118">
        <f t="shared" ref="N5:N12" si="5">K5+L5+M5</f>
        <v>114461.57336138433</v>
      </c>
      <c r="O5" s="36"/>
      <c r="P5" s="36"/>
      <c r="Q5" s="36"/>
      <c r="R5" s="36"/>
      <c r="S5" s="36"/>
      <c r="T5" s="12"/>
      <c r="U5" s="12"/>
      <c r="V5" s="12"/>
      <c r="W5" s="12"/>
      <c r="AJ5" s="13"/>
      <c r="AK5" s="13"/>
      <c r="AL5" s="13"/>
      <c r="AO5" s="13"/>
      <c r="AP5" s="13"/>
      <c r="AQ5" s="13"/>
    </row>
    <row r="6" spans="1:43" ht="18.75" x14ac:dyDescent="0.3">
      <c r="A6" s="70" t="s">
        <v>33</v>
      </c>
      <c r="B6" s="95">
        <v>0.5</v>
      </c>
      <c r="C6" s="72"/>
      <c r="D6" s="69"/>
      <c r="E6" s="69"/>
      <c r="F6" s="41">
        <v>0.1</v>
      </c>
      <c r="G6" s="138">
        <f t="shared" si="0"/>
        <v>0.435</v>
      </c>
      <c r="H6" s="83">
        <f t="shared" ref="H6:H12" si="6">5.5359*0.9371^(F6)*F6*10^6</f>
        <v>550005.2439696081</v>
      </c>
      <c r="I6" s="57">
        <f t="shared" si="1"/>
        <v>275002.62198480405</v>
      </c>
      <c r="J6" s="57">
        <f>H6-I6</f>
        <v>275002.62198480405</v>
      </c>
      <c r="K6" s="57">
        <f t="shared" si="2"/>
        <v>17187.663874050253</v>
      </c>
      <c r="L6" s="57">
        <f t="shared" si="3"/>
        <v>11000.104879392162</v>
      </c>
      <c r="M6" s="57">
        <f t="shared" si="4"/>
        <v>22000.209758784324</v>
      </c>
      <c r="N6" s="58">
        <f t="shared" si="5"/>
        <v>50187.978512226735</v>
      </c>
      <c r="O6" s="36"/>
      <c r="P6" s="36"/>
      <c r="Q6" s="36"/>
      <c r="R6" s="36"/>
      <c r="S6" s="36"/>
      <c r="T6" s="12"/>
      <c r="U6" s="12"/>
      <c r="V6" s="12"/>
      <c r="W6" s="12"/>
      <c r="AJ6" s="21"/>
      <c r="AK6" s="21"/>
      <c r="AL6" s="21"/>
      <c r="AO6" s="21"/>
      <c r="AP6" s="21"/>
      <c r="AQ6" s="21"/>
    </row>
    <row r="7" spans="1:43" ht="18.75" x14ac:dyDescent="0.3">
      <c r="A7" s="70" t="s">
        <v>41</v>
      </c>
      <c r="B7" s="96">
        <v>46.326000000000001</v>
      </c>
      <c r="C7" s="72" t="s">
        <v>53</v>
      </c>
      <c r="D7" s="69"/>
      <c r="E7" s="69"/>
      <c r="F7" s="41">
        <v>0.5</v>
      </c>
      <c r="G7" s="138">
        <f t="shared" si="0"/>
        <v>2.1749999999999998</v>
      </c>
      <c r="H7" s="83">
        <f t="shared" si="6"/>
        <v>2679484.256991026</v>
      </c>
      <c r="I7" s="57">
        <f t="shared" si="1"/>
        <v>1339742.128495513</v>
      </c>
      <c r="J7" s="57">
        <f t="shared" ref="J7:J12" si="7">H7-I7</f>
        <v>1339742.128495513</v>
      </c>
      <c r="K7" s="57">
        <f t="shared" si="2"/>
        <v>83733.883030969562</v>
      </c>
      <c r="L7" s="57">
        <f t="shared" si="3"/>
        <v>53589.685139820518</v>
      </c>
      <c r="M7" s="57">
        <f t="shared" si="4"/>
        <v>107179.37027964104</v>
      </c>
      <c r="N7" s="58">
        <f t="shared" si="5"/>
        <v>244502.93845043113</v>
      </c>
      <c r="O7" s="36"/>
      <c r="P7" s="36"/>
      <c r="Q7" s="36"/>
      <c r="R7" s="36"/>
      <c r="S7" s="36"/>
      <c r="T7" s="12"/>
      <c r="U7" s="12"/>
      <c r="V7" s="12"/>
      <c r="W7" s="12"/>
      <c r="AI7" s="16"/>
      <c r="AJ7" s="17"/>
      <c r="AK7" s="17"/>
      <c r="AL7" s="17"/>
      <c r="AN7" s="16"/>
      <c r="AO7" s="17"/>
      <c r="AP7" s="17"/>
      <c r="AQ7" s="17"/>
    </row>
    <row r="8" spans="1:43" ht="18.75" x14ac:dyDescent="0.3">
      <c r="A8" s="70" t="s">
        <v>44</v>
      </c>
      <c r="B8" s="96">
        <v>90</v>
      </c>
      <c r="C8" s="72" t="s">
        <v>53</v>
      </c>
      <c r="D8" s="69"/>
      <c r="E8" s="69"/>
      <c r="F8" s="41">
        <v>1</v>
      </c>
      <c r="G8" s="138">
        <f t="shared" si="0"/>
        <v>4.3499999999999996</v>
      </c>
      <c r="H8" s="83">
        <f t="shared" si="6"/>
        <v>5187691.8899999997</v>
      </c>
      <c r="I8" s="57">
        <f t="shared" si="1"/>
        <v>2593845.9449999998</v>
      </c>
      <c r="J8" s="57">
        <f t="shared" si="7"/>
        <v>2593845.9449999998</v>
      </c>
      <c r="K8" s="57">
        <f t="shared" si="2"/>
        <v>162115.37156249999</v>
      </c>
      <c r="L8" s="57">
        <f t="shared" si="3"/>
        <v>103753.83779999999</v>
      </c>
      <c r="M8" s="57">
        <f t="shared" si="4"/>
        <v>207507.67559999999</v>
      </c>
      <c r="N8" s="58">
        <f t="shared" si="5"/>
        <v>473376.88496249996</v>
      </c>
      <c r="O8" s="36"/>
      <c r="P8" s="36"/>
      <c r="Q8" s="36"/>
      <c r="R8" s="36"/>
      <c r="S8" s="36"/>
      <c r="T8" s="12"/>
      <c r="U8" s="12"/>
      <c r="V8" s="12"/>
      <c r="W8" s="12"/>
      <c r="AI8" s="16"/>
      <c r="AJ8" s="17"/>
      <c r="AK8" s="17"/>
      <c r="AL8" s="17"/>
      <c r="AN8" s="16"/>
      <c r="AO8" s="17"/>
      <c r="AP8" s="17"/>
      <c r="AQ8" s="17"/>
    </row>
    <row r="9" spans="1:43" ht="18.75" x14ac:dyDescent="0.3">
      <c r="A9" s="70" t="s">
        <v>45</v>
      </c>
      <c r="B9" s="96">
        <v>500</v>
      </c>
      <c r="C9" s="72" t="s">
        <v>46</v>
      </c>
      <c r="D9" s="69"/>
      <c r="E9" s="69"/>
      <c r="F9" s="41">
        <v>2</v>
      </c>
      <c r="G9" s="138">
        <f t="shared" si="0"/>
        <v>8.6999999999999993</v>
      </c>
      <c r="H9" s="83">
        <f t="shared" si="6"/>
        <v>9722772.1402380019</v>
      </c>
      <c r="I9" s="57">
        <f t="shared" si="1"/>
        <v>4861386.070119001</v>
      </c>
      <c r="J9" s="57">
        <f t="shared" si="7"/>
        <v>4861386.070119001</v>
      </c>
      <c r="K9" s="57">
        <f t="shared" si="2"/>
        <v>303836.62938243756</v>
      </c>
      <c r="L9" s="57">
        <f t="shared" si="3"/>
        <v>194455.44280476004</v>
      </c>
      <c r="M9" s="57">
        <f t="shared" si="4"/>
        <v>388910.88560952008</v>
      </c>
      <c r="N9" s="58">
        <f t="shared" si="5"/>
        <v>887202.95779671776</v>
      </c>
      <c r="O9" s="36"/>
      <c r="P9" s="36"/>
      <c r="Q9" s="36"/>
      <c r="R9" s="36"/>
      <c r="S9" s="36"/>
      <c r="T9" s="12"/>
      <c r="U9" s="12"/>
      <c r="V9" s="12"/>
      <c r="W9" s="12"/>
      <c r="AI9" s="16"/>
      <c r="AJ9" s="17"/>
      <c r="AK9" s="17"/>
      <c r="AL9" s="17"/>
      <c r="AN9" s="16"/>
      <c r="AO9" s="17"/>
      <c r="AP9" s="17"/>
      <c r="AQ9" s="17"/>
    </row>
    <row r="10" spans="1:43" ht="19.5" thickBot="1" x14ac:dyDescent="0.35">
      <c r="A10" s="73" t="s">
        <v>3</v>
      </c>
      <c r="B10" s="154">
        <v>2000</v>
      </c>
      <c r="C10" s="74" t="s">
        <v>50</v>
      </c>
      <c r="D10" s="69"/>
      <c r="E10" s="69"/>
      <c r="F10" s="41">
        <v>3</v>
      </c>
      <c r="G10" s="138">
        <f t="shared" si="0"/>
        <v>13.049999999999999</v>
      </c>
      <c r="H10" s="83">
        <f t="shared" si="6"/>
        <v>13666814.65892555</v>
      </c>
      <c r="I10" s="57">
        <f t="shared" si="1"/>
        <v>6833407.329462775</v>
      </c>
      <c r="J10" s="57">
        <f t="shared" si="7"/>
        <v>6833407.329462775</v>
      </c>
      <c r="K10" s="57">
        <f t="shared" si="2"/>
        <v>427087.95809142344</v>
      </c>
      <c r="L10" s="57">
        <f t="shared" si="3"/>
        <v>273336.29317851103</v>
      </c>
      <c r="M10" s="57">
        <f t="shared" si="4"/>
        <v>546672.58635702205</v>
      </c>
      <c r="N10" s="58">
        <f t="shared" si="5"/>
        <v>1247096.8376269564</v>
      </c>
      <c r="O10" s="36"/>
      <c r="P10" s="36"/>
      <c r="Q10" s="36"/>
      <c r="R10" s="36"/>
      <c r="S10" s="36"/>
      <c r="T10" s="12"/>
      <c r="U10" s="12"/>
      <c r="V10" s="12"/>
      <c r="W10" s="12"/>
      <c r="AI10" s="16"/>
      <c r="AJ10" s="17"/>
      <c r="AK10" s="17"/>
      <c r="AL10" s="17"/>
      <c r="AN10" s="16"/>
      <c r="AO10" s="17"/>
      <c r="AP10" s="17"/>
      <c r="AQ10" s="17"/>
    </row>
    <row r="11" spans="1:43" ht="18.75" x14ac:dyDescent="0.3">
      <c r="A11" s="68"/>
      <c r="B11" s="77"/>
      <c r="C11" s="75"/>
      <c r="D11" s="69"/>
      <c r="E11" s="69"/>
      <c r="F11" s="41">
        <v>4</v>
      </c>
      <c r="G11" s="138">
        <f t="shared" si="0"/>
        <v>17.399999999999999</v>
      </c>
      <c r="H11" s="83">
        <f t="shared" si="6"/>
        <v>17076229.355838839</v>
      </c>
      <c r="I11" s="57">
        <f t="shared" si="1"/>
        <v>8538114.6779194195</v>
      </c>
      <c r="J11" s="57">
        <f t="shared" si="7"/>
        <v>8538114.6779194195</v>
      </c>
      <c r="K11" s="57">
        <f t="shared" si="2"/>
        <v>533632.16736996372</v>
      </c>
      <c r="L11" s="57">
        <f t="shared" si="3"/>
        <v>341524.58711677679</v>
      </c>
      <c r="M11" s="57">
        <f t="shared" si="4"/>
        <v>683049.17423355358</v>
      </c>
      <c r="N11" s="58">
        <f t="shared" si="5"/>
        <v>1558205.928720294</v>
      </c>
      <c r="O11" s="36"/>
      <c r="P11" s="36"/>
      <c r="Q11" s="36"/>
      <c r="R11" s="36"/>
      <c r="S11" s="36"/>
      <c r="T11" s="12"/>
      <c r="U11" s="12"/>
      <c r="V11" s="12"/>
      <c r="W11" s="12"/>
      <c r="AI11" s="16"/>
      <c r="AJ11" s="17"/>
      <c r="AK11" s="17"/>
      <c r="AL11" s="17"/>
      <c r="AN11" s="16"/>
      <c r="AO11" s="17"/>
      <c r="AP11" s="17"/>
      <c r="AQ11" s="17"/>
    </row>
    <row r="12" spans="1:43" ht="19.5" thickBot="1" x14ac:dyDescent="0.35">
      <c r="A12" s="68"/>
      <c r="B12" s="77"/>
      <c r="C12" s="75"/>
      <c r="D12" s="69"/>
      <c r="E12" s="69"/>
      <c r="F12" s="48">
        <v>5</v>
      </c>
      <c r="G12" s="149">
        <f t="shared" si="0"/>
        <v>21.75</v>
      </c>
      <c r="H12" s="150">
        <f t="shared" si="6"/>
        <v>20002668.161695722</v>
      </c>
      <c r="I12" s="151">
        <f t="shared" si="1"/>
        <v>10001334.080847861</v>
      </c>
      <c r="J12" s="151">
        <f t="shared" si="7"/>
        <v>10001334.080847861</v>
      </c>
      <c r="K12" s="151">
        <f t="shared" si="2"/>
        <v>625083.38005299133</v>
      </c>
      <c r="L12" s="151">
        <f t="shared" si="3"/>
        <v>400053.36323391448</v>
      </c>
      <c r="M12" s="151">
        <f t="shared" si="4"/>
        <v>800106.72646782896</v>
      </c>
      <c r="N12" s="152">
        <f t="shared" si="5"/>
        <v>1825243.4697547348</v>
      </c>
      <c r="O12" s="36"/>
      <c r="P12" s="36"/>
      <c r="Q12" s="36"/>
      <c r="R12" s="36"/>
      <c r="S12" s="36"/>
      <c r="T12" s="12"/>
      <c r="U12" s="12"/>
      <c r="V12" s="12"/>
      <c r="W12" s="12"/>
      <c r="AI12" s="16"/>
      <c r="AJ12" s="17"/>
      <c r="AK12" s="17"/>
      <c r="AL12" s="17"/>
      <c r="AN12" s="16"/>
      <c r="AO12" s="17"/>
      <c r="AP12" s="17"/>
      <c r="AQ12" s="17"/>
    </row>
    <row r="13" spans="1:43" ht="19.5" thickBot="1" x14ac:dyDescent="0.35">
      <c r="A13" s="68"/>
      <c r="B13" s="77"/>
      <c r="C13" s="75"/>
      <c r="D13" s="69"/>
      <c r="E13" s="69"/>
      <c r="F13" s="190" t="s">
        <v>28</v>
      </c>
      <c r="G13" s="191"/>
      <c r="H13" s="191"/>
      <c r="I13" s="191"/>
      <c r="J13" s="191"/>
      <c r="K13" s="191"/>
      <c r="L13" s="191"/>
      <c r="M13" s="191"/>
      <c r="N13" s="191"/>
      <c r="O13" s="192"/>
      <c r="P13" s="90"/>
      <c r="Q13" s="90"/>
      <c r="R13" s="90"/>
      <c r="S13" s="90"/>
      <c r="T13" s="12"/>
      <c r="U13" s="12"/>
      <c r="V13" s="12"/>
      <c r="W13" s="12"/>
      <c r="AI13" s="16"/>
      <c r="AJ13" s="17"/>
      <c r="AK13" s="17"/>
      <c r="AL13" s="17"/>
      <c r="AN13" s="16"/>
      <c r="AO13" s="17"/>
      <c r="AP13" s="17"/>
      <c r="AQ13" s="17"/>
    </row>
    <row r="14" spans="1:43" ht="18.75" x14ac:dyDescent="0.3">
      <c r="A14" s="68"/>
      <c r="B14" s="76"/>
      <c r="C14" s="75"/>
      <c r="D14" s="69"/>
      <c r="E14" s="69"/>
      <c r="F14" s="101" t="s">
        <v>13</v>
      </c>
      <c r="G14" s="102" t="s">
        <v>14</v>
      </c>
      <c r="H14" s="170" t="s">
        <v>23</v>
      </c>
      <c r="I14" s="171"/>
      <c r="J14" s="171"/>
      <c r="K14" s="172"/>
      <c r="L14" s="174" t="s">
        <v>37</v>
      </c>
      <c r="M14" s="175"/>
      <c r="N14" s="175"/>
      <c r="O14" s="176"/>
      <c r="P14" s="90"/>
      <c r="Q14" s="90"/>
      <c r="R14" s="90"/>
      <c r="S14" s="90"/>
      <c r="T14" s="12"/>
      <c r="U14" s="12"/>
      <c r="V14" s="12"/>
      <c r="W14" s="12"/>
      <c r="AI14" s="16"/>
      <c r="AJ14" s="17"/>
      <c r="AK14" s="17"/>
      <c r="AL14" s="17"/>
      <c r="AN14" s="16"/>
      <c r="AO14" s="17"/>
      <c r="AP14" s="17"/>
      <c r="AQ14" s="17"/>
    </row>
    <row r="15" spans="1:43" ht="18.75" x14ac:dyDescent="0.3">
      <c r="A15" s="68"/>
      <c r="B15" s="68"/>
      <c r="C15" s="68"/>
      <c r="D15" s="69"/>
      <c r="E15" s="69"/>
      <c r="F15" s="112"/>
      <c r="G15" s="113"/>
      <c r="H15" s="180" t="s">
        <v>3</v>
      </c>
      <c r="I15" s="181"/>
      <c r="J15" s="181"/>
      <c r="K15" s="182"/>
      <c r="L15" s="183" t="s">
        <v>3</v>
      </c>
      <c r="M15" s="181"/>
      <c r="N15" s="181"/>
      <c r="O15" s="182"/>
      <c r="P15" s="90"/>
      <c r="Q15" s="90"/>
      <c r="R15" s="90"/>
      <c r="S15" s="90"/>
      <c r="T15" s="12"/>
      <c r="U15" s="12"/>
      <c r="V15" s="12"/>
      <c r="W15" s="12"/>
      <c r="X15" s="12"/>
      <c r="Y15" s="12"/>
      <c r="Z15" s="12"/>
      <c r="AA15" s="12"/>
      <c r="AB15" s="12"/>
      <c r="AI15" s="16"/>
      <c r="AJ15" s="17"/>
      <c r="AK15" s="17"/>
      <c r="AL15" s="17"/>
      <c r="AN15" s="16"/>
      <c r="AO15" s="17"/>
      <c r="AP15" s="17"/>
      <c r="AQ15" s="17"/>
    </row>
    <row r="16" spans="1:43" ht="18.75" x14ac:dyDescent="0.3">
      <c r="A16" s="68"/>
      <c r="B16" s="68"/>
      <c r="C16" s="68"/>
      <c r="D16" s="69"/>
      <c r="E16" s="69"/>
      <c r="F16" s="107"/>
      <c r="G16" s="108"/>
      <c r="H16" s="100">
        <v>8000</v>
      </c>
      <c r="I16" s="85">
        <v>6000</v>
      </c>
      <c r="J16" s="85">
        <v>4000</v>
      </c>
      <c r="K16" s="153">
        <f>B10</f>
        <v>2000</v>
      </c>
      <c r="L16" s="44">
        <v>8000</v>
      </c>
      <c r="M16" s="85">
        <v>6000</v>
      </c>
      <c r="N16" s="85">
        <v>4000</v>
      </c>
      <c r="O16" s="153">
        <f>B10</f>
        <v>2000</v>
      </c>
      <c r="P16" s="91"/>
      <c r="Q16" s="93"/>
      <c r="R16" s="93"/>
      <c r="S16" s="93"/>
      <c r="T16" s="12"/>
      <c r="U16" s="12"/>
      <c r="V16" s="12"/>
      <c r="W16" s="12"/>
      <c r="X16" s="12"/>
      <c r="Y16" s="12"/>
      <c r="Z16" s="12"/>
      <c r="AA16" s="12"/>
    </row>
    <row r="17" spans="1:46" ht="18.75" x14ac:dyDescent="0.3">
      <c r="A17" s="68"/>
      <c r="B17" s="68"/>
      <c r="C17" s="68"/>
      <c r="D17" s="69"/>
      <c r="E17" s="69"/>
      <c r="F17" s="98" t="s">
        <v>10</v>
      </c>
      <c r="G17" s="103" t="s">
        <v>11</v>
      </c>
      <c r="H17" s="160" t="s">
        <v>20</v>
      </c>
      <c r="I17" s="161"/>
      <c r="J17" s="161"/>
      <c r="K17" s="162"/>
      <c r="L17" s="163" t="s">
        <v>8</v>
      </c>
      <c r="M17" s="161"/>
      <c r="N17" s="161"/>
      <c r="O17" s="162"/>
      <c r="P17" s="147"/>
      <c r="Q17" s="147"/>
      <c r="R17" s="147"/>
      <c r="S17" s="147"/>
      <c r="T17" s="12"/>
      <c r="U17" s="12"/>
      <c r="V17" s="12"/>
      <c r="W17" s="12"/>
      <c r="X17" s="12"/>
      <c r="Y17" s="12"/>
      <c r="Z17" s="12"/>
      <c r="AA17" s="12"/>
      <c r="AF17" s="18"/>
      <c r="AG17" s="18"/>
      <c r="AH17" s="18"/>
      <c r="AI17" s="18"/>
      <c r="AK17" s="18"/>
      <c r="AL17" s="18"/>
      <c r="AM17" s="18"/>
      <c r="AN17" s="18"/>
      <c r="AP17" s="18"/>
      <c r="AQ17" s="18"/>
      <c r="AR17" s="18"/>
      <c r="AS17" s="18"/>
    </row>
    <row r="18" spans="1:46" ht="18.75" x14ac:dyDescent="0.3">
      <c r="A18" s="68"/>
      <c r="B18" s="68"/>
      <c r="C18" s="68"/>
      <c r="D18" s="69"/>
      <c r="E18" s="69"/>
      <c r="F18" s="114">
        <f>F5</f>
        <v>0.23</v>
      </c>
      <c r="G18" s="115">
        <f>G5</f>
        <v>1.0004999999999999</v>
      </c>
      <c r="H18" s="119">
        <f t="shared" ref="H18:K25" si="8">$G5*H$16</f>
        <v>8004</v>
      </c>
      <c r="I18" s="120">
        <f t="shared" si="8"/>
        <v>6003</v>
      </c>
      <c r="J18" s="120">
        <f t="shared" si="8"/>
        <v>4002</v>
      </c>
      <c r="K18" s="121">
        <f>$G5*K$16</f>
        <v>2001</v>
      </c>
      <c r="L18" s="122">
        <f>H18*($B$3-$B$2)</f>
        <v>64032</v>
      </c>
      <c r="M18" s="122">
        <f t="shared" ref="M18" si="9">I18*($B$3-$B$2)</f>
        <v>48024</v>
      </c>
      <c r="N18" s="122">
        <f t="shared" ref="N18" si="10">J18*($B$3-$B$2)</f>
        <v>32016</v>
      </c>
      <c r="O18" s="139">
        <f t="shared" ref="O18" si="11">K18*($B$3-$B$2)</f>
        <v>16008</v>
      </c>
      <c r="P18" s="148"/>
      <c r="Q18" s="148"/>
      <c r="R18" s="148"/>
      <c r="S18" s="148"/>
      <c r="T18" s="12"/>
      <c r="U18" s="12"/>
      <c r="V18" s="12"/>
      <c r="W18" s="12"/>
      <c r="X18" s="12"/>
      <c r="Y18" s="12"/>
      <c r="Z18" s="12"/>
      <c r="AA18" s="12"/>
      <c r="AF18" s="18"/>
      <c r="AG18" s="18"/>
      <c r="AH18" s="18"/>
      <c r="AI18" s="18"/>
      <c r="AK18" s="18"/>
      <c r="AL18" s="18"/>
      <c r="AM18" s="18"/>
      <c r="AN18" s="18"/>
      <c r="AP18" s="18"/>
      <c r="AQ18" s="18"/>
      <c r="AR18" s="18"/>
      <c r="AS18" s="18"/>
    </row>
    <row r="19" spans="1:46" ht="18.75" x14ac:dyDescent="0.3">
      <c r="A19" s="68"/>
      <c r="B19" s="68"/>
      <c r="C19" s="68"/>
      <c r="D19" s="69"/>
      <c r="E19" s="69"/>
      <c r="F19" s="41">
        <v>0.1</v>
      </c>
      <c r="G19" s="42">
        <f t="shared" ref="G19:G25" si="12">F19*$B$5</f>
        <v>0.435</v>
      </c>
      <c r="H19" s="109">
        <f t="shared" si="8"/>
        <v>3480</v>
      </c>
      <c r="I19" s="46">
        <f t="shared" si="8"/>
        <v>2610</v>
      </c>
      <c r="J19" s="46">
        <f t="shared" si="8"/>
        <v>1740</v>
      </c>
      <c r="K19" s="47">
        <f t="shared" si="8"/>
        <v>870</v>
      </c>
      <c r="L19" s="45">
        <f>H19*($B$3-$B$2)</f>
        <v>27840</v>
      </c>
      <c r="M19" s="45">
        <f t="shared" ref="M19:O19" si="13">I19*($B$3-$B$2)</f>
        <v>20880</v>
      </c>
      <c r="N19" s="45">
        <f t="shared" si="13"/>
        <v>13920</v>
      </c>
      <c r="O19" s="140">
        <f t="shared" si="13"/>
        <v>6960</v>
      </c>
      <c r="P19" s="87"/>
      <c r="Q19" s="87"/>
      <c r="R19" s="87"/>
      <c r="S19" s="87"/>
      <c r="T19" s="157" t="s">
        <v>52</v>
      </c>
      <c r="U19" s="12"/>
      <c r="V19" s="12"/>
      <c r="W19" s="12"/>
      <c r="Z19" s="12"/>
      <c r="AA19" s="12"/>
      <c r="AF19" s="18"/>
      <c r="AG19" s="18"/>
      <c r="AH19" s="18"/>
      <c r="AI19" s="18"/>
      <c r="AK19" s="18"/>
      <c r="AL19" s="18"/>
      <c r="AM19" s="18"/>
      <c r="AN19" s="18"/>
      <c r="AP19" s="18"/>
      <c r="AQ19" s="18"/>
      <c r="AR19" s="18"/>
      <c r="AS19" s="18"/>
    </row>
    <row r="20" spans="1:46" ht="18.75" x14ac:dyDescent="0.3">
      <c r="A20" s="68"/>
      <c r="B20" s="68"/>
      <c r="C20" s="68"/>
      <c r="D20" s="69"/>
      <c r="E20" s="69"/>
      <c r="F20" s="41">
        <v>0.5</v>
      </c>
      <c r="G20" s="42">
        <f t="shared" si="12"/>
        <v>2.1749999999999998</v>
      </c>
      <c r="H20" s="109">
        <f t="shared" si="8"/>
        <v>17400</v>
      </c>
      <c r="I20" s="46">
        <f t="shared" si="8"/>
        <v>13049.999999999998</v>
      </c>
      <c r="J20" s="46">
        <f t="shared" si="8"/>
        <v>8700</v>
      </c>
      <c r="K20" s="47">
        <f t="shared" si="8"/>
        <v>4350</v>
      </c>
      <c r="L20" s="45">
        <f t="shared" ref="L20:L25" si="14">H20*($B$3-$B$2)</f>
        <v>139200</v>
      </c>
      <c r="M20" s="45">
        <f t="shared" ref="M20:M25" si="15">I20*($B$3-$B$2)</f>
        <v>104399.99999999999</v>
      </c>
      <c r="N20" s="45">
        <f t="shared" ref="N20:N25" si="16">J20*($B$3-$B$2)</f>
        <v>69600</v>
      </c>
      <c r="O20" s="140">
        <f t="shared" ref="O20:O25" si="17">K20*($B$3-$B$2)</f>
        <v>34800</v>
      </c>
      <c r="P20" s="87"/>
      <c r="Q20" s="87"/>
      <c r="R20" s="87"/>
      <c r="S20" s="87"/>
      <c r="T20" s="12"/>
      <c r="U20" s="12"/>
      <c r="V20" s="12"/>
      <c r="W20" s="12"/>
      <c r="Z20" s="12"/>
      <c r="AA20" s="12"/>
      <c r="AF20" s="19"/>
      <c r="AG20" s="20"/>
      <c r="AH20" s="20"/>
      <c r="AI20" s="20"/>
      <c r="AK20" s="19"/>
      <c r="AL20" s="20"/>
      <c r="AM20" s="20"/>
      <c r="AN20" s="20"/>
      <c r="AP20" s="19"/>
      <c r="AQ20" s="20"/>
      <c r="AR20" s="20"/>
      <c r="AS20" s="20"/>
    </row>
    <row r="21" spans="1:46" ht="18.75" x14ac:dyDescent="0.3">
      <c r="A21" s="68"/>
      <c r="B21" s="68"/>
      <c r="C21" s="68"/>
      <c r="D21" s="69"/>
      <c r="E21" s="69"/>
      <c r="F21" s="41">
        <v>1</v>
      </c>
      <c r="G21" s="42">
        <f t="shared" si="12"/>
        <v>4.3499999999999996</v>
      </c>
      <c r="H21" s="109">
        <f t="shared" si="8"/>
        <v>34800</v>
      </c>
      <c r="I21" s="46">
        <f t="shared" si="8"/>
        <v>26099.999999999996</v>
      </c>
      <c r="J21" s="46">
        <f t="shared" si="8"/>
        <v>17400</v>
      </c>
      <c r="K21" s="47">
        <f t="shared" si="8"/>
        <v>8700</v>
      </c>
      <c r="L21" s="45">
        <f t="shared" si="14"/>
        <v>278400</v>
      </c>
      <c r="M21" s="45">
        <f t="shared" si="15"/>
        <v>208799.99999999997</v>
      </c>
      <c r="N21" s="45">
        <f t="shared" si="16"/>
        <v>139200</v>
      </c>
      <c r="O21" s="140">
        <f t="shared" si="17"/>
        <v>69600</v>
      </c>
      <c r="P21" s="87"/>
      <c r="Q21" s="87"/>
      <c r="R21" s="87"/>
      <c r="S21" s="87"/>
      <c r="T21" s="12"/>
      <c r="U21" s="12"/>
      <c r="V21" s="12"/>
      <c r="W21" s="12"/>
      <c r="Z21" s="12"/>
      <c r="AA21" s="12"/>
      <c r="AG21" s="21"/>
      <c r="AH21" s="21"/>
      <c r="AI21" s="21"/>
      <c r="AL21" s="21"/>
      <c r="AM21" s="21"/>
      <c r="AN21" s="21"/>
      <c r="AQ21" s="21"/>
      <c r="AR21" s="21"/>
      <c r="AS21" s="21"/>
    </row>
    <row r="22" spans="1:46" ht="18.75" x14ac:dyDescent="0.3">
      <c r="A22" s="68"/>
      <c r="B22" s="68"/>
      <c r="C22" s="68"/>
      <c r="D22" s="69"/>
      <c r="E22" s="69"/>
      <c r="F22" s="41">
        <v>2</v>
      </c>
      <c r="G22" s="42">
        <f t="shared" si="12"/>
        <v>8.6999999999999993</v>
      </c>
      <c r="H22" s="109">
        <f t="shared" si="8"/>
        <v>69600</v>
      </c>
      <c r="I22" s="46">
        <f t="shared" si="8"/>
        <v>52199.999999999993</v>
      </c>
      <c r="J22" s="46">
        <f t="shared" si="8"/>
        <v>34800</v>
      </c>
      <c r="K22" s="47">
        <f t="shared" si="8"/>
        <v>17400</v>
      </c>
      <c r="L22" s="45">
        <f t="shared" si="14"/>
        <v>556800</v>
      </c>
      <c r="M22" s="45">
        <f t="shared" si="15"/>
        <v>417599.99999999994</v>
      </c>
      <c r="N22" s="45">
        <f t="shared" si="16"/>
        <v>278400</v>
      </c>
      <c r="O22" s="140">
        <f t="shared" si="17"/>
        <v>139200</v>
      </c>
      <c r="P22" s="87"/>
      <c r="Q22" s="87"/>
      <c r="R22" s="87"/>
      <c r="S22" s="87"/>
      <c r="T22" s="12"/>
      <c r="U22" s="12"/>
      <c r="V22" s="12"/>
      <c r="W22" s="12"/>
      <c r="Z22" s="12"/>
      <c r="AA22" s="12"/>
      <c r="AF22" s="16"/>
      <c r="AG22" s="22"/>
      <c r="AH22" s="22"/>
      <c r="AI22" s="22"/>
      <c r="AK22" s="16"/>
      <c r="AL22" s="22"/>
      <c r="AM22" s="22"/>
      <c r="AN22" s="22"/>
      <c r="AP22" s="16"/>
      <c r="AQ22" s="22"/>
      <c r="AR22" s="22"/>
      <c r="AS22" s="22"/>
    </row>
    <row r="23" spans="1:46" ht="18.75" x14ac:dyDescent="0.3">
      <c r="A23" s="68"/>
      <c r="B23" s="68"/>
      <c r="C23" s="68"/>
      <c r="D23" s="69"/>
      <c r="E23" s="69"/>
      <c r="F23" s="41">
        <v>3</v>
      </c>
      <c r="G23" s="42">
        <f t="shared" si="12"/>
        <v>13.049999999999999</v>
      </c>
      <c r="H23" s="109">
        <f t="shared" si="8"/>
        <v>104399.99999999999</v>
      </c>
      <c r="I23" s="46">
        <f t="shared" si="8"/>
        <v>78300</v>
      </c>
      <c r="J23" s="46">
        <f t="shared" si="8"/>
        <v>52199.999999999993</v>
      </c>
      <c r="K23" s="47">
        <f t="shared" si="8"/>
        <v>26099.999999999996</v>
      </c>
      <c r="L23" s="45">
        <f t="shared" si="14"/>
        <v>835199.99999999988</v>
      </c>
      <c r="M23" s="45">
        <f t="shared" si="15"/>
        <v>626400</v>
      </c>
      <c r="N23" s="45">
        <f t="shared" si="16"/>
        <v>417599.99999999994</v>
      </c>
      <c r="O23" s="140">
        <f t="shared" si="17"/>
        <v>208799.99999999997</v>
      </c>
      <c r="P23" s="87"/>
      <c r="Q23" s="87"/>
      <c r="R23" s="87"/>
      <c r="S23" s="87"/>
      <c r="T23" s="12"/>
      <c r="U23" s="12"/>
      <c r="V23" s="12"/>
      <c r="W23" s="12"/>
      <c r="Z23" s="12"/>
      <c r="AA23" s="12"/>
      <c r="AF23" s="16"/>
      <c r="AG23" s="22"/>
      <c r="AH23" s="22"/>
      <c r="AI23" s="22"/>
      <c r="AK23" s="16"/>
      <c r="AL23" s="22"/>
      <c r="AM23" s="22"/>
      <c r="AN23" s="22"/>
      <c r="AP23" s="16"/>
      <c r="AQ23" s="22"/>
      <c r="AR23" s="22"/>
      <c r="AS23" s="22"/>
    </row>
    <row r="24" spans="1:46" ht="18.75" x14ac:dyDescent="0.3">
      <c r="A24" s="68"/>
      <c r="B24" s="68"/>
      <c r="C24" s="68"/>
      <c r="D24" s="69"/>
      <c r="E24" s="69"/>
      <c r="F24" s="41">
        <v>4</v>
      </c>
      <c r="G24" s="42">
        <f t="shared" si="12"/>
        <v>17.399999999999999</v>
      </c>
      <c r="H24" s="109">
        <f t="shared" si="8"/>
        <v>139200</v>
      </c>
      <c r="I24" s="46">
        <f t="shared" si="8"/>
        <v>104399.99999999999</v>
      </c>
      <c r="J24" s="46">
        <f t="shared" si="8"/>
        <v>69600</v>
      </c>
      <c r="K24" s="47">
        <f t="shared" si="8"/>
        <v>34800</v>
      </c>
      <c r="L24" s="45">
        <f t="shared" si="14"/>
        <v>1113600</v>
      </c>
      <c r="M24" s="45">
        <f t="shared" si="15"/>
        <v>835199.99999999988</v>
      </c>
      <c r="N24" s="45">
        <f t="shared" si="16"/>
        <v>556800</v>
      </c>
      <c r="O24" s="140">
        <f t="shared" si="17"/>
        <v>278400</v>
      </c>
      <c r="P24" s="87"/>
      <c r="Q24" s="87"/>
      <c r="R24" s="87"/>
      <c r="S24" s="87"/>
      <c r="T24" s="12"/>
      <c r="U24" s="12"/>
      <c r="V24" s="12"/>
      <c r="W24" s="12"/>
      <c r="Z24" s="12"/>
      <c r="AA24" s="12"/>
      <c r="AF24" s="16"/>
      <c r="AG24" s="22"/>
      <c r="AH24" s="22"/>
      <c r="AI24" s="22"/>
      <c r="AK24" s="16"/>
      <c r="AL24" s="22"/>
      <c r="AM24" s="22"/>
      <c r="AN24" s="22"/>
      <c r="AP24" s="16"/>
      <c r="AQ24" s="22"/>
      <c r="AR24" s="22"/>
      <c r="AS24" s="22"/>
    </row>
    <row r="25" spans="1:46" ht="19.5" thickBot="1" x14ac:dyDescent="0.35">
      <c r="A25" s="68"/>
      <c r="B25" s="68"/>
      <c r="C25" s="68"/>
      <c r="D25" s="69"/>
      <c r="E25" s="69"/>
      <c r="F25" s="43">
        <v>5</v>
      </c>
      <c r="G25" s="141">
        <f t="shared" si="12"/>
        <v>21.75</v>
      </c>
      <c r="H25" s="142">
        <f t="shared" si="8"/>
        <v>174000</v>
      </c>
      <c r="I25" s="143">
        <f t="shared" si="8"/>
        <v>130500</v>
      </c>
      <c r="J25" s="143">
        <f t="shared" si="8"/>
        <v>87000</v>
      </c>
      <c r="K25" s="144">
        <f t="shared" si="8"/>
        <v>43500</v>
      </c>
      <c r="L25" s="145">
        <f t="shared" si="14"/>
        <v>1392000</v>
      </c>
      <c r="M25" s="145">
        <f t="shared" si="15"/>
        <v>1044000</v>
      </c>
      <c r="N25" s="145">
        <f t="shared" si="16"/>
        <v>696000</v>
      </c>
      <c r="O25" s="146">
        <f t="shared" si="17"/>
        <v>348000</v>
      </c>
      <c r="P25" s="87"/>
      <c r="Q25" s="87"/>
      <c r="R25" s="87"/>
      <c r="S25" s="87"/>
      <c r="T25" s="12"/>
      <c r="U25" s="12"/>
      <c r="V25" s="12"/>
      <c r="W25" s="12"/>
      <c r="Z25" s="12"/>
      <c r="AA25" s="12"/>
      <c r="AF25" s="16"/>
      <c r="AG25" s="22"/>
      <c r="AH25" s="22"/>
      <c r="AI25" s="22"/>
      <c r="AK25" s="16"/>
      <c r="AL25" s="22"/>
      <c r="AM25" s="22"/>
      <c r="AN25" s="22"/>
      <c r="AP25" s="16"/>
      <c r="AQ25" s="22"/>
      <c r="AR25" s="22"/>
      <c r="AS25" s="22"/>
    </row>
    <row r="26" spans="1:46" ht="19.5" thickBot="1" x14ac:dyDescent="0.35">
      <c r="A26" s="68"/>
      <c r="B26" s="68"/>
      <c r="C26" s="68"/>
      <c r="D26" s="69"/>
      <c r="E26" s="69"/>
      <c r="F26" s="167" t="s">
        <v>0</v>
      </c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9"/>
      <c r="T26" s="12"/>
      <c r="U26" s="12"/>
      <c r="V26" s="12"/>
      <c r="W26" s="12"/>
      <c r="AA26" s="12"/>
      <c r="AB26" s="12"/>
      <c r="AG26" s="16"/>
      <c r="AH26" s="22"/>
      <c r="AI26" s="22"/>
      <c r="AJ26" s="22"/>
      <c r="AL26" s="16"/>
      <c r="AM26" s="22"/>
      <c r="AN26" s="22"/>
      <c r="AO26" s="22"/>
      <c r="AQ26" s="16"/>
      <c r="AR26" s="22"/>
      <c r="AS26" s="22"/>
      <c r="AT26" s="22"/>
    </row>
    <row r="27" spans="1:46" ht="18.75" x14ac:dyDescent="0.3">
      <c r="A27" s="68"/>
      <c r="B27" s="68"/>
      <c r="C27" s="68"/>
      <c r="D27" s="69"/>
      <c r="E27" s="69"/>
      <c r="F27" s="101" t="s">
        <v>13</v>
      </c>
      <c r="G27" s="102" t="s">
        <v>14</v>
      </c>
      <c r="H27" s="170" t="s">
        <v>29</v>
      </c>
      <c r="I27" s="171"/>
      <c r="J27" s="171"/>
      <c r="K27" s="172"/>
      <c r="L27" s="173" t="s">
        <v>21</v>
      </c>
      <c r="M27" s="171"/>
      <c r="N27" s="171"/>
      <c r="O27" s="172"/>
      <c r="P27" s="173" t="s">
        <v>25</v>
      </c>
      <c r="Q27" s="171"/>
      <c r="R27" s="171"/>
      <c r="S27" s="172"/>
      <c r="T27" s="12"/>
      <c r="U27" s="12"/>
      <c r="V27" s="12"/>
      <c r="W27" s="12"/>
      <c r="AA27" s="12"/>
      <c r="AB27" s="12"/>
      <c r="AG27" s="16"/>
      <c r="AH27" s="22"/>
      <c r="AI27" s="22"/>
      <c r="AJ27" s="22"/>
      <c r="AL27" s="16"/>
      <c r="AM27" s="22"/>
      <c r="AN27" s="22"/>
      <c r="AO27" s="22"/>
      <c r="AQ27" s="16"/>
      <c r="AR27" s="22"/>
      <c r="AS27" s="22"/>
      <c r="AT27" s="22"/>
    </row>
    <row r="28" spans="1:46" ht="18.75" x14ac:dyDescent="0.3">
      <c r="A28" s="68"/>
      <c r="B28" s="68"/>
      <c r="C28" s="68"/>
      <c r="D28" s="69"/>
      <c r="E28" s="69"/>
      <c r="F28" s="105"/>
      <c r="G28" s="106"/>
      <c r="H28" s="204" t="s">
        <v>3</v>
      </c>
      <c r="I28" s="178"/>
      <c r="J28" s="178"/>
      <c r="K28" s="179"/>
      <c r="L28" s="177" t="s">
        <v>3</v>
      </c>
      <c r="M28" s="178"/>
      <c r="N28" s="178"/>
      <c r="O28" s="179"/>
      <c r="P28" s="177" t="s">
        <v>3</v>
      </c>
      <c r="Q28" s="178"/>
      <c r="R28" s="178"/>
      <c r="S28" s="179"/>
      <c r="T28" s="12"/>
      <c r="U28" s="12"/>
      <c r="V28" s="12"/>
      <c r="W28" s="12"/>
      <c r="Z28" s="12"/>
      <c r="AA28" s="12"/>
      <c r="AF28" s="16"/>
      <c r="AG28" s="22"/>
      <c r="AH28" s="22"/>
      <c r="AI28" s="22"/>
      <c r="AK28" s="16"/>
      <c r="AL28" s="22"/>
      <c r="AM28" s="22"/>
      <c r="AN28" s="22"/>
      <c r="AP28" s="16"/>
      <c r="AQ28" s="22"/>
      <c r="AR28" s="22"/>
      <c r="AS28" s="22"/>
    </row>
    <row r="29" spans="1:46" ht="18.75" x14ac:dyDescent="0.3">
      <c r="A29" s="68"/>
      <c r="B29" s="68"/>
      <c r="C29" s="68"/>
      <c r="D29" s="69"/>
      <c r="E29" s="69"/>
      <c r="F29" s="107"/>
      <c r="G29" s="108"/>
      <c r="H29" s="100">
        <v>8000</v>
      </c>
      <c r="I29" s="85">
        <v>6000</v>
      </c>
      <c r="J29" s="85">
        <v>4000</v>
      </c>
      <c r="K29" s="153">
        <f>B10</f>
        <v>2000</v>
      </c>
      <c r="L29" s="44">
        <v>8000</v>
      </c>
      <c r="M29" s="85">
        <v>6000</v>
      </c>
      <c r="N29" s="85">
        <v>4000</v>
      </c>
      <c r="O29" s="153">
        <f>B10</f>
        <v>2000</v>
      </c>
      <c r="P29" s="44">
        <v>8000</v>
      </c>
      <c r="Q29" s="85">
        <v>6000</v>
      </c>
      <c r="R29" s="85">
        <v>4000</v>
      </c>
      <c r="S29" s="153">
        <f>B10</f>
        <v>2000</v>
      </c>
      <c r="T29" s="12"/>
      <c r="U29" s="12"/>
      <c r="V29" s="12"/>
      <c r="W29" s="23"/>
      <c r="X29" s="23"/>
      <c r="Y29" s="12"/>
      <c r="Z29" s="12"/>
      <c r="AA29" s="12"/>
      <c r="AF29" s="16"/>
      <c r="AG29" s="22"/>
      <c r="AH29" s="22"/>
      <c r="AI29" s="22"/>
      <c r="AK29" s="16"/>
      <c r="AL29" s="22"/>
      <c r="AM29" s="22"/>
      <c r="AN29" s="22"/>
      <c r="AP29" s="16"/>
      <c r="AQ29" s="22"/>
      <c r="AR29" s="22"/>
      <c r="AS29" s="22"/>
    </row>
    <row r="30" spans="1:46" ht="18.75" x14ac:dyDescent="0.3">
      <c r="A30" s="68"/>
      <c r="B30" s="68"/>
      <c r="C30" s="68"/>
      <c r="D30" s="69"/>
      <c r="E30" s="69"/>
      <c r="F30" s="98" t="s">
        <v>10</v>
      </c>
      <c r="G30" s="103" t="s">
        <v>11</v>
      </c>
      <c r="H30" s="160" t="s">
        <v>20</v>
      </c>
      <c r="I30" s="161"/>
      <c r="J30" s="161"/>
      <c r="K30" s="162"/>
      <c r="L30" s="163" t="s">
        <v>8</v>
      </c>
      <c r="M30" s="161"/>
      <c r="N30" s="161"/>
      <c r="O30" s="162"/>
      <c r="P30" s="163" t="s">
        <v>1</v>
      </c>
      <c r="Q30" s="161"/>
      <c r="R30" s="161"/>
      <c r="S30" s="162"/>
      <c r="T30" s="12"/>
      <c r="U30" s="12"/>
      <c r="V30" s="12"/>
      <c r="W30" s="14"/>
      <c r="X30" s="14"/>
      <c r="Y30" s="12"/>
      <c r="Z30" s="12"/>
      <c r="AA30" s="12"/>
    </row>
    <row r="31" spans="1:46" ht="18.75" x14ac:dyDescent="0.3">
      <c r="A31" s="68"/>
      <c r="B31" s="68"/>
      <c r="C31" s="68"/>
      <c r="D31" s="69"/>
      <c r="E31" s="69"/>
      <c r="F31" s="114">
        <f>F5</f>
        <v>0.23</v>
      </c>
      <c r="G31" s="115">
        <f>G5</f>
        <v>1.0004999999999999</v>
      </c>
      <c r="H31" s="123">
        <f t="shared" ref="H31:K38" si="18">$F5*H$29</f>
        <v>1840</v>
      </c>
      <c r="I31" s="124">
        <f t="shared" si="18"/>
        <v>1380</v>
      </c>
      <c r="J31" s="124">
        <f t="shared" si="18"/>
        <v>920</v>
      </c>
      <c r="K31" s="125">
        <f t="shared" si="18"/>
        <v>460</v>
      </c>
      <c r="L31" s="126">
        <f t="shared" ref="L31:O38" si="19">$N5-L18</f>
        <v>50429.573361384333</v>
      </c>
      <c r="M31" s="127">
        <f t="shared" si="19"/>
        <v>66437.573361384333</v>
      </c>
      <c r="N31" s="127">
        <f t="shared" si="19"/>
        <v>82445.573361384333</v>
      </c>
      <c r="O31" s="128">
        <f t="shared" si="19"/>
        <v>98453.573361384333</v>
      </c>
      <c r="P31" s="126">
        <f t="shared" ref="P31" si="20">(L31/H31)+$B$2</f>
        <v>49.407376826839311</v>
      </c>
      <c r="Q31" s="127">
        <f t="shared" ref="Q31" si="21">(M31/I31)+$B$2</f>
        <v>70.143169102452418</v>
      </c>
      <c r="R31" s="127">
        <f t="shared" ref="R31" si="22">(N31/J31)+$B$2</f>
        <v>111.61475365367862</v>
      </c>
      <c r="S31" s="128">
        <f t="shared" ref="S31" si="23">(O31/K31)+$B$2</f>
        <v>236.02950730735725</v>
      </c>
      <c r="T31" s="12"/>
      <c r="U31" s="12"/>
      <c r="V31" s="12"/>
      <c r="W31" s="14"/>
      <c r="X31" s="14"/>
      <c r="Y31" s="12"/>
      <c r="Z31" s="12"/>
      <c r="AA31" s="12"/>
    </row>
    <row r="32" spans="1:46" ht="18.75" x14ac:dyDescent="0.3">
      <c r="A32" s="68"/>
      <c r="B32" s="68"/>
      <c r="C32" s="68"/>
      <c r="D32" s="69"/>
      <c r="E32" s="69"/>
      <c r="F32" s="41">
        <v>0.1</v>
      </c>
      <c r="G32" s="42">
        <f t="shared" ref="G32:G38" si="24">F32*$B$5</f>
        <v>0.435</v>
      </c>
      <c r="H32" s="110">
        <f t="shared" si="18"/>
        <v>800</v>
      </c>
      <c r="I32" s="26">
        <f t="shared" si="18"/>
        <v>600</v>
      </c>
      <c r="J32" s="26">
        <f t="shared" si="18"/>
        <v>400</v>
      </c>
      <c r="K32" s="27">
        <f t="shared" si="18"/>
        <v>200</v>
      </c>
      <c r="L32" s="30">
        <f t="shared" si="19"/>
        <v>22347.978512226735</v>
      </c>
      <c r="M32" s="31">
        <f t="shared" si="19"/>
        <v>29307.978512226735</v>
      </c>
      <c r="N32" s="31">
        <f t="shared" si="19"/>
        <v>36267.978512226735</v>
      </c>
      <c r="O32" s="32">
        <f t="shared" si="19"/>
        <v>43227.978512226735</v>
      </c>
      <c r="P32" s="30">
        <f t="shared" ref="P32:S38" si="25">(L32/H32)+$B$2</f>
        <v>49.934973140283418</v>
      </c>
      <c r="Q32" s="31">
        <f t="shared" si="25"/>
        <v>70.846630853711218</v>
      </c>
      <c r="R32" s="31">
        <f t="shared" si="25"/>
        <v>112.66994628056683</v>
      </c>
      <c r="S32" s="32">
        <f t="shared" si="25"/>
        <v>238.13989256113368</v>
      </c>
      <c r="T32" s="12"/>
      <c r="U32" s="12"/>
      <c r="V32" s="12"/>
      <c r="W32" s="14"/>
      <c r="X32" s="14"/>
      <c r="Y32" s="12"/>
      <c r="Z32" s="12"/>
      <c r="AA32" s="12"/>
    </row>
    <row r="33" spans="1:44" ht="18.75" x14ac:dyDescent="0.3">
      <c r="A33" s="68"/>
      <c r="B33" s="68"/>
      <c r="C33" s="68"/>
      <c r="D33" s="69"/>
      <c r="E33" s="69"/>
      <c r="F33" s="41">
        <v>0.5</v>
      </c>
      <c r="G33" s="42">
        <f t="shared" si="24"/>
        <v>2.1749999999999998</v>
      </c>
      <c r="H33" s="110">
        <f t="shared" si="18"/>
        <v>4000</v>
      </c>
      <c r="I33" s="26">
        <f t="shared" si="18"/>
        <v>3000</v>
      </c>
      <c r="J33" s="26">
        <f t="shared" si="18"/>
        <v>2000</v>
      </c>
      <c r="K33" s="27">
        <f t="shared" si="18"/>
        <v>1000</v>
      </c>
      <c r="L33" s="30">
        <f t="shared" si="19"/>
        <v>105302.93845043113</v>
      </c>
      <c r="M33" s="31">
        <f t="shared" si="19"/>
        <v>140102.93845043116</v>
      </c>
      <c r="N33" s="31">
        <f t="shared" si="19"/>
        <v>174902.93845043113</v>
      </c>
      <c r="O33" s="32">
        <f t="shared" si="19"/>
        <v>209702.93845043113</v>
      </c>
      <c r="P33" s="30">
        <f t="shared" si="25"/>
        <v>48.325734612607782</v>
      </c>
      <c r="Q33" s="31">
        <f t="shared" si="25"/>
        <v>68.700979483477056</v>
      </c>
      <c r="R33" s="31">
        <f t="shared" si="25"/>
        <v>109.45146922521556</v>
      </c>
      <c r="S33" s="32">
        <f t="shared" si="25"/>
        <v>231.70293845043113</v>
      </c>
      <c r="T33" s="12"/>
      <c r="U33" s="12"/>
      <c r="V33" s="12"/>
      <c r="W33" s="14"/>
      <c r="X33" s="14"/>
      <c r="Y33" s="12"/>
      <c r="Z33" s="12"/>
      <c r="AA33" s="12"/>
    </row>
    <row r="34" spans="1:44" ht="18.75" x14ac:dyDescent="0.3">
      <c r="A34" s="68"/>
      <c r="B34" s="68"/>
      <c r="C34" s="68"/>
      <c r="D34" s="69"/>
      <c r="E34" s="69"/>
      <c r="F34" s="41">
        <v>1</v>
      </c>
      <c r="G34" s="42">
        <f t="shared" si="24"/>
        <v>4.3499999999999996</v>
      </c>
      <c r="H34" s="110">
        <f t="shared" si="18"/>
        <v>8000</v>
      </c>
      <c r="I34" s="26">
        <f t="shared" si="18"/>
        <v>6000</v>
      </c>
      <c r="J34" s="26">
        <f t="shared" si="18"/>
        <v>4000</v>
      </c>
      <c r="K34" s="27">
        <f t="shared" si="18"/>
        <v>2000</v>
      </c>
      <c r="L34" s="30">
        <f t="shared" si="19"/>
        <v>194976.88496249996</v>
      </c>
      <c r="M34" s="31">
        <f t="shared" si="19"/>
        <v>264576.88496249996</v>
      </c>
      <c r="N34" s="31">
        <f t="shared" si="19"/>
        <v>334176.88496249996</v>
      </c>
      <c r="O34" s="32">
        <f t="shared" si="19"/>
        <v>403776.88496249996</v>
      </c>
      <c r="P34" s="30">
        <f t="shared" si="25"/>
        <v>46.372110620312498</v>
      </c>
      <c r="Q34" s="31">
        <f t="shared" si="25"/>
        <v>66.096147493749996</v>
      </c>
      <c r="R34" s="31">
        <f t="shared" si="25"/>
        <v>105.54422124062499</v>
      </c>
      <c r="S34" s="32">
        <f t="shared" si="25"/>
        <v>223.88844248124997</v>
      </c>
      <c r="T34" s="12"/>
      <c r="U34" s="12"/>
      <c r="V34" s="12"/>
      <c r="W34" s="14"/>
      <c r="X34" s="14"/>
      <c r="Y34" s="12"/>
      <c r="Z34" s="12"/>
      <c r="AA34" s="12"/>
    </row>
    <row r="35" spans="1:44" ht="18.75" x14ac:dyDescent="0.3">
      <c r="A35" s="68"/>
      <c r="B35" s="68"/>
      <c r="C35" s="68"/>
      <c r="D35" s="69"/>
      <c r="E35" s="69"/>
      <c r="F35" s="41">
        <v>2</v>
      </c>
      <c r="G35" s="42">
        <f t="shared" si="24"/>
        <v>8.6999999999999993</v>
      </c>
      <c r="H35" s="110">
        <f t="shared" si="18"/>
        <v>16000</v>
      </c>
      <c r="I35" s="26">
        <f t="shared" si="18"/>
        <v>12000</v>
      </c>
      <c r="J35" s="26">
        <f t="shared" si="18"/>
        <v>8000</v>
      </c>
      <c r="K35" s="27">
        <f t="shared" si="18"/>
        <v>4000</v>
      </c>
      <c r="L35" s="30">
        <f t="shared" si="19"/>
        <v>330402.95779671776</v>
      </c>
      <c r="M35" s="31">
        <f t="shared" si="19"/>
        <v>469602.95779671782</v>
      </c>
      <c r="N35" s="31">
        <f t="shared" si="19"/>
        <v>608802.95779671776</v>
      </c>
      <c r="O35" s="32">
        <f t="shared" si="19"/>
        <v>748002.95779671776</v>
      </c>
      <c r="P35" s="30">
        <f t="shared" si="25"/>
        <v>42.650184862294864</v>
      </c>
      <c r="Q35" s="31">
        <f t="shared" si="25"/>
        <v>61.133579816393151</v>
      </c>
      <c r="R35" s="31">
        <f t="shared" si="25"/>
        <v>98.100369724589726</v>
      </c>
      <c r="S35" s="32">
        <f t="shared" si="25"/>
        <v>209.00073944917943</v>
      </c>
      <c r="T35" s="12"/>
      <c r="U35" s="12"/>
      <c r="V35" s="12"/>
      <c r="W35" s="14"/>
      <c r="X35" s="14"/>
      <c r="Y35" s="12"/>
      <c r="Z35" s="12"/>
      <c r="AA35" s="12"/>
    </row>
    <row r="36" spans="1:44" ht="18.75" x14ac:dyDescent="0.3">
      <c r="A36" s="68"/>
      <c r="B36" s="68"/>
      <c r="C36" s="68"/>
      <c r="D36" s="69"/>
      <c r="E36" s="69"/>
      <c r="F36" s="41">
        <v>3</v>
      </c>
      <c r="G36" s="42">
        <f t="shared" si="24"/>
        <v>13.049999999999999</v>
      </c>
      <c r="H36" s="110">
        <f t="shared" si="18"/>
        <v>24000</v>
      </c>
      <c r="I36" s="26">
        <f t="shared" si="18"/>
        <v>18000</v>
      </c>
      <c r="J36" s="26">
        <f t="shared" si="18"/>
        <v>12000</v>
      </c>
      <c r="K36" s="27">
        <f t="shared" si="18"/>
        <v>6000</v>
      </c>
      <c r="L36" s="30">
        <f t="shared" si="19"/>
        <v>411896.83762695652</v>
      </c>
      <c r="M36" s="31">
        <f t="shared" si="19"/>
        <v>620696.8376269564</v>
      </c>
      <c r="N36" s="31">
        <f t="shared" si="19"/>
        <v>829496.8376269564</v>
      </c>
      <c r="O36" s="32">
        <f t="shared" si="19"/>
        <v>1038296.8376269564</v>
      </c>
      <c r="P36" s="30">
        <f t="shared" si="25"/>
        <v>39.162368234456522</v>
      </c>
      <c r="Q36" s="31">
        <f t="shared" si="25"/>
        <v>56.483157645942022</v>
      </c>
      <c r="R36" s="31">
        <f t="shared" si="25"/>
        <v>91.124736468913028</v>
      </c>
      <c r="S36" s="32">
        <f t="shared" si="25"/>
        <v>195.04947293782607</v>
      </c>
      <c r="T36" s="12"/>
      <c r="U36" s="12"/>
      <c r="V36" s="12"/>
      <c r="W36" s="14"/>
      <c r="X36" s="14"/>
      <c r="Y36" s="12"/>
      <c r="Z36" s="12"/>
      <c r="AA36" s="12"/>
    </row>
    <row r="37" spans="1:44" ht="18.75" x14ac:dyDescent="0.3">
      <c r="A37" s="68"/>
      <c r="B37" s="68"/>
      <c r="C37" s="68"/>
      <c r="D37" s="69"/>
      <c r="E37" s="69"/>
      <c r="F37" s="41">
        <v>4</v>
      </c>
      <c r="G37" s="42">
        <f t="shared" si="24"/>
        <v>17.399999999999999</v>
      </c>
      <c r="H37" s="110">
        <f t="shared" si="18"/>
        <v>32000</v>
      </c>
      <c r="I37" s="26">
        <f t="shared" si="18"/>
        <v>24000</v>
      </c>
      <c r="J37" s="26">
        <f t="shared" si="18"/>
        <v>16000</v>
      </c>
      <c r="K37" s="27">
        <f t="shared" si="18"/>
        <v>8000</v>
      </c>
      <c r="L37" s="30">
        <f t="shared" si="19"/>
        <v>444605.92872029403</v>
      </c>
      <c r="M37" s="31">
        <f t="shared" si="19"/>
        <v>723005.92872029415</v>
      </c>
      <c r="N37" s="31">
        <f t="shared" si="19"/>
        <v>1001405.928720294</v>
      </c>
      <c r="O37" s="32">
        <f t="shared" si="19"/>
        <v>1279805.928720294</v>
      </c>
      <c r="P37" s="30">
        <f t="shared" si="25"/>
        <v>35.893935272509189</v>
      </c>
      <c r="Q37" s="31">
        <f t="shared" si="25"/>
        <v>52.125247030012261</v>
      </c>
      <c r="R37" s="31">
        <f t="shared" si="25"/>
        <v>84.587870545018376</v>
      </c>
      <c r="S37" s="32">
        <f t="shared" si="25"/>
        <v>181.97574109003676</v>
      </c>
      <c r="T37" s="12"/>
      <c r="U37" s="12"/>
      <c r="V37" s="12"/>
      <c r="W37" s="14"/>
      <c r="X37" s="14"/>
      <c r="Y37" s="12"/>
      <c r="Z37" s="12"/>
      <c r="AA37" s="12"/>
    </row>
    <row r="38" spans="1:44" ht="19.5" thickBot="1" x14ac:dyDescent="0.35">
      <c r="A38" s="68"/>
      <c r="B38" s="68"/>
      <c r="C38" s="68"/>
      <c r="D38" s="69"/>
      <c r="E38" s="69"/>
      <c r="F38" s="48">
        <v>5</v>
      </c>
      <c r="G38" s="49">
        <f t="shared" si="24"/>
        <v>21.75</v>
      </c>
      <c r="H38" s="111">
        <f t="shared" si="18"/>
        <v>40000</v>
      </c>
      <c r="I38" s="28">
        <f t="shared" si="18"/>
        <v>30000</v>
      </c>
      <c r="J38" s="28">
        <f t="shared" si="18"/>
        <v>20000</v>
      </c>
      <c r="K38" s="29">
        <f t="shared" si="18"/>
        <v>10000</v>
      </c>
      <c r="L38" s="33">
        <f t="shared" si="19"/>
        <v>433243.46975473478</v>
      </c>
      <c r="M38" s="34">
        <f t="shared" si="19"/>
        <v>781243.46975473478</v>
      </c>
      <c r="N38" s="34">
        <f t="shared" si="19"/>
        <v>1129243.4697547348</v>
      </c>
      <c r="O38" s="35">
        <f t="shared" si="19"/>
        <v>1477243.4697547348</v>
      </c>
      <c r="P38" s="33">
        <f t="shared" si="25"/>
        <v>32.831086743868369</v>
      </c>
      <c r="Q38" s="34">
        <f t="shared" si="25"/>
        <v>48.041448991824495</v>
      </c>
      <c r="R38" s="34">
        <f t="shared" si="25"/>
        <v>78.462173487736749</v>
      </c>
      <c r="S38" s="35">
        <f t="shared" si="25"/>
        <v>169.72434697547348</v>
      </c>
      <c r="T38" s="12"/>
      <c r="U38" s="12"/>
      <c r="V38" s="12"/>
      <c r="W38" s="12"/>
      <c r="X38" s="12"/>
      <c r="Y38" s="12"/>
      <c r="Z38" s="12"/>
      <c r="AA38" s="12"/>
    </row>
    <row r="39" spans="1:44" ht="19.5" thickBot="1" x14ac:dyDescent="0.35">
      <c r="A39" s="68"/>
      <c r="B39" s="68"/>
      <c r="C39" s="68"/>
      <c r="D39" s="69"/>
      <c r="E39" s="69"/>
      <c r="F39" s="197" t="s">
        <v>39</v>
      </c>
      <c r="G39" s="198"/>
      <c r="H39" s="198"/>
      <c r="I39" s="198"/>
      <c r="J39" s="198"/>
      <c r="K39" s="198"/>
      <c r="L39" s="198"/>
      <c r="M39" s="198"/>
      <c r="N39" s="198"/>
      <c r="O39" s="199"/>
      <c r="P39" s="90"/>
      <c r="Q39" s="90"/>
      <c r="R39" s="90"/>
      <c r="S39" s="90"/>
      <c r="T39" s="12"/>
      <c r="U39" s="12"/>
      <c r="V39" s="12"/>
      <c r="W39" s="12"/>
      <c r="X39" s="12"/>
      <c r="Y39" s="12"/>
      <c r="Z39" s="12"/>
      <c r="AA39" s="12"/>
      <c r="AB39" s="12"/>
    </row>
    <row r="40" spans="1:44" ht="18.75" x14ac:dyDescent="0.3">
      <c r="F40" s="101" t="s">
        <v>13</v>
      </c>
      <c r="G40" s="102" t="s">
        <v>14</v>
      </c>
      <c r="H40" s="175" t="s">
        <v>40</v>
      </c>
      <c r="I40" s="175"/>
      <c r="J40" s="175"/>
      <c r="K40" s="176"/>
      <c r="L40" s="174" t="s">
        <v>42</v>
      </c>
      <c r="M40" s="175"/>
      <c r="N40" s="175"/>
      <c r="O40" s="176"/>
      <c r="P40" s="159"/>
      <c r="Q40" s="159"/>
      <c r="R40" s="159"/>
      <c r="S40" s="159"/>
      <c r="V40" s="12"/>
      <c r="W40" s="12"/>
      <c r="AI40" s="13"/>
      <c r="AJ40" s="13"/>
      <c r="AK40" s="13"/>
      <c r="AL40" s="13"/>
      <c r="AM40" s="13"/>
      <c r="AN40" s="13"/>
      <c r="AO40" s="13"/>
      <c r="AP40" s="13"/>
      <c r="AQ40" s="13"/>
      <c r="AR40" s="13"/>
    </row>
    <row r="41" spans="1:44" ht="18.75" x14ac:dyDescent="0.3">
      <c r="F41" s="105"/>
      <c r="G41" s="106"/>
      <c r="H41" s="200" t="s">
        <v>3</v>
      </c>
      <c r="I41" s="201"/>
      <c r="J41" s="201"/>
      <c r="K41" s="202"/>
      <c r="L41" s="203" t="s">
        <v>3</v>
      </c>
      <c r="M41" s="201"/>
      <c r="N41" s="201"/>
      <c r="O41" s="202"/>
      <c r="P41" s="159"/>
      <c r="Q41" s="159"/>
      <c r="R41" s="159"/>
      <c r="S41" s="159"/>
      <c r="V41" s="12"/>
      <c r="W41" s="12"/>
      <c r="AI41" s="13"/>
      <c r="AJ41" s="13"/>
      <c r="AK41" s="13"/>
      <c r="AL41" s="13"/>
      <c r="AM41" s="13"/>
      <c r="AN41" s="13"/>
      <c r="AO41" s="13"/>
      <c r="AP41" s="13"/>
      <c r="AQ41" s="13"/>
      <c r="AR41" s="13"/>
    </row>
    <row r="42" spans="1:44" ht="18.75" x14ac:dyDescent="0.3">
      <c r="F42" s="107"/>
      <c r="G42" s="108"/>
      <c r="H42" s="100">
        <v>8000</v>
      </c>
      <c r="I42" s="85">
        <v>6000</v>
      </c>
      <c r="J42" s="85">
        <v>4000</v>
      </c>
      <c r="K42" s="153">
        <f>B10</f>
        <v>2000</v>
      </c>
      <c r="L42" s="44">
        <v>8000</v>
      </c>
      <c r="M42" s="85">
        <v>6000</v>
      </c>
      <c r="N42" s="85">
        <v>4000</v>
      </c>
      <c r="O42" s="153">
        <f>B10</f>
        <v>2000</v>
      </c>
      <c r="P42" s="91"/>
      <c r="Q42" s="92"/>
      <c r="R42" s="92"/>
      <c r="S42" s="92"/>
      <c r="V42" s="12"/>
      <c r="W42" s="12"/>
      <c r="AI42" s="13"/>
      <c r="AJ42" s="13"/>
      <c r="AK42" s="13"/>
      <c r="AL42" s="13"/>
      <c r="AM42" s="13"/>
      <c r="AN42" s="13"/>
      <c r="AO42" s="13"/>
      <c r="AP42" s="13"/>
      <c r="AQ42" s="13"/>
      <c r="AR42" s="13"/>
    </row>
    <row r="43" spans="1:44" ht="18.75" x14ac:dyDescent="0.3">
      <c r="F43" s="98" t="s">
        <v>10</v>
      </c>
      <c r="G43" s="103" t="s">
        <v>11</v>
      </c>
      <c r="H43" s="184" t="s">
        <v>2</v>
      </c>
      <c r="I43" s="184"/>
      <c r="J43" s="184"/>
      <c r="K43" s="185"/>
      <c r="L43" s="186" t="s">
        <v>43</v>
      </c>
      <c r="M43" s="184"/>
      <c r="N43" s="184"/>
      <c r="O43" s="185"/>
      <c r="P43" s="158"/>
      <c r="Q43" s="158"/>
      <c r="R43" s="158"/>
      <c r="S43" s="158"/>
      <c r="AI43" s="13"/>
      <c r="AJ43" s="13"/>
      <c r="AK43" s="13"/>
      <c r="AL43" s="13"/>
      <c r="AM43" s="13"/>
      <c r="AN43" s="13"/>
      <c r="AO43" s="13"/>
      <c r="AP43" s="13"/>
      <c r="AQ43" s="13"/>
      <c r="AR43" s="13"/>
    </row>
    <row r="44" spans="1:44" ht="18.75" x14ac:dyDescent="0.3">
      <c r="F44" s="114">
        <f>F5</f>
        <v>0.23</v>
      </c>
      <c r="G44" s="115">
        <f>G5</f>
        <v>1.0004999999999999</v>
      </c>
      <c r="H44" s="129">
        <f t="shared" ref="H44:K51" si="26">IF($B$9&gt;H31,H31*($B$8-P31),((H31-$B$9)*($B$7-P31))+($B$9*($B$8-P31)))</f>
        <v>16167.266638615669</v>
      </c>
      <c r="I44" s="130">
        <f t="shared" si="26"/>
        <v>-11030.693361384336</v>
      </c>
      <c r="J44" s="130">
        <f t="shared" si="26"/>
        <v>-38228.653361384328</v>
      </c>
      <c r="K44" s="130">
        <f t="shared" si="26"/>
        <v>-67173.573361384333</v>
      </c>
      <c r="L44" s="130">
        <f t="shared" ref="L44:O51" si="27">IF(H44&lt;0,0,(($H5-$I5)/H44))</f>
        <v>38.793614119780138</v>
      </c>
      <c r="M44" s="130">
        <f t="shared" si="27"/>
        <v>0</v>
      </c>
      <c r="N44" s="130">
        <f t="shared" si="27"/>
        <v>0</v>
      </c>
      <c r="O44" s="130">
        <f t="shared" si="27"/>
        <v>0</v>
      </c>
      <c r="P44" s="93"/>
      <c r="Q44" s="93"/>
      <c r="R44" s="93"/>
      <c r="S44" s="93"/>
      <c r="AI44" s="13"/>
      <c r="AJ44" s="13"/>
      <c r="AK44" s="13"/>
      <c r="AL44" s="13"/>
      <c r="AM44" s="13"/>
      <c r="AN44" s="13"/>
      <c r="AO44" s="13"/>
      <c r="AP44" s="13"/>
      <c r="AQ44" s="13"/>
      <c r="AR44" s="13"/>
    </row>
    <row r="45" spans="1:44" ht="18.75" x14ac:dyDescent="0.3">
      <c r="F45" s="41">
        <v>0.1</v>
      </c>
      <c r="G45" s="42">
        <f t="shared" ref="G45:G51" si="28">F45*$B$5</f>
        <v>0.435</v>
      </c>
      <c r="H45" s="104">
        <f t="shared" si="26"/>
        <v>18949.821487773268</v>
      </c>
      <c r="I45" s="86">
        <f t="shared" si="26"/>
        <v>7124.6214877732682</v>
      </c>
      <c r="J45" s="86">
        <f t="shared" si="26"/>
        <v>-9067.9785122267331</v>
      </c>
      <c r="K45" s="86">
        <f t="shared" si="26"/>
        <v>-29627.978512226735</v>
      </c>
      <c r="L45" s="86">
        <f t="shared" si="27"/>
        <v>14.512148421146879</v>
      </c>
      <c r="M45" s="86">
        <f t="shared" si="27"/>
        <v>38.598909774609439</v>
      </c>
      <c r="N45" s="86">
        <f t="shared" si="27"/>
        <v>0</v>
      </c>
      <c r="O45" s="86">
        <f t="shared" si="27"/>
        <v>0</v>
      </c>
      <c r="P45" s="88"/>
      <c r="Q45" s="88"/>
      <c r="R45" s="88"/>
      <c r="S45" s="88"/>
      <c r="AI45" s="13"/>
      <c r="AJ45" s="13"/>
      <c r="AK45" s="13"/>
      <c r="AL45" s="13"/>
      <c r="AM45" s="13"/>
      <c r="AN45" s="13"/>
      <c r="AO45" s="13"/>
      <c r="AP45" s="13"/>
      <c r="AQ45" s="13"/>
      <c r="AR45" s="13"/>
    </row>
    <row r="46" spans="1:44" ht="18.75" x14ac:dyDescent="0.3">
      <c r="F46" s="41">
        <v>0.5</v>
      </c>
      <c r="G46" s="42">
        <f t="shared" si="28"/>
        <v>2.1749999999999998</v>
      </c>
      <c r="H46" s="104">
        <f t="shared" si="26"/>
        <v>13838.061549568873</v>
      </c>
      <c r="I46" s="86">
        <f t="shared" si="26"/>
        <v>-45287.938450431167</v>
      </c>
      <c r="J46" s="86">
        <f t="shared" si="26"/>
        <v>-104413.93845043112</v>
      </c>
      <c r="K46" s="86">
        <f t="shared" si="26"/>
        <v>-163539.93845043113</v>
      </c>
      <c r="L46" s="86">
        <f t="shared" si="27"/>
        <v>96.815737066674117</v>
      </c>
      <c r="M46" s="86">
        <f t="shared" si="27"/>
        <v>0</v>
      </c>
      <c r="N46" s="86">
        <f t="shared" si="27"/>
        <v>0</v>
      </c>
      <c r="O46" s="86">
        <f t="shared" si="27"/>
        <v>0</v>
      </c>
      <c r="P46" s="88"/>
      <c r="Q46" s="88"/>
      <c r="R46" s="88"/>
      <c r="S46" s="88"/>
      <c r="T46" s="15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44" ht="18.75" x14ac:dyDescent="0.3">
      <c r="F47" s="41">
        <v>1</v>
      </c>
      <c r="G47" s="42">
        <f t="shared" si="28"/>
        <v>4.3499999999999996</v>
      </c>
      <c r="H47" s="104">
        <f t="shared" si="26"/>
        <v>21468.115037500025</v>
      </c>
      <c r="I47" s="86">
        <f t="shared" si="26"/>
        <v>-96783.884962499971</v>
      </c>
      <c r="J47" s="86">
        <f t="shared" si="26"/>
        <v>-215035.88496249999</v>
      </c>
      <c r="K47" s="86">
        <f t="shared" si="26"/>
        <v>-333287.88496249996</v>
      </c>
      <c r="L47" s="86">
        <f t="shared" si="27"/>
        <v>120.8231808181169</v>
      </c>
      <c r="M47" s="86">
        <f t="shared" si="27"/>
        <v>0</v>
      </c>
      <c r="N47" s="86">
        <f t="shared" si="27"/>
        <v>0</v>
      </c>
      <c r="O47" s="86">
        <f t="shared" si="27"/>
        <v>0</v>
      </c>
      <c r="P47" s="88"/>
      <c r="Q47" s="88"/>
      <c r="R47" s="88"/>
      <c r="S47" s="88"/>
      <c r="T47" s="15"/>
      <c r="U47" s="15"/>
      <c r="V47" s="15"/>
      <c r="W47" s="15"/>
      <c r="X47" s="15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44" ht="18.75" x14ac:dyDescent="0.3">
      <c r="F48" s="41">
        <v>2</v>
      </c>
      <c r="G48" s="42">
        <f t="shared" si="28"/>
        <v>8.6999999999999993</v>
      </c>
      <c r="H48" s="104">
        <f t="shared" si="26"/>
        <v>80650.042203282181</v>
      </c>
      <c r="I48" s="86">
        <f t="shared" si="26"/>
        <v>-155853.95779671782</v>
      </c>
      <c r="J48" s="86">
        <f t="shared" si="26"/>
        <v>-392357.95779671782</v>
      </c>
      <c r="K48" s="86">
        <f t="shared" si="26"/>
        <v>-628861.95779671776</v>
      </c>
      <c r="L48" s="86">
        <f t="shared" si="27"/>
        <v>60.277539072647372</v>
      </c>
      <c r="M48" s="86">
        <f t="shared" si="27"/>
        <v>0</v>
      </c>
      <c r="N48" s="86">
        <f t="shared" si="27"/>
        <v>0</v>
      </c>
      <c r="O48" s="86">
        <f t="shared" si="27"/>
        <v>0</v>
      </c>
      <c r="P48" s="88"/>
      <c r="Q48" s="88"/>
      <c r="R48" s="88"/>
      <c r="S48" s="88"/>
      <c r="U48" s="15"/>
      <c r="V48" s="15"/>
      <c r="W48" s="15"/>
      <c r="X48" s="15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ht="18.75" x14ac:dyDescent="0.3">
      <c r="F49" s="41">
        <v>3</v>
      </c>
      <c r="G49" s="42">
        <f t="shared" si="28"/>
        <v>13.049999999999999</v>
      </c>
      <c r="H49" s="104">
        <f t="shared" si="26"/>
        <v>193764.16237304348</v>
      </c>
      <c r="I49" s="86">
        <f t="shared" si="26"/>
        <v>-160991.83762695637</v>
      </c>
      <c r="J49" s="86">
        <f t="shared" si="26"/>
        <v>-515747.83762695635</v>
      </c>
      <c r="K49" s="86">
        <f t="shared" si="26"/>
        <v>-870503.8376269564</v>
      </c>
      <c r="L49" s="86">
        <f t="shared" si="27"/>
        <v>35.266621266665361</v>
      </c>
      <c r="M49" s="86">
        <f t="shared" si="27"/>
        <v>0</v>
      </c>
      <c r="N49" s="86">
        <f t="shared" si="27"/>
        <v>0</v>
      </c>
      <c r="O49" s="86">
        <f t="shared" si="27"/>
        <v>0</v>
      </c>
      <c r="P49" s="88"/>
      <c r="Q49" s="88"/>
      <c r="R49" s="88"/>
      <c r="S49" s="88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ht="18.75" x14ac:dyDescent="0.3">
      <c r="F50" s="41">
        <v>4</v>
      </c>
      <c r="G50" s="42">
        <f t="shared" si="28"/>
        <v>17.399999999999999</v>
      </c>
      <c r="H50" s="104">
        <f t="shared" si="26"/>
        <v>355663.07127970591</v>
      </c>
      <c r="I50" s="86">
        <f t="shared" si="26"/>
        <v>-117344.92872029424</v>
      </c>
      <c r="J50" s="86">
        <f t="shared" si="26"/>
        <v>-590352.92872029403</v>
      </c>
      <c r="K50" s="86">
        <f t="shared" si="26"/>
        <v>-1063360.9287202943</v>
      </c>
      <c r="L50" s="86">
        <f t="shared" si="27"/>
        <v>24.006188348985905</v>
      </c>
      <c r="M50" s="86">
        <f t="shared" si="27"/>
        <v>0</v>
      </c>
      <c r="N50" s="86">
        <f t="shared" si="27"/>
        <v>0</v>
      </c>
      <c r="O50" s="86">
        <f t="shared" si="27"/>
        <v>0</v>
      </c>
      <c r="P50" s="88"/>
      <c r="Q50" s="88"/>
      <c r="R50" s="88"/>
      <c r="S50" s="88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ht="19.5" thickBot="1" x14ac:dyDescent="0.35">
      <c r="F51" s="48">
        <v>5</v>
      </c>
      <c r="G51" s="49">
        <f t="shared" si="28"/>
        <v>21.75</v>
      </c>
      <c r="H51" s="104">
        <f t="shared" si="26"/>
        <v>561633.53024526522</v>
      </c>
      <c r="I51" s="86">
        <f t="shared" si="26"/>
        <v>-29626.469754734848</v>
      </c>
      <c r="J51" s="86">
        <f t="shared" si="26"/>
        <v>-620886.46975473501</v>
      </c>
      <c r="K51" s="86">
        <f t="shared" si="26"/>
        <v>-1212146.469754735</v>
      </c>
      <c r="L51" s="86">
        <f t="shared" si="27"/>
        <v>17.807580107406125</v>
      </c>
      <c r="M51" s="86">
        <f t="shared" si="27"/>
        <v>0</v>
      </c>
      <c r="N51" s="86">
        <f t="shared" si="27"/>
        <v>0</v>
      </c>
      <c r="O51" s="86">
        <f t="shared" si="27"/>
        <v>0</v>
      </c>
      <c r="P51" s="88"/>
      <c r="Q51" s="88"/>
      <c r="R51" s="88"/>
      <c r="S51" s="88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ht="18.75" x14ac:dyDescent="0.3">
      <c r="A52" s="12"/>
      <c r="B52" s="12"/>
      <c r="C52" s="12"/>
      <c r="D52" s="12"/>
      <c r="E52" s="12"/>
      <c r="P52" s="88"/>
      <c r="Q52" s="88"/>
      <c r="R52" s="88"/>
      <c r="S52" s="88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x14ac:dyDescent="0.25">
      <c r="A53" s="12"/>
      <c r="B53" s="12"/>
      <c r="C53" s="12"/>
      <c r="D53" s="12"/>
      <c r="E53" s="12"/>
      <c r="P53" s="12"/>
      <c r="Q53" s="12"/>
      <c r="R53" s="12"/>
      <c r="S53" s="12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x14ac:dyDescent="0.25">
      <c r="A54" s="12"/>
      <c r="B54" s="12"/>
      <c r="C54" s="12"/>
      <c r="D54" s="12"/>
      <c r="E54" s="12"/>
      <c r="P54" s="12"/>
      <c r="Q54" s="12"/>
      <c r="R54" s="12"/>
      <c r="S54" s="12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x14ac:dyDescent="0.25"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</sheetData>
  <sheetProtection algorithmName="SHA-512" hashValue="+hYKg8pCi+MnPRDlSOYkuZwHyBiKqBtbkiGvRt6m6X6S6GgKg/Pt2A88YolwkKu7PnwRRDVx1+8LLeBN7wfmYQ==" saltValue="DNVlhxoAt8QNGtwRRtG5Xw==" spinCount="100000" sheet="1" insertColumns="0" insertRows="0" insertHyperlinks="0" deleteColumns="0" deleteRows="0"/>
  <protectedRanges>
    <protectedRange sqref="H5:H12" name="Range2"/>
    <protectedRange sqref="B2:B10" name="Range1"/>
  </protectedRanges>
  <mergeCells count="31">
    <mergeCell ref="P28:S28"/>
    <mergeCell ref="H15:K15"/>
    <mergeCell ref="L15:O15"/>
    <mergeCell ref="H17:K17"/>
    <mergeCell ref="L17:O17"/>
    <mergeCell ref="H28:K28"/>
    <mergeCell ref="L28:O28"/>
    <mergeCell ref="A1:C1"/>
    <mergeCell ref="F26:S26"/>
    <mergeCell ref="H27:K27"/>
    <mergeCell ref="L27:O27"/>
    <mergeCell ref="P27:S27"/>
    <mergeCell ref="H14:K14"/>
    <mergeCell ref="L14:O14"/>
    <mergeCell ref="H4:J4"/>
    <mergeCell ref="F13:O13"/>
    <mergeCell ref="F2:N2"/>
    <mergeCell ref="K4:N4"/>
    <mergeCell ref="P43:S43"/>
    <mergeCell ref="P41:S41"/>
    <mergeCell ref="H30:K30"/>
    <mergeCell ref="L30:O30"/>
    <mergeCell ref="P30:S30"/>
    <mergeCell ref="P40:S40"/>
    <mergeCell ref="H43:K43"/>
    <mergeCell ref="L43:O43"/>
    <mergeCell ref="F39:O39"/>
    <mergeCell ref="H40:K40"/>
    <mergeCell ref="L40:O40"/>
    <mergeCell ref="H41:K41"/>
    <mergeCell ref="L41:O41"/>
  </mergeCells>
  <conditionalFormatting sqref="L45:O51">
    <cfRule type="cellIs" dxfId="9" priority="4" operator="lessThan">
      <formula>0.0000000000000001</formula>
    </cfRule>
  </conditionalFormatting>
  <conditionalFormatting sqref="H45:K51">
    <cfRule type="cellIs" dxfId="8" priority="3" operator="lessThan">
      <formula>0</formula>
    </cfRule>
  </conditionalFormatting>
  <conditionalFormatting sqref="L44:O44">
    <cfRule type="cellIs" dxfId="7" priority="2" operator="lessThan">
      <formula>0.0000000000000001</formula>
    </cfRule>
  </conditionalFormatting>
  <conditionalFormatting sqref="H44:K44">
    <cfRule type="cellIs" dxfId="6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CA710-7154-458D-AF09-1E92D69D19A0}">
  <dimension ref="A1:AT55"/>
  <sheetViews>
    <sheetView zoomScale="70" zoomScaleNormal="70" workbookViewId="0">
      <selection activeCell="C43" sqref="C43"/>
    </sheetView>
  </sheetViews>
  <sheetFormatPr defaultRowHeight="15" x14ac:dyDescent="0.25"/>
  <cols>
    <col min="1" max="1" width="55" style="11" bestFit="1" customWidth="1"/>
    <col min="2" max="2" width="11.7109375" style="11" bestFit="1" customWidth="1"/>
    <col min="3" max="3" width="16.42578125" style="11" bestFit="1" customWidth="1"/>
    <col min="4" max="4" width="8.5703125" style="11" bestFit="1" customWidth="1"/>
    <col min="5" max="6" width="8.7109375" style="11" bestFit="1" customWidth="1"/>
    <col min="7" max="7" width="9.140625" style="11" bestFit="1" customWidth="1"/>
    <col min="8" max="8" width="16" style="11" bestFit="1" customWidth="1"/>
    <col min="9" max="9" width="18.140625" style="11" bestFit="1" customWidth="1"/>
    <col min="10" max="10" width="15.85546875" style="11" bestFit="1" customWidth="1"/>
    <col min="11" max="11" width="15.7109375" style="11" customWidth="1"/>
    <col min="12" max="12" width="16.5703125" style="11" bestFit="1" customWidth="1"/>
    <col min="13" max="13" width="15" style="11" customWidth="1"/>
    <col min="14" max="15" width="15.7109375" style="11" bestFit="1" customWidth="1"/>
    <col min="16" max="19" width="7.5703125" style="11" bestFit="1" customWidth="1"/>
    <col min="20" max="20" width="12.5703125" style="11" customWidth="1"/>
    <col min="21" max="21" width="12.140625" style="11" customWidth="1"/>
    <col min="22" max="23" width="10.140625" style="11" customWidth="1"/>
    <col min="24" max="29" width="13.5703125" style="11" customWidth="1"/>
    <col min="30" max="31" width="12" style="11" bestFit="1" customWidth="1"/>
    <col min="32" max="16384" width="9.140625" style="11"/>
  </cols>
  <sheetData>
    <row r="1" spans="1:43" ht="18.75" x14ac:dyDescent="0.3">
      <c r="A1" s="209" t="s">
        <v>38</v>
      </c>
      <c r="B1" s="210"/>
      <c r="C1" s="211"/>
    </row>
    <row r="2" spans="1:43" ht="19.5" thickBot="1" x14ac:dyDescent="0.35">
      <c r="A2" s="10" t="s">
        <v>22</v>
      </c>
      <c r="B2" s="97">
        <v>22</v>
      </c>
      <c r="C2" s="9" t="s">
        <v>31</v>
      </c>
      <c r="D2" s="12"/>
      <c r="E2" s="12"/>
      <c r="F2" s="218" t="s">
        <v>12</v>
      </c>
      <c r="G2" s="219"/>
      <c r="H2" s="219"/>
      <c r="I2" s="219"/>
      <c r="J2" s="219"/>
      <c r="K2" s="219"/>
      <c r="L2" s="219"/>
      <c r="M2" s="219"/>
      <c r="N2" s="219"/>
      <c r="O2" s="50"/>
      <c r="P2" s="50"/>
      <c r="Q2" s="50"/>
      <c r="R2" s="50"/>
      <c r="S2" s="50"/>
      <c r="T2" s="12"/>
      <c r="U2" s="12"/>
      <c r="V2" s="12"/>
      <c r="W2" s="12"/>
      <c r="AI2" s="25"/>
      <c r="AJ2" s="25"/>
      <c r="AK2" s="25"/>
      <c r="AL2" s="25"/>
      <c r="AN2" s="25"/>
      <c r="AO2" s="25"/>
      <c r="AP2" s="25"/>
      <c r="AQ2" s="25"/>
    </row>
    <row r="3" spans="1:43" ht="18.75" x14ac:dyDescent="0.3">
      <c r="A3" s="10" t="s">
        <v>34</v>
      </c>
      <c r="B3" s="8">
        <v>8.75</v>
      </c>
      <c r="C3" s="9" t="s">
        <v>31</v>
      </c>
      <c r="D3" s="12"/>
      <c r="E3" s="12"/>
      <c r="F3" s="51" t="s">
        <v>13</v>
      </c>
      <c r="G3" s="52" t="s">
        <v>14</v>
      </c>
      <c r="H3" s="51" t="s">
        <v>7</v>
      </c>
      <c r="I3" s="53" t="s">
        <v>33</v>
      </c>
      <c r="J3" s="53" t="s">
        <v>48</v>
      </c>
      <c r="K3" s="53" t="s">
        <v>4</v>
      </c>
      <c r="L3" s="53" t="s">
        <v>5</v>
      </c>
      <c r="M3" s="53" t="s">
        <v>6</v>
      </c>
      <c r="N3" s="52" t="s">
        <v>27</v>
      </c>
      <c r="O3" s="50"/>
      <c r="P3" s="50"/>
      <c r="Q3" s="50"/>
      <c r="R3" s="50"/>
      <c r="S3" s="50"/>
      <c r="T3" s="12"/>
      <c r="U3" s="12"/>
      <c r="V3" s="12"/>
      <c r="W3" s="12"/>
      <c r="AI3" s="25"/>
      <c r="AJ3" s="25"/>
      <c r="AK3" s="25"/>
      <c r="AL3" s="25"/>
      <c r="AN3" s="25"/>
      <c r="AO3" s="25"/>
      <c r="AP3" s="25"/>
      <c r="AQ3" s="25"/>
    </row>
    <row r="4" spans="1:43" ht="18.75" x14ac:dyDescent="0.3">
      <c r="A4" s="10" t="s">
        <v>35</v>
      </c>
      <c r="B4" s="8">
        <v>300000</v>
      </c>
      <c r="C4" s="9" t="s">
        <v>32</v>
      </c>
      <c r="D4" s="12"/>
      <c r="E4" s="12"/>
      <c r="F4" s="82" t="s">
        <v>10</v>
      </c>
      <c r="G4" s="55" t="s">
        <v>11</v>
      </c>
      <c r="H4" s="223" t="s">
        <v>2</v>
      </c>
      <c r="I4" s="221"/>
      <c r="J4" s="224"/>
      <c r="K4" s="220" t="s">
        <v>8</v>
      </c>
      <c r="L4" s="221"/>
      <c r="M4" s="221"/>
      <c r="N4" s="222"/>
      <c r="O4" s="50"/>
      <c r="P4" s="50"/>
      <c r="Q4" s="50"/>
      <c r="R4" s="50"/>
      <c r="S4" s="50"/>
      <c r="T4" s="12"/>
      <c r="U4" s="12"/>
      <c r="V4" s="12"/>
      <c r="W4" s="12"/>
      <c r="AJ4" s="13"/>
      <c r="AK4" s="13"/>
      <c r="AL4" s="13"/>
      <c r="AO4" s="13"/>
      <c r="AP4" s="13"/>
      <c r="AQ4" s="13"/>
    </row>
    <row r="5" spans="1:43" ht="18.75" x14ac:dyDescent="0.3">
      <c r="A5" s="70" t="s">
        <v>47</v>
      </c>
      <c r="B5" s="131">
        <v>0.25</v>
      </c>
      <c r="C5" s="72" t="s">
        <v>16</v>
      </c>
      <c r="D5" s="12"/>
      <c r="E5" s="12"/>
      <c r="F5" s="137">
        <f>B5</f>
        <v>0.25</v>
      </c>
      <c r="G5" s="115">
        <f t="shared" ref="G5:G12" si="0">F5*$B$6</f>
        <v>1.0874999999999999</v>
      </c>
      <c r="H5" s="116">
        <f>5.5359*0.9371^(F5)*F5*10^6</f>
        <v>1361678.9681435847</v>
      </c>
      <c r="I5" s="117">
        <f>H5*$B$7</f>
        <v>817007.38088615076</v>
      </c>
      <c r="J5" s="117">
        <f>H5-I5</f>
        <v>544671.58725743392</v>
      </c>
      <c r="K5" s="117">
        <f t="shared" ref="K5:K12" si="1">(H5-I5)/16</f>
        <v>34041.97420358962</v>
      </c>
      <c r="L5" s="117">
        <f t="shared" ref="L5:L12" si="2">(H5-I5)*0.04</f>
        <v>21786.863490297357</v>
      </c>
      <c r="M5" s="117">
        <f t="shared" ref="M5:M12" si="3">H5*0.04</f>
        <v>54467.158725743386</v>
      </c>
      <c r="N5" s="118">
        <f t="shared" ref="N5" si="4">K5+L5+M5</f>
        <v>110295.99641963036</v>
      </c>
      <c r="O5" s="50"/>
      <c r="P5" s="50"/>
      <c r="Q5" s="50"/>
      <c r="R5" s="50"/>
      <c r="S5" s="50"/>
      <c r="T5" s="12"/>
      <c r="U5" s="12"/>
      <c r="V5" s="12"/>
      <c r="W5" s="12"/>
      <c r="AJ5" s="13"/>
      <c r="AK5" s="13"/>
      <c r="AL5" s="13"/>
      <c r="AO5" s="13"/>
      <c r="AP5" s="13"/>
      <c r="AQ5" s="13"/>
    </row>
    <row r="6" spans="1:43" ht="18.75" x14ac:dyDescent="0.3">
      <c r="A6" s="10" t="s">
        <v>9</v>
      </c>
      <c r="B6" s="8">
        <v>4.3499999999999996</v>
      </c>
      <c r="C6" s="9" t="s">
        <v>30</v>
      </c>
      <c r="D6" s="12"/>
      <c r="E6" s="12"/>
      <c r="F6" s="41">
        <v>0.1</v>
      </c>
      <c r="G6" s="78">
        <f t="shared" si="0"/>
        <v>0.435</v>
      </c>
      <c r="H6" s="83">
        <f t="shared" ref="H6:H12" si="5">5.5359*0.9371^(F6)*F6*10^6</f>
        <v>550005.2439696081</v>
      </c>
      <c r="I6" s="57">
        <f>H6*$B$7</f>
        <v>330003.14638176485</v>
      </c>
      <c r="J6" s="57">
        <f>H6-I6</f>
        <v>220002.09758784325</v>
      </c>
      <c r="K6" s="57">
        <f t="shared" si="1"/>
        <v>13750.131099240203</v>
      </c>
      <c r="L6" s="57">
        <f t="shared" si="2"/>
        <v>8800.0839035137305</v>
      </c>
      <c r="M6" s="57">
        <f t="shared" si="3"/>
        <v>22000.209758784324</v>
      </c>
      <c r="N6" s="58">
        <f t="shared" ref="N6:N12" si="6">K6+L6+M6</f>
        <v>44550.424761538256</v>
      </c>
      <c r="O6" s="50"/>
      <c r="P6" s="50"/>
      <c r="Q6" s="50"/>
      <c r="R6" s="50"/>
      <c r="S6" s="50"/>
      <c r="T6" s="12"/>
      <c r="U6" s="12"/>
      <c r="V6" s="12"/>
      <c r="W6" s="12"/>
      <c r="AJ6" s="21"/>
      <c r="AK6" s="21"/>
      <c r="AL6" s="21"/>
      <c r="AO6" s="21"/>
      <c r="AP6" s="21"/>
      <c r="AQ6" s="21"/>
    </row>
    <row r="7" spans="1:43" ht="18.75" x14ac:dyDescent="0.3">
      <c r="A7" s="10" t="s">
        <v>33</v>
      </c>
      <c r="B7" s="95">
        <v>0.6</v>
      </c>
      <c r="C7" s="9"/>
      <c r="D7" s="12"/>
      <c r="E7" s="12"/>
      <c r="F7" s="41">
        <v>0.5</v>
      </c>
      <c r="G7" s="78">
        <f t="shared" si="0"/>
        <v>2.1749999999999998</v>
      </c>
      <c r="H7" s="83">
        <f t="shared" si="5"/>
        <v>2679484.256991026</v>
      </c>
      <c r="I7" s="57">
        <f t="shared" ref="I7:I12" si="7">H7*$B$7</f>
        <v>1607690.5541946155</v>
      </c>
      <c r="J7" s="57">
        <f t="shared" ref="J7:J12" si="8">H7-I7</f>
        <v>1071793.7027964105</v>
      </c>
      <c r="K7" s="57">
        <f t="shared" si="1"/>
        <v>66987.106424775659</v>
      </c>
      <c r="L7" s="57">
        <f t="shared" si="2"/>
        <v>42871.748111856425</v>
      </c>
      <c r="M7" s="57">
        <f t="shared" si="3"/>
        <v>107179.37027964104</v>
      </c>
      <c r="N7" s="58">
        <f t="shared" si="6"/>
        <v>217038.22481627311</v>
      </c>
      <c r="O7" s="50"/>
      <c r="P7" s="50"/>
      <c r="Q7" s="50"/>
      <c r="R7" s="50"/>
      <c r="S7" s="50"/>
      <c r="T7" s="12"/>
      <c r="U7" s="12"/>
      <c r="V7" s="12"/>
      <c r="W7" s="12"/>
      <c r="AI7" s="16"/>
      <c r="AJ7" s="17"/>
      <c r="AK7" s="17"/>
      <c r="AL7" s="17"/>
      <c r="AN7" s="16"/>
      <c r="AO7" s="17"/>
      <c r="AP7" s="17"/>
      <c r="AQ7" s="17"/>
    </row>
    <row r="8" spans="1:43" ht="18.75" x14ac:dyDescent="0.3">
      <c r="A8" s="70" t="s">
        <v>41</v>
      </c>
      <c r="B8" s="96">
        <v>46.326000000000001</v>
      </c>
      <c r="C8" s="72" t="s">
        <v>31</v>
      </c>
      <c r="D8" s="12"/>
      <c r="E8" s="12"/>
      <c r="F8" s="41">
        <v>1</v>
      </c>
      <c r="G8" s="78">
        <f t="shared" si="0"/>
        <v>4.3499999999999996</v>
      </c>
      <c r="H8" s="83">
        <f t="shared" si="5"/>
        <v>5187691.8899999997</v>
      </c>
      <c r="I8" s="57">
        <f t="shared" si="7"/>
        <v>3112615.1339999996</v>
      </c>
      <c r="J8" s="57">
        <f t="shared" si="8"/>
        <v>2075076.7560000001</v>
      </c>
      <c r="K8" s="57">
        <f t="shared" si="1"/>
        <v>129692.29725</v>
      </c>
      <c r="L8" s="57">
        <f t="shared" si="2"/>
        <v>83003.070240000001</v>
      </c>
      <c r="M8" s="57">
        <f t="shared" si="3"/>
        <v>207507.67559999999</v>
      </c>
      <c r="N8" s="58">
        <f t="shared" si="6"/>
        <v>420203.04308999999</v>
      </c>
      <c r="O8" s="50"/>
      <c r="P8" s="50"/>
      <c r="Q8" s="50"/>
      <c r="R8" s="50"/>
      <c r="S8" s="50"/>
      <c r="T8" s="12"/>
      <c r="U8" s="12"/>
      <c r="V8" s="12"/>
      <c r="W8" s="12"/>
      <c r="AI8" s="16"/>
      <c r="AJ8" s="17"/>
      <c r="AK8" s="17"/>
      <c r="AL8" s="17"/>
      <c r="AN8" s="16"/>
      <c r="AO8" s="17"/>
      <c r="AP8" s="17"/>
      <c r="AQ8" s="17"/>
    </row>
    <row r="9" spans="1:43" ht="18.75" x14ac:dyDescent="0.3">
      <c r="A9" s="70" t="s">
        <v>44</v>
      </c>
      <c r="B9" s="96">
        <v>90</v>
      </c>
      <c r="C9" s="72" t="s">
        <v>31</v>
      </c>
      <c r="D9" s="12"/>
      <c r="E9" s="12"/>
      <c r="F9" s="41">
        <v>2</v>
      </c>
      <c r="G9" s="78">
        <f t="shared" si="0"/>
        <v>8.6999999999999993</v>
      </c>
      <c r="H9" s="83">
        <f t="shared" si="5"/>
        <v>9722772.1402380019</v>
      </c>
      <c r="I9" s="57">
        <f t="shared" si="7"/>
        <v>5833663.2841428006</v>
      </c>
      <c r="J9" s="57">
        <f t="shared" si="8"/>
        <v>3889108.8560952013</v>
      </c>
      <c r="K9" s="57">
        <f t="shared" si="1"/>
        <v>243069.30350595008</v>
      </c>
      <c r="L9" s="57">
        <f t="shared" si="2"/>
        <v>155564.35424380805</v>
      </c>
      <c r="M9" s="57">
        <f t="shared" si="3"/>
        <v>388910.88560952008</v>
      </c>
      <c r="N9" s="58">
        <f t="shared" si="6"/>
        <v>787544.54335927824</v>
      </c>
      <c r="O9" s="50"/>
      <c r="P9" s="50"/>
      <c r="Q9" s="50"/>
      <c r="R9" s="50"/>
      <c r="S9" s="50"/>
      <c r="T9" s="12"/>
      <c r="U9" s="12"/>
      <c r="V9" s="12"/>
      <c r="W9" s="12"/>
      <c r="AI9" s="16"/>
      <c r="AJ9" s="17"/>
      <c r="AK9" s="17"/>
      <c r="AL9" s="17"/>
      <c r="AN9" s="16"/>
      <c r="AO9" s="17"/>
      <c r="AP9" s="17"/>
      <c r="AQ9" s="17"/>
    </row>
    <row r="10" spans="1:43" ht="18.75" x14ac:dyDescent="0.3">
      <c r="A10" s="70" t="s">
        <v>45</v>
      </c>
      <c r="B10" s="96">
        <v>0</v>
      </c>
      <c r="C10" s="72" t="s">
        <v>46</v>
      </c>
      <c r="D10" s="12"/>
      <c r="E10" s="12"/>
      <c r="F10" s="41">
        <v>3</v>
      </c>
      <c r="G10" s="78">
        <f t="shared" si="0"/>
        <v>13.049999999999999</v>
      </c>
      <c r="H10" s="83">
        <f t="shared" si="5"/>
        <v>13666814.65892555</v>
      </c>
      <c r="I10" s="57">
        <f t="shared" si="7"/>
        <v>8200088.7953553293</v>
      </c>
      <c r="J10" s="57">
        <f t="shared" si="8"/>
        <v>5466725.8635702208</v>
      </c>
      <c r="K10" s="57">
        <f t="shared" si="1"/>
        <v>341670.3664731388</v>
      </c>
      <c r="L10" s="57">
        <f t="shared" si="2"/>
        <v>218669.03454280883</v>
      </c>
      <c r="M10" s="57">
        <f t="shared" si="3"/>
        <v>546672.58635702205</v>
      </c>
      <c r="N10" s="58">
        <f t="shared" si="6"/>
        <v>1107011.9873729697</v>
      </c>
      <c r="O10" s="50"/>
      <c r="P10" s="50"/>
      <c r="Q10" s="50"/>
      <c r="R10" s="50"/>
      <c r="S10" s="50"/>
      <c r="T10" s="12"/>
      <c r="U10" s="12"/>
      <c r="V10" s="12"/>
      <c r="W10" s="12"/>
      <c r="AI10" s="16"/>
      <c r="AJ10" s="17"/>
      <c r="AK10" s="17"/>
      <c r="AL10" s="17"/>
      <c r="AN10" s="16"/>
      <c r="AO10" s="17"/>
      <c r="AP10" s="17"/>
      <c r="AQ10" s="17"/>
    </row>
    <row r="11" spans="1:43" ht="19.5" thickBot="1" x14ac:dyDescent="0.35">
      <c r="A11" s="73" t="s">
        <v>3</v>
      </c>
      <c r="B11" s="154">
        <v>2000</v>
      </c>
      <c r="C11" s="74" t="s">
        <v>50</v>
      </c>
      <c r="D11" s="12"/>
      <c r="E11" s="12"/>
      <c r="F11" s="41">
        <v>4</v>
      </c>
      <c r="G11" s="78">
        <f t="shared" si="0"/>
        <v>17.399999999999999</v>
      </c>
      <c r="H11" s="83">
        <f t="shared" si="5"/>
        <v>17076229.355838839</v>
      </c>
      <c r="I11" s="57">
        <f t="shared" si="7"/>
        <v>10245737.613503303</v>
      </c>
      <c r="J11" s="57">
        <f t="shared" si="8"/>
        <v>6830491.7423355356</v>
      </c>
      <c r="K11" s="57">
        <f t="shared" si="1"/>
        <v>426905.73389597097</v>
      </c>
      <c r="L11" s="57">
        <f t="shared" si="2"/>
        <v>273219.66969342146</v>
      </c>
      <c r="M11" s="57">
        <f t="shared" si="3"/>
        <v>683049.17423355358</v>
      </c>
      <c r="N11" s="58">
        <f t="shared" si="6"/>
        <v>1383174.577822946</v>
      </c>
      <c r="O11" s="50"/>
      <c r="P11" s="50"/>
      <c r="Q11" s="50"/>
      <c r="R11" s="50"/>
      <c r="S11" s="50"/>
      <c r="T11" s="12"/>
      <c r="U11" s="12"/>
      <c r="V11" s="12"/>
      <c r="W11" s="12"/>
      <c r="AI11" s="16"/>
      <c r="AJ11" s="17"/>
      <c r="AK11" s="17"/>
      <c r="AL11" s="17"/>
      <c r="AN11" s="16"/>
      <c r="AO11" s="17"/>
      <c r="AP11" s="17"/>
      <c r="AQ11" s="17"/>
    </row>
    <row r="12" spans="1:43" ht="19.5" thickBot="1" x14ac:dyDescent="0.35">
      <c r="B12" s="23"/>
      <c r="C12" s="24"/>
      <c r="D12" s="12"/>
      <c r="E12" s="12"/>
      <c r="F12" s="43">
        <v>5</v>
      </c>
      <c r="G12" s="78">
        <f t="shared" si="0"/>
        <v>21.75</v>
      </c>
      <c r="H12" s="83">
        <f t="shared" si="5"/>
        <v>20002668.161695722</v>
      </c>
      <c r="I12" s="59">
        <f t="shared" si="7"/>
        <v>12001600.897017432</v>
      </c>
      <c r="J12" s="151">
        <f t="shared" si="8"/>
        <v>8001067.2646782901</v>
      </c>
      <c r="K12" s="59">
        <f t="shared" si="1"/>
        <v>500066.70404239313</v>
      </c>
      <c r="L12" s="59">
        <f t="shared" si="2"/>
        <v>320042.6905871316</v>
      </c>
      <c r="M12" s="59">
        <f t="shared" si="3"/>
        <v>800106.72646782896</v>
      </c>
      <c r="N12" s="60">
        <f t="shared" si="6"/>
        <v>1620216.1210973538</v>
      </c>
      <c r="O12" s="50"/>
      <c r="P12" s="50"/>
      <c r="Q12" s="50"/>
      <c r="R12" s="50"/>
      <c r="S12" s="50"/>
      <c r="T12" s="12"/>
      <c r="U12" s="12"/>
      <c r="V12" s="12"/>
      <c r="W12" s="12"/>
      <c r="AI12" s="16"/>
      <c r="AJ12" s="17"/>
      <c r="AK12" s="17"/>
      <c r="AL12" s="17"/>
      <c r="AN12" s="16"/>
      <c r="AO12" s="17"/>
      <c r="AP12" s="17"/>
      <c r="AQ12" s="17"/>
    </row>
    <row r="13" spans="1:43" ht="19.5" thickBot="1" x14ac:dyDescent="0.35">
      <c r="B13" s="23"/>
      <c r="C13" s="24"/>
      <c r="D13" s="12"/>
      <c r="E13" s="12"/>
      <c r="F13" s="206" t="s">
        <v>26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8"/>
      <c r="T13" s="12"/>
      <c r="U13" s="12"/>
      <c r="V13" s="12"/>
      <c r="W13" s="12"/>
      <c r="AI13" s="16"/>
      <c r="AJ13" s="17"/>
      <c r="AK13" s="17"/>
      <c r="AL13" s="17"/>
      <c r="AN13" s="16"/>
      <c r="AO13" s="17"/>
      <c r="AP13" s="17"/>
      <c r="AQ13" s="17"/>
    </row>
    <row r="14" spans="1:43" ht="18.75" x14ac:dyDescent="0.3">
      <c r="B14" s="23"/>
      <c r="C14" s="24"/>
      <c r="D14" s="12"/>
      <c r="E14" s="12"/>
      <c r="F14" s="51" t="s">
        <v>13</v>
      </c>
      <c r="G14" s="52" t="s">
        <v>14</v>
      </c>
      <c r="H14" s="215" t="s">
        <v>23</v>
      </c>
      <c r="I14" s="216"/>
      <c r="J14" s="216"/>
      <c r="K14" s="217"/>
      <c r="L14" s="215" t="s">
        <v>51</v>
      </c>
      <c r="M14" s="216"/>
      <c r="N14" s="216"/>
      <c r="O14" s="217"/>
      <c r="P14" s="215" t="s">
        <v>24</v>
      </c>
      <c r="Q14" s="216"/>
      <c r="R14" s="216"/>
      <c r="S14" s="217"/>
      <c r="T14" s="12"/>
      <c r="U14" s="12"/>
      <c r="V14" s="12"/>
      <c r="W14" s="12"/>
      <c r="AI14" s="16"/>
      <c r="AJ14" s="17"/>
      <c r="AK14" s="17"/>
      <c r="AL14" s="17"/>
      <c r="AN14" s="16"/>
      <c r="AO14" s="17"/>
      <c r="AP14" s="17"/>
      <c r="AQ14" s="17"/>
    </row>
    <row r="15" spans="1:43" ht="18.75" x14ac:dyDescent="0.3">
      <c r="B15" s="21"/>
      <c r="C15" s="24"/>
      <c r="D15" s="12"/>
      <c r="E15" s="12"/>
      <c r="F15" s="105"/>
      <c r="G15" s="106"/>
      <c r="H15" s="228" t="s">
        <v>3</v>
      </c>
      <c r="I15" s="229"/>
      <c r="J15" s="229"/>
      <c r="K15" s="230"/>
      <c r="L15" s="228" t="s">
        <v>3</v>
      </c>
      <c r="M15" s="229"/>
      <c r="N15" s="229"/>
      <c r="O15" s="230"/>
      <c r="P15" s="228" t="s">
        <v>3</v>
      </c>
      <c r="Q15" s="229"/>
      <c r="R15" s="229"/>
      <c r="S15" s="230"/>
      <c r="T15" s="12"/>
      <c r="U15" s="12"/>
      <c r="V15" s="12"/>
      <c r="W15" s="12"/>
      <c r="X15" s="12"/>
      <c r="Y15" s="12"/>
      <c r="Z15" s="12"/>
      <c r="AA15" s="12"/>
      <c r="AB15" s="12"/>
      <c r="AI15" s="16"/>
      <c r="AJ15" s="17"/>
      <c r="AK15" s="17"/>
      <c r="AL15" s="17"/>
      <c r="AN15" s="16"/>
      <c r="AO15" s="17"/>
      <c r="AP15" s="17"/>
      <c r="AQ15" s="17"/>
    </row>
    <row r="16" spans="1:43" ht="18.75" x14ac:dyDescent="0.3">
      <c r="D16" s="12"/>
      <c r="E16" s="12"/>
      <c r="F16" s="107"/>
      <c r="G16" s="108"/>
      <c r="H16" s="61">
        <v>8000</v>
      </c>
      <c r="I16" s="56">
        <v>6000</v>
      </c>
      <c r="J16" s="56">
        <v>4000</v>
      </c>
      <c r="K16" s="155">
        <f>B11</f>
        <v>2000</v>
      </c>
      <c r="L16" s="61">
        <v>8000</v>
      </c>
      <c r="M16" s="56">
        <v>6000</v>
      </c>
      <c r="N16" s="56">
        <v>4000</v>
      </c>
      <c r="O16" s="155">
        <f>B11</f>
        <v>2000</v>
      </c>
      <c r="P16" s="61">
        <v>8000</v>
      </c>
      <c r="Q16" s="56">
        <v>6000</v>
      </c>
      <c r="R16" s="56">
        <v>4000</v>
      </c>
      <c r="S16" s="155">
        <f>B11</f>
        <v>2000</v>
      </c>
      <c r="T16" s="12"/>
      <c r="U16" s="12"/>
      <c r="V16" s="12"/>
      <c r="W16" s="12"/>
      <c r="X16" s="12"/>
      <c r="Y16" s="12"/>
      <c r="Z16" s="12"/>
      <c r="AA16" s="12"/>
    </row>
    <row r="17" spans="4:46" ht="18.75" x14ac:dyDescent="0.3">
      <c r="D17" s="12"/>
      <c r="E17" s="12"/>
      <c r="F17" s="54" t="s">
        <v>10</v>
      </c>
      <c r="G17" s="55" t="s">
        <v>11</v>
      </c>
      <c r="H17" s="212" t="s">
        <v>20</v>
      </c>
      <c r="I17" s="213"/>
      <c r="J17" s="213"/>
      <c r="K17" s="214"/>
      <c r="L17" s="212" t="s">
        <v>8</v>
      </c>
      <c r="M17" s="213"/>
      <c r="N17" s="213"/>
      <c r="O17" s="214"/>
      <c r="P17" s="212" t="s">
        <v>1</v>
      </c>
      <c r="Q17" s="213"/>
      <c r="R17" s="213"/>
      <c r="S17" s="214"/>
      <c r="T17" s="12"/>
      <c r="U17" s="12"/>
      <c r="V17" s="12"/>
      <c r="W17" s="12"/>
      <c r="X17" s="12"/>
      <c r="Y17" s="12"/>
      <c r="Z17" s="12"/>
      <c r="AA17" s="12"/>
      <c r="AF17" s="18"/>
      <c r="AG17" s="18"/>
      <c r="AH17" s="18"/>
      <c r="AI17" s="18"/>
      <c r="AK17" s="18"/>
      <c r="AL17" s="18"/>
      <c r="AM17" s="18"/>
      <c r="AN17" s="18"/>
      <c r="AP17" s="18"/>
      <c r="AQ17" s="18"/>
      <c r="AR17" s="18"/>
      <c r="AS17" s="18"/>
    </row>
    <row r="18" spans="4:46" ht="18.75" x14ac:dyDescent="0.3">
      <c r="D18" s="12"/>
      <c r="E18" s="12"/>
      <c r="F18" s="137">
        <f>F5</f>
        <v>0.25</v>
      </c>
      <c r="G18" s="115">
        <f t="shared" ref="G18" si="9">F18*$B$6</f>
        <v>1.0874999999999999</v>
      </c>
      <c r="H18" s="132">
        <f t="shared" ref="H18:K25" si="10">$G5*H$16</f>
        <v>8700</v>
      </c>
      <c r="I18" s="133">
        <f t="shared" si="10"/>
        <v>6524.9999999999991</v>
      </c>
      <c r="J18" s="133">
        <f t="shared" si="10"/>
        <v>4350</v>
      </c>
      <c r="K18" s="134">
        <f t="shared" si="10"/>
        <v>2175</v>
      </c>
      <c r="L18" s="132">
        <f t="shared" ref="L18:O25" si="11">L$16*$G5*$B$3+((1-$B$7)*(($B$4*$G5/16)+(0.04*$B$4*$G5)))</f>
        <v>89501.25</v>
      </c>
      <c r="M18" s="133">
        <f t="shared" si="11"/>
        <v>70470</v>
      </c>
      <c r="N18" s="133">
        <f t="shared" si="11"/>
        <v>51438.75</v>
      </c>
      <c r="O18" s="134">
        <f t="shared" si="11"/>
        <v>32407.5</v>
      </c>
      <c r="P18" s="132">
        <f>((L18)/H18)+$B$2</f>
        <v>32.287500000000001</v>
      </c>
      <c r="Q18" s="133">
        <f t="shared" ref="Q18" si="12">((M18)/I18)+$B$2</f>
        <v>32.799999999999997</v>
      </c>
      <c r="R18" s="133">
        <f t="shared" ref="R18" si="13">((N18)/J18)+$B$2</f>
        <v>33.825000000000003</v>
      </c>
      <c r="S18" s="134">
        <f t="shared" ref="S18" si="14">((O18)/K18)+$B$2</f>
        <v>36.9</v>
      </c>
      <c r="T18" s="12"/>
      <c r="U18" s="12"/>
      <c r="V18" s="12"/>
      <c r="W18" s="12"/>
      <c r="X18" s="12"/>
      <c r="Y18" s="12"/>
      <c r="Z18" s="12"/>
      <c r="AA18" s="12"/>
      <c r="AF18" s="18"/>
      <c r="AG18" s="18"/>
      <c r="AH18" s="18"/>
      <c r="AI18" s="18"/>
      <c r="AK18" s="18"/>
      <c r="AL18" s="18"/>
      <c r="AM18" s="18"/>
      <c r="AN18" s="18"/>
      <c r="AP18" s="18"/>
      <c r="AQ18" s="18"/>
      <c r="AR18" s="18"/>
      <c r="AS18" s="18"/>
    </row>
    <row r="19" spans="4:46" ht="18.75" x14ac:dyDescent="0.3">
      <c r="D19" s="12"/>
      <c r="E19" s="12"/>
      <c r="F19" s="41">
        <f>F6</f>
        <v>0.1</v>
      </c>
      <c r="G19" s="136">
        <f>F19*$B$6</f>
        <v>0.435</v>
      </c>
      <c r="H19" s="62">
        <f t="shared" si="10"/>
        <v>3480</v>
      </c>
      <c r="I19" s="63">
        <f t="shared" si="10"/>
        <v>2610</v>
      </c>
      <c r="J19" s="63">
        <f t="shared" si="10"/>
        <v>1740</v>
      </c>
      <c r="K19" s="64">
        <f t="shared" si="10"/>
        <v>870</v>
      </c>
      <c r="L19" s="62">
        <f t="shared" si="11"/>
        <v>35800.5</v>
      </c>
      <c r="M19" s="63">
        <f t="shared" si="11"/>
        <v>28188</v>
      </c>
      <c r="N19" s="63">
        <f t="shared" si="11"/>
        <v>20575.5</v>
      </c>
      <c r="O19" s="64">
        <f t="shared" si="11"/>
        <v>12963</v>
      </c>
      <c r="P19" s="62">
        <f t="shared" ref="P19:S25" si="15">((L19)/H19)+$B$2</f>
        <v>32.287500000000001</v>
      </c>
      <c r="Q19" s="63">
        <f t="shared" si="15"/>
        <v>32.799999999999997</v>
      </c>
      <c r="R19" s="63">
        <f t="shared" si="15"/>
        <v>33.825000000000003</v>
      </c>
      <c r="S19" s="64">
        <f t="shared" si="15"/>
        <v>36.9</v>
      </c>
      <c r="T19" s="12"/>
      <c r="U19" s="12"/>
      <c r="V19" s="12"/>
      <c r="W19" s="12"/>
      <c r="Z19" s="12"/>
      <c r="AA19" s="12"/>
      <c r="AF19" s="18"/>
      <c r="AG19" s="18"/>
      <c r="AH19" s="18"/>
      <c r="AI19" s="18"/>
      <c r="AK19" s="18"/>
      <c r="AL19" s="18"/>
      <c r="AM19" s="18"/>
      <c r="AN19" s="18"/>
      <c r="AP19" s="18"/>
      <c r="AQ19" s="18"/>
      <c r="AR19" s="18"/>
      <c r="AS19" s="18"/>
    </row>
    <row r="20" spans="4:46" ht="18.75" x14ac:dyDescent="0.3">
      <c r="D20" s="12"/>
      <c r="E20" s="12"/>
      <c r="F20" s="41">
        <f t="shared" ref="F20" si="16">F7</f>
        <v>0.5</v>
      </c>
      <c r="G20" s="136">
        <f t="shared" ref="G20:G25" si="17">F20*$B$6</f>
        <v>2.1749999999999998</v>
      </c>
      <c r="H20" s="62">
        <f t="shared" si="10"/>
        <v>17400</v>
      </c>
      <c r="I20" s="63">
        <f t="shared" si="10"/>
        <v>13049.999999999998</v>
      </c>
      <c r="J20" s="63">
        <f t="shared" si="10"/>
        <v>8700</v>
      </c>
      <c r="K20" s="64">
        <f t="shared" si="10"/>
        <v>4350</v>
      </c>
      <c r="L20" s="62">
        <f t="shared" si="11"/>
        <v>179002.5</v>
      </c>
      <c r="M20" s="63">
        <f t="shared" si="11"/>
        <v>140940</v>
      </c>
      <c r="N20" s="63">
        <f t="shared" si="11"/>
        <v>102877.5</v>
      </c>
      <c r="O20" s="64">
        <f t="shared" si="11"/>
        <v>64815</v>
      </c>
      <c r="P20" s="62">
        <f t="shared" si="15"/>
        <v>32.287500000000001</v>
      </c>
      <c r="Q20" s="63">
        <f t="shared" si="15"/>
        <v>32.799999999999997</v>
      </c>
      <c r="R20" s="63">
        <f t="shared" si="15"/>
        <v>33.825000000000003</v>
      </c>
      <c r="S20" s="64">
        <f t="shared" si="15"/>
        <v>36.9</v>
      </c>
      <c r="T20" s="12"/>
      <c r="U20" s="12"/>
      <c r="V20" s="12"/>
      <c r="W20" s="12"/>
      <c r="Z20" s="12"/>
      <c r="AA20" s="12"/>
      <c r="AF20" s="19"/>
      <c r="AG20" s="20"/>
      <c r="AH20" s="20"/>
      <c r="AI20" s="20"/>
      <c r="AK20" s="19"/>
      <c r="AL20" s="20"/>
      <c r="AM20" s="20"/>
      <c r="AN20" s="20"/>
      <c r="AP20" s="19"/>
      <c r="AQ20" s="20"/>
      <c r="AR20" s="20"/>
      <c r="AS20" s="20"/>
    </row>
    <row r="21" spans="4:46" ht="18.75" x14ac:dyDescent="0.3">
      <c r="D21" s="12"/>
      <c r="E21" s="12"/>
      <c r="F21" s="41">
        <f t="shared" ref="F21" si="18">F8</f>
        <v>1</v>
      </c>
      <c r="G21" s="136">
        <f t="shared" si="17"/>
        <v>4.3499999999999996</v>
      </c>
      <c r="H21" s="62">
        <f t="shared" si="10"/>
        <v>34800</v>
      </c>
      <c r="I21" s="63">
        <f t="shared" si="10"/>
        <v>26099.999999999996</v>
      </c>
      <c r="J21" s="63">
        <f t="shared" si="10"/>
        <v>17400</v>
      </c>
      <c r="K21" s="64">
        <f t="shared" si="10"/>
        <v>8700</v>
      </c>
      <c r="L21" s="62">
        <f t="shared" si="11"/>
        <v>358005</v>
      </c>
      <c r="M21" s="63">
        <f t="shared" si="11"/>
        <v>281880</v>
      </c>
      <c r="N21" s="63">
        <f t="shared" si="11"/>
        <v>205755</v>
      </c>
      <c r="O21" s="64">
        <f t="shared" si="11"/>
        <v>129630</v>
      </c>
      <c r="P21" s="62">
        <f t="shared" si="15"/>
        <v>32.287500000000001</v>
      </c>
      <c r="Q21" s="63">
        <f t="shared" si="15"/>
        <v>32.799999999999997</v>
      </c>
      <c r="R21" s="63">
        <f t="shared" si="15"/>
        <v>33.825000000000003</v>
      </c>
      <c r="S21" s="64">
        <f t="shared" si="15"/>
        <v>36.9</v>
      </c>
      <c r="T21" s="12"/>
      <c r="U21" s="12"/>
      <c r="V21" s="12"/>
      <c r="W21" s="12"/>
      <c r="Z21" s="12"/>
      <c r="AA21" s="12"/>
      <c r="AG21" s="21"/>
      <c r="AH21" s="21"/>
      <c r="AI21" s="21"/>
      <c r="AL21" s="21"/>
      <c r="AM21" s="21"/>
      <c r="AN21" s="21"/>
      <c r="AQ21" s="21"/>
      <c r="AR21" s="21"/>
      <c r="AS21" s="21"/>
    </row>
    <row r="22" spans="4:46" ht="18.75" x14ac:dyDescent="0.3">
      <c r="D22" s="12"/>
      <c r="E22" s="12"/>
      <c r="F22" s="41">
        <f t="shared" ref="F22" si="19">F9</f>
        <v>2</v>
      </c>
      <c r="G22" s="136">
        <f t="shared" si="17"/>
        <v>8.6999999999999993</v>
      </c>
      <c r="H22" s="62">
        <f t="shared" si="10"/>
        <v>69600</v>
      </c>
      <c r="I22" s="63">
        <f t="shared" si="10"/>
        <v>52199.999999999993</v>
      </c>
      <c r="J22" s="63">
        <f t="shared" si="10"/>
        <v>34800</v>
      </c>
      <c r="K22" s="64">
        <f t="shared" si="10"/>
        <v>17400</v>
      </c>
      <c r="L22" s="62">
        <f t="shared" si="11"/>
        <v>716010</v>
      </c>
      <c r="M22" s="63">
        <f t="shared" si="11"/>
        <v>563760</v>
      </c>
      <c r="N22" s="63">
        <f t="shared" si="11"/>
        <v>411510</v>
      </c>
      <c r="O22" s="64">
        <f t="shared" si="11"/>
        <v>259260</v>
      </c>
      <c r="P22" s="62">
        <f t="shared" si="15"/>
        <v>32.287500000000001</v>
      </c>
      <c r="Q22" s="63">
        <f t="shared" si="15"/>
        <v>32.799999999999997</v>
      </c>
      <c r="R22" s="63">
        <f t="shared" si="15"/>
        <v>33.825000000000003</v>
      </c>
      <c r="S22" s="64">
        <f t="shared" si="15"/>
        <v>36.9</v>
      </c>
      <c r="T22" s="12"/>
      <c r="U22" s="12"/>
      <c r="V22" s="12"/>
      <c r="W22" s="12"/>
      <c r="Z22" s="12"/>
      <c r="AA22" s="12"/>
      <c r="AF22" s="16"/>
      <c r="AG22" s="22"/>
      <c r="AH22" s="22"/>
      <c r="AI22" s="22"/>
      <c r="AK22" s="16"/>
      <c r="AL22" s="22"/>
      <c r="AM22" s="22"/>
      <c r="AN22" s="22"/>
      <c r="AP22" s="16"/>
      <c r="AQ22" s="22"/>
      <c r="AR22" s="22"/>
      <c r="AS22" s="22"/>
    </row>
    <row r="23" spans="4:46" ht="18.75" x14ac:dyDescent="0.3">
      <c r="D23" s="12"/>
      <c r="E23" s="12"/>
      <c r="F23" s="41">
        <f t="shared" ref="F23" si="20">F10</f>
        <v>3</v>
      </c>
      <c r="G23" s="136">
        <f t="shared" si="17"/>
        <v>13.049999999999999</v>
      </c>
      <c r="H23" s="62">
        <f t="shared" si="10"/>
        <v>104399.99999999999</v>
      </c>
      <c r="I23" s="63">
        <f t="shared" si="10"/>
        <v>78300</v>
      </c>
      <c r="J23" s="63">
        <f t="shared" si="10"/>
        <v>52199.999999999993</v>
      </c>
      <c r="K23" s="64">
        <f t="shared" si="10"/>
        <v>26099.999999999996</v>
      </c>
      <c r="L23" s="62">
        <f t="shared" si="11"/>
        <v>1074015</v>
      </c>
      <c r="M23" s="63">
        <f t="shared" si="11"/>
        <v>845640</v>
      </c>
      <c r="N23" s="63">
        <f t="shared" si="11"/>
        <v>617265</v>
      </c>
      <c r="O23" s="64">
        <f t="shared" si="11"/>
        <v>388890</v>
      </c>
      <c r="P23" s="62">
        <f t="shared" si="15"/>
        <v>32.287500000000001</v>
      </c>
      <c r="Q23" s="63">
        <f t="shared" si="15"/>
        <v>32.799999999999997</v>
      </c>
      <c r="R23" s="63">
        <f t="shared" si="15"/>
        <v>33.825000000000003</v>
      </c>
      <c r="S23" s="64">
        <f t="shared" si="15"/>
        <v>36.900000000000006</v>
      </c>
      <c r="T23" s="12"/>
      <c r="U23" s="12"/>
      <c r="V23" s="12"/>
      <c r="W23" s="12"/>
      <c r="Z23" s="12"/>
      <c r="AA23" s="12"/>
      <c r="AF23" s="16"/>
      <c r="AG23" s="22"/>
      <c r="AH23" s="22"/>
      <c r="AI23" s="22"/>
      <c r="AK23" s="16"/>
      <c r="AL23" s="22"/>
      <c r="AM23" s="22"/>
      <c r="AN23" s="22"/>
      <c r="AP23" s="16"/>
      <c r="AQ23" s="22"/>
      <c r="AR23" s="22"/>
      <c r="AS23" s="22"/>
    </row>
    <row r="24" spans="4:46" ht="18.75" x14ac:dyDescent="0.3">
      <c r="D24" s="12"/>
      <c r="E24" s="12"/>
      <c r="F24" s="41">
        <f t="shared" ref="F24" si="21">F11</f>
        <v>4</v>
      </c>
      <c r="G24" s="136">
        <f t="shared" si="17"/>
        <v>17.399999999999999</v>
      </c>
      <c r="H24" s="62">
        <f t="shared" si="10"/>
        <v>139200</v>
      </c>
      <c r="I24" s="63">
        <f t="shared" si="10"/>
        <v>104399.99999999999</v>
      </c>
      <c r="J24" s="63">
        <f t="shared" si="10"/>
        <v>69600</v>
      </c>
      <c r="K24" s="64">
        <f t="shared" si="10"/>
        <v>34800</v>
      </c>
      <c r="L24" s="62">
        <f t="shared" si="11"/>
        <v>1432020</v>
      </c>
      <c r="M24" s="63">
        <f t="shared" si="11"/>
        <v>1127520</v>
      </c>
      <c r="N24" s="63">
        <f t="shared" si="11"/>
        <v>823020</v>
      </c>
      <c r="O24" s="64">
        <f t="shared" si="11"/>
        <v>518520</v>
      </c>
      <c r="P24" s="62">
        <f t="shared" si="15"/>
        <v>32.287500000000001</v>
      </c>
      <c r="Q24" s="63">
        <f t="shared" si="15"/>
        <v>32.799999999999997</v>
      </c>
      <c r="R24" s="63">
        <f t="shared" si="15"/>
        <v>33.825000000000003</v>
      </c>
      <c r="S24" s="64">
        <f t="shared" si="15"/>
        <v>36.9</v>
      </c>
      <c r="T24" s="12"/>
      <c r="U24" s="12"/>
      <c r="V24" s="12"/>
      <c r="W24" s="12"/>
      <c r="Z24" s="12"/>
      <c r="AA24" s="12"/>
      <c r="AF24" s="16"/>
      <c r="AG24" s="22"/>
      <c r="AH24" s="22"/>
      <c r="AI24" s="22"/>
      <c r="AK24" s="16"/>
      <c r="AL24" s="22"/>
      <c r="AM24" s="22"/>
      <c r="AN24" s="22"/>
      <c r="AP24" s="16"/>
      <c r="AQ24" s="22"/>
      <c r="AR24" s="22"/>
      <c r="AS24" s="22"/>
    </row>
    <row r="25" spans="4:46" ht="19.5" thickBot="1" x14ac:dyDescent="0.35">
      <c r="D25" s="12"/>
      <c r="E25" s="12"/>
      <c r="F25" s="41">
        <f t="shared" ref="F25" si="22">F12</f>
        <v>5</v>
      </c>
      <c r="G25" s="136">
        <f t="shared" si="17"/>
        <v>21.75</v>
      </c>
      <c r="H25" s="65">
        <f t="shared" si="10"/>
        <v>174000</v>
      </c>
      <c r="I25" s="66">
        <f t="shared" si="10"/>
        <v>130500</v>
      </c>
      <c r="J25" s="66">
        <f t="shared" si="10"/>
        <v>87000</v>
      </c>
      <c r="K25" s="67">
        <f t="shared" si="10"/>
        <v>43500</v>
      </c>
      <c r="L25" s="65">
        <f t="shared" si="11"/>
        <v>1790025</v>
      </c>
      <c r="M25" s="66">
        <f t="shared" si="11"/>
        <v>1409400</v>
      </c>
      <c r="N25" s="66">
        <f t="shared" si="11"/>
        <v>1028775</v>
      </c>
      <c r="O25" s="67">
        <f t="shared" si="11"/>
        <v>648150</v>
      </c>
      <c r="P25" s="65">
        <f t="shared" si="15"/>
        <v>32.287500000000001</v>
      </c>
      <c r="Q25" s="66">
        <f t="shared" si="15"/>
        <v>32.799999999999997</v>
      </c>
      <c r="R25" s="66">
        <f t="shared" si="15"/>
        <v>33.825000000000003</v>
      </c>
      <c r="S25" s="67">
        <f t="shared" si="15"/>
        <v>36.9</v>
      </c>
      <c r="T25" s="12"/>
      <c r="U25" s="12"/>
      <c r="V25" s="12"/>
      <c r="W25" s="12"/>
      <c r="Z25" s="12"/>
      <c r="AA25" s="12"/>
      <c r="AF25" s="16"/>
      <c r="AG25" s="22"/>
      <c r="AH25" s="22"/>
      <c r="AI25" s="22"/>
      <c r="AK25" s="16"/>
      <c r="AL25" s="22"/>
      <c r="AM25" s="22"/>
      <c r="AN25" s="22"/>
      <c r="AP25" s="16"/>
      <c r="AQ25" s="22"/>
      <c r="AR25" s="22"/>
      <c r="AS25" s="22"/>
    </row>
    <row r="26" spans="4:46" ht="19.5" thickBot="1" x14ac:dyDescent="0.35">
      <c r="D26" s="12"/>
      <c r="E26" s="12"/>
      <c r="F26" s="231" t="s">
        <v>0</v>
      </c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3"/>
      <c r="T26" s="12"/>
      <c r="U26" s="12"/>
      <c r="V26" s="12"/>
      <c r="W26" s="12"/>
      <c r="AA26" s="12"/>
      <c r="AB26" s="12"/>
      <c r="AG26" s="16"/>
      <c r="AH26" s="22"/>
      <c r="AI26" s="22"/>
      <c r="AJ26" s="22"/>
      <c r="AL26" s="16"/>
      <c r="AM26" s="22"/>
      <c r="AN26" s="22"/>
      <c r="AO26" s="22"/>
      <c r="AQ26" s="16"/>
      <c r="AR26" s="22"/>
      <c r="AS26" s="22"/>
      <c r="AT26" s="22"/>
    </row>
    <row r="27" spans="4:46" ht="18.75" x14ac:dyDescent="0.3">
      <c r="D27" s="12"/>
      <c r="E27" s="12"/>
      <c r="F27" s="51" t="s">
        <v>13</v>
      </c>
      <c r="G27" s="52" t="s">
        <v>14</v>
      </c>
      <c r="H27" s="215" t="s">
        <v>29</v>
      </c>
      <c r="I27" s="216"/>
      <c r="J27" s="216"/>
      <c r="K27" s="217"/>
      <c r="L27" s="215" t="s">
        <v>21</v>
      </c>
      <c r="M27" s="216"/>
      <c r="N27" s="216"/>
      <c r="O27" s="217"/>
      <c r="P27" s="215" t="s">
        <v>25</v>
      </c>
      <c r="Q27" s="216"/>
      <c r="R27" s="216"/>
      <c r="S27" s="217"/>
      <c r="T27" s="12"/>
      <c r="U27" s="12"/>
      <c r="V27" s="12"/>
      <c r="W27" s="12"/>
      <c r="AA27" s="12"/>
      <c r="AB27" s="12"/>
      <c r="AG27" s="16"/>
      <c r="AH27" s="22"/>
      <c r="AI27" s="22"/>
      <c r="AJ27" s="22"/>
      <c r="AL27" s="16"/>
      <c r="AM27" s="22"/>
      <c r="AN27" s="22"/>
      <c r="AO27" s="22"/>
      <c r="AQ27" s="16"/>
      <c r="AR27" s="22"/>
      <c r="AS27" s="22"/>
      <c r="AT27" s="22"/>
    </row>
    <row r="28" spans="4:46" ht="18.75" x14ac:dyDescent="0.3">
      <c r="D28" s="12"/>
      <c r="E28" s="12"/>
      <c r="F28" s="105"/>
      <c r="G28" s="106"/>
      <c r="H28" s="225" t="s">
        <v>3</v>
      </c>
      <c r="I28" s="226"/>
      <c r="J28" s="226"/>
      <c r="K28" s="227"/>
      <c r="L28" s="225" t="s">
        <v>3</v>
      </c>
      <c r="M28" s="226"/>
      <c r="N28" s="226"/>
      <c r="O28" s="227"/>
      <c r="P28" s="225" t="s">
        <v>3</v>
      </c>
      <c r="Q28" s="226"/>
      <c r="R28" s="226"/>
      <c r="S28" s="227"/>
      <c r="T28" s="12"/>
      <c r="U28" s="12"/>
      <c r="V28" s="12"/>
      <c r="W28" s="12"/>
      <c r="Z28" s="12"/>
      <c r="AA28" s="12"/>
      <c r="AF28" s="16"/>
      <c r="AG28" s="22"/>
      <c r="AH28" s="22"/>
      <c r="AI28" s="22"/>
      <c r="AK28" s="16"/>
      <c r="AL28" s="22"/>
      <c r="AM28" s="22"/>
      <c r="AN28" s="22"/>
      <c r="AP28" s="16"/>
      <c r="AQ28" s="22"/>
      <c r="AR28" s="22"/>
      <c r="AS28" s="22"/>
    </row>
    <row r="29" spans="4:46" ht="18.75" x14ac:dyDescent="0.3">
      <c r="D29" s="12"/>
      <c r="E29" s="12"/>
      <c r="F29" s="107"/>
      <c r="G29" s="108"/>
      <c r="H29" s="61">
        <v>8000</v>
      </c>
      <c r="I29" s="56">
        <v>6000</v>
      </c>
      <c r="J29" s="56">
        <v>4000</v>
      </c>
      <c r="K29" s="155">
        <f>B11</f>
        <v>2000</v>
      </c>
      <c r="L29" s="61">
        <v>8000</v>
      </c>
      <c r="M29" s="56">
        <v>6000</v>
      </c>
      <c r="N29" s="56">
        <v>4000</v>
      </c>
      <c r="O29" s="155">
        <v>2000</v>
      </c>
      <c r="P29" s="61">
        <v>8000</v>
      </c>
      <c r="Q29" s="56">
        <v>6000</v>
      </c>
      <c r="R29" s="56">
        <v>4000</v>
      </c>
      <c r="S29" s="155">
        <f>B11</f>
        <v>2000</v>
      </c>
      <c r="T29" s="12"/>
      <c r="U29" s="12"/>
      <c r="V29" s="12"/>
      <c r="W29" s="23"/>
      <c r="X29" s="23"/>
      <c r="Y29" s="12"/>
      <c r="Z29" s="12"/>
      <c r="AA29" s="12"/>
      <c r="AF29" s="16"/>
      <c r="AG29" s="22"/>
      <c r="AH29" s="22"/>
      <c r="AI29" s="22"/>
      <c r="AK29" s="16"/>
      <c r="AL29" s="22"/>
      <c r="AM29" s="22"/>
      <c r="AN29" s="22"/>
      <c r="AP29" s="16"/>
      <c r="AQ29" s="22"/>
      <c r="AR29" s="22"/>
      <c r="AS29" s="22"/>
    </row>
    <row r="30" spans="4:46" ht="18.75" x14ac:dyDescent="0.3">
      <c r="D30" s="12"/>
      <c r="E30" s="12"/>
      <c r="F30" s="54" t="s">
        <v>10</v>
      </c>
      <c r="G30" s="55" t="s">
        <v>11</v>
      </c>
      <c r="H30" s="212" t="s">
        <v>20</v>
      </c>
      <c r="I30" s="213"/>
      <c r="J30" s="213"/>
      <c r="K30" s="214"/>
      <c r="L30" s="212" t="s">
        <v>8</v>
      </c>
      <c r="M30" s="213"/>
      <c r="N30" s="213"/>
      <c r="O30" s="214"/>
      <c r="P30" s="212" t="s">
        <v>1</v>
      </c>
      <c r="Q30" s="213"/>
      <c r="R30" s="213"/>
      <c r="S30" s="214"/>
      <c r="T30" s="12"/>
      <c r="U30" s="12"/>
      <c r="V30" s="12"/>
      <c r="W30" s="14"/>
      <c r="X30" s="14"/>
      <c r="Y30" s="12"/>
      <c r="Z30" s="12"/>
      <c r="AA30" s="12"/>
    </row>
    <row r="31" spans="4:46" ht="18.75" x14ac:dyDescent="0.3">
      <c r="D31" s="12"/>
      <c r="E31" s="12"/>
      <c r="F31" s="137">
        <f>F5</f>
        <v>0.25</v>
      </c>
      <c r="G31" s="115">
        <f t="shared" ref="G31" si="23">F31*$B$6</f>
        <v>1.0874999999999999</v>
      </c>
      <c r="H31" s="126">
        <f t="shared" ref="H31:K38" si="24">$F5*H$29</f>
        <v>2000</v>
      </c>
      <c r="I31" s="127">
        <f t="shared" si="24"/>
        <v>1500</v>
      </c>
      <c r="J31" s="127">
        <f t="shared" si="24"/>
        <v>1000</v>
      </c>
      <c r="K31" s="128">
        <f t="shared" si="24"/>
        <v>500</v>
      </c>
      <c r="L31" s="126">
        <f t="shared" ref="L31:O38" si="25">$N5-L18</f>
        <v>20794.746419630363</v>
      </c>
      <c r="M31" s="127">
        <f t="shared" si="25"/>
        <v>39825.996419630363</v>
      </c>
      <c r="N31" s="127">
        <f t="shared" si="25"/>
        <v>58857.246419630363</v>
      </c>
      <c r="O31" s="128">
        <f t="shared" si="25"/>
        <v>77888.496419630363</v>
      </c>
      <c r="P31" s="126">
        <f t="shared" ref="P31" si="26">(L31/H31)+$B$2</f>
        <v>32.397373209815186</v>
      </c>
      <c r="Q31" s="127">
        <f t="shared" ref="Q31" si="27">(M31/I31)+$B$2</f>
        <v>48.550664279753576</v>
      </c>
      <c r="R31" s="127">
        <f t="shared" ref="R31" si="28">(N31/J31)+$B$2</f>
        <v>80.857246419630371</v>
      </c>
      <c r="S31" s="128">
        <f t="shared" ref="S31" si="29">(O31/K31)+$B$2</f>
        <v>177.77699283926071</v>
      </c>
      <c r="T31" s="12"/>
      <c r="U31" s="12"/>
      <c r="V31" s="12"/>
      <c r="W31" s="14"/>
      <c r="X31" s="14"/>
      <c r="Y31" s="12"/>
      <c r="Z31" s="12"/>
      <c r="AA31" s="12"/>
    </row>
    <row r="32" spans="4:46" ht="18.75" x14ac:dyDescent="0.3">
      <c r="D32" s="12"/>
      <c r="E32" s="12"/>
      <c r="F32" s="41">
        <v>0.1</v>
      </c>
      <c r="G32" s="78">
        <f t="shared" ref="G32:G38" si="30">F32*$B$6</f>
        <v>0.435</v>
      </c>
      <c r="H32" s="30">
        <f t="shared" si="24"/>
        <v>800</v>
      </c>
      <c r="I32" s="31">
        <f t="shared" si="24"/>
        <v>600</v>
      </c>
      <c r="J32" s="31">
        <f t="shared" si="24"/>
        <v>400</v>
      </c>
      <c r="K32" s="32">
        <f t="shared" si="24"/>
        <v>200</v>
      </c>
      <c r="L32" s="30">
        <f t="shared" si="25"/>
        <v>8749.9247615382556</v>
      </c>
      <c r="M32" s="31">
        <f t="shared" si="25"/>
        <v>16362.424761538256</v>
      </c>
      <c r="N32" s="31">
        <f t="shared" si="25"/>
        <v>23974.924761538256</v>
      </c>
      <c r="O32" s="32">
        <f t="shared" si="25"/>
        <v>31587.424761538256</v>
      </c>
      <c r="P32" s="30">
        <f t="shared" ref="P32:S38" si="31">(L32/H32)+$B$2</f>
        <v>32.93740595192282</v>
      </c>
      <c r="Q32" s="31">
        <f t="shared" si="31"/>
        <v>49.270707935897093</v>
      </c>
      <c r="R32" s="31">
        <f t="shared" si="31"/>
        <v>81.937311903845639</v>
      </c>
      <c r="S32" s="32">
        <f t="shared" si="31"/>
        <v>179.93712380769128</v>
      </c>
      <c r="T32" s="12"/>
      <c r="U32" s="12"/>
      <c r="V32" s="12"/>
      <c r="W32" s="14"/>
      <c r="X32" s="14"/>
      <c r="Y32" s="12"/>
      <c r="Z32" s="12"/>
      <c r="AA32" s="12"/>
    </row>
    <row r="33" spans="4:44" ht="18.75" x14ac:dyDescent="0.3">
      <c r="D33" s="12"/>
      <c r="E33" s="12"/>
      <c r="F33" s="41">
        <v>0.5</v>
      </c>
      <c r="G33" s="78">
        <f t="shared" si="30"/>
        <v>2.1749999999999998</v>
      </c>
      <c r="H33" s="30">
        <f t="shared" si="24"/>
        <v>4000</v>
      </c>
      <c r="I33" s="31">
        <f t="shared" si="24"/>
        <v>3000</v>
      </c>
      <c r="J33" s="31">
        <f t="shared" si="24"/>
        <v>2000</v>
      </c>
      <c r="K33" s="32">
        <f t="shared" si="24"/>
        <v>1000</v>
      </c>
      <c r="L33" s="30">
        <f t="shared" si="25"/>
        <v>38035.724816273112</v>
      </c>
      <c r="M33" s="31">
        <f t="shared" si="25"/>
        <v>76098.224816273112</v>
      </c>
      <c r="N33" s="31">
        <f t="shared" si="25"/>
        <v>114160.72481627311</v>
      </c>
      <c r="O33" s="32">
        <f t="shared" si="25"/>
        <v>152223.22481627311</v>
      </c>
      <c r="P33" s="30">
        <f t="shared" si="31"/>
        <v>31.508931204068276</v>
      </c>
      <c r="Q33" s="31">
        <f t="shared" si="31"/>
        <v>47.366074938757706</v>
      </c>
      <c r="R33" s="31">
        <f t="shared" si="31"/>
        <v>79.080362408136551</v>
      </c>
      <c r="S33" s="32">
        <f t="shared" si="31"/>
        <v>174.2232248162731</v>
      </c>
      <c r="T33" s="12"/>
      <c r="U33" s="12"/>
      <c r="V33" s="12"/>
      <c r="W33" s="14"/>
      <c r="X33" s="14"/>
      <c r="Y33" s="12"/>
      <c r="Z33" s="12"/>
      <c r="AA33" s="12"/>
    </row>
    <row r="34" spans="4:44" ht="18.75" x14ac:dyDescent="0.3">
      <c r="D34" s="12"/>
      <c r="E34" s="12"/>
      <c r="F34" s="41">
        <v>1</v>
      </c>
      <c r="G34" s="78">
        <f t="shared" si="30"/>
        <v>4.3499999999999996</v>
      </c>
      <c r="H34" s="30">
        <f t="shared" si="24"/>
        <v>8000</v>
      </c>
      <c r="I34" s="31">
        <f t="shared" si="24"/>
        <v>6000</v>
      </c>
      <c r="J34" s="31">
        <f t="shared" si="24"/>
        <v>4000</v>
      </c>
      <c r="K34" s="32">
        <f t="shared" si="24"/>
        <v>2000</v>
      </c>
      <c r="L34" s="30">
        <f t="shared" si="25"/>
        <v>62198.043089999992</v>
      </c>
      <c r="M34" s="31">
        <f t="shared" si="25"/>
        <v>138323.04308999999</v>
      </c>
      <c r="N34" s="31">
        <f t="shared" si="25"/>
        <v>214448.04308999999</v>
      </c>
      <c r="O34" s="32">
        <f t="shared" si="25"/>
        <v>290573.04308999999</v>
      </c>
      <c r="P34" s="30">
        <f t="shared" si="31"/>
        <v>29.77475538625</v>
      </c>
      <c r="Q34" s="31">
        <f t="shared" si="31"/>
        <v>45.053840514999997</v>
      </c>
      <c r="R34" s="31">
        <f t="shared" si="31"/>
        <v>75.6120107725</v>
      </c>
      <c r="S34" s="32">
        <f t="shared" si="31"/>
        <v>167.286521545</v>
      </c>
      <c r="T34" s="12"/>
      <c r="U34" s="12"/>
      <c r="V34" s="12"/>
      <c r="W34" s="14"/>
      <c r="X34" s="14"/>
      <c r="Y34" s="12"/>
      <c r="Z34" s="12"/>
      <c r="AA34" s="12"/>
    </row>
    <row r="35" spans="4:44" ht="18.75" x14ac:dyDescent="0.3">
      <c r="D35" s="12"/>
      <c r="E35" s="12"/>
      <c r="F35" s="41">
        <v>2</v>
      </c>
      <c r="G35" s="78">
        <f t="shared" si="30"/>
        <v>8.6999999999999993</v>
      </c>
      <c r="H35" s="30">
        <f t="shared" si="24"/>
        <v>16000</v>
      </c>
      <c r="I35" s="31">
        <f t="shared" si="24"/>
        <v>12000</v>
      </c>
      <c r="J35" s="31">
        <f t="shared" si="24"/>
        <v>8000</v>
      </c>
      <c r="K35" s="32">
        <f t="shared" si="24"/>
        <v>4000</v>
      </c>
      <c r="L35" s="30">
        <f t="shared" si="25"/>
        <v>71534.543359278236</v>
      </c>
      <c r="M35" s="31">
        <f t="shared" si="25"/>
        <v>223784.54335927824</v>
      </c>
      <c r="N35" s="31">
        <f t="shared" si="25"/>
        <v>376034.54335927824</v>
      </c>
      <c r="O35" s="32">
        <f t="shared" si="25"/>
        <v>528284.54335927824</v>
      </c>
      <c r="P35" s="30">
        <f t="shared" si="31"/>
        <v>26.47090895995489</v>
      </c>
      <c r="Q35" s="31">
        <f t="shared" si="31"/>
        <v>40.648711946606518</v>
      </c>
      <c r="R35" s="31">
        <f t="shared" si="31"/>
        <v>69.004317919909781</v>
      </c>
      <c r="S35" s="32">
        <f t="shared" si="31"/>
        <v>154.07113583981956</v>
      </c>
      <c r="T35" s="12"/>
      <c r="U35" s="12"/>
      <c r="V35" s="12"/>
      <c r="W35" s="14"/>
      <c r="X35" s="14"/>
      <c r="Y35" s="12"/>
      <c r="Z35" s="12"/>
      <c r="AA35" s="12"/>
    </row>
    <row r="36" spans="4:44" ht="18.75" x14ac:dyDescent="0.3">
      <c r="D36" s="12"/>
      <c r="E36" s="12"/>
      <c r="F36" s="41">
        <v>3</v>
      </c>
      <c r="G36" s="78">
        <f t="shared" si="30"/>
        <v>13.049999999999999</v>
      </c>
      <c r="H36" s="30">
        <f t="shared" si="24"/>
        <v>24000</v>
      </c>
      <c r="I36" s="31">
        <f t="shared" si="24"/>
        <v>18000</v>
      </c>
      <c r="J36" s="31">
        <f t="shared" si="24"/>
        <v>12000</v>
      </c>
      <c r="K36" s="32">
        <f t="shared" si="24"/>
        <v>6000</v>
      </c>
      <c r="L36" s="30">
        <f t="shared" si="25"/>
        <v>32996.987372969743</v>
      </c>
      <c r="M36" s="31">
        <f t="shared" si="25"/>
        <v>261371.98737296974</v>
      </c>
      <c r="N36" s="31">
        <f t="shared" si="25"/>
        <v>489746.98737296974</v>
      </c>
      <c r="O36" s="32">
        <f t="shared" si="25"/>
        <v>718121.98737296974</v>
      </c>
      <c r="P36" s="30">
        <f t="shared" si="31"/>
        <v>23.374874473873739</v>
      </c>
      <c r="Q36" s="31">
        <f t="shared" si="31"/>
        <v>36.520665965164987</v>
      </c>
      <c r="R36" s="31">
        <f t="shared" si="31"/>
        <v>62.812248947747477</v>
      </c>
      <c r="S36" s="32">
        <f t="shared" si="31"/>
        <v>141.68699789549495</v>
      </c>
      <c r="T36" s="12"/>
      <c r="U36" s="12"/>
      <c r="V36" s="12"/>
      <c r="W36" s="14"/>
      <c r="X36" s="14"/>
      <c r="Y36" s="12"/>
      <c r="Z36" s="12"/>
      <c r="AA36" s="12"/>
    </row>
    <row r="37" spans="4:44" ht="18.75" x14ac:dyDescent="0.3">
      <c r="D37" s="12"/>
      <c r="E37" s="12"/>
      <c r="F37" s="41">
        <v>4</v>
      </c>
      <c r="G37" s="78">
        <f t="shared" si="30"/>
        <v>17.399999999999999</v>
      </c>
      <c r="H37" s="30">
        <f t="shared" si="24"/>
        <v>32000</v>
      </c>
      <c r="I37" s="31">
        <f t="shared" si="24"/>
        <v>24000</v>
      </c>
      <c r="J37" s="31">
        <f t="shared" si="24"/>
        <v>16000</v>
      </c>
      <c r="K37" s="32">
        <f t="shared" si="24"/>
        <v>8000</v>
      </c>
      <c r="L37" s="30">
        <f t="shared" si="25"/>
        <v>-48845.422177053988</v>
      </c>
      <c r="M37" s="31">
        <f t="shared" si="25"/>
        <v>255654.57782294601</v>
      </c>
      <c r="N37" s="31">
        <f t="shared" si="25"/>
        <v>560154.57782294601</v>
      </c>
      <c r="O37" s="32">
        <f t="shared" si="25"/>
        <v>864654.57782294601</v>
      </c>
      <c r="P37" s="30">
        <f t="shared" si="31"/>
        <v>20.473580556967065</v>
      </c>
      <c r="Q37" s="31">
        <f t="shared" si="31"/>
        <v>32.652274075956086</v>
      </c>
      <c r="R37" s="31">
        <f t="shared" si="31"/>
        <v>57.009661113934129</v>
      </c>
      <c r="S37" s="32">
        <f t="shared" si="31"/>
        <v>130.08182222786826</v>
      </c>
      <c r="T37" s="12"/>
      <c r="U37" s="12"/>
      <c r="V37" s="12"/>
      <c r="W37" s="14"/>
      <c r="X37" s="14"/>
      <c r="Y37" s="12"/>
      <c r="Z37" s="12"/>
      <c r="AA37" s="12"/>
    </row>
    <row r="38" spans="4:44" ht="19.5" thickBot="1" x14ac:dyDescent="0.35">
      <c r="D38" s="12"/>
      <c r="E38" s="12"/>
      <c r="F38" s="48">
        <v>5</v>
      </c>
      <c r="G38" s="81">
        <f t="shared" si="30"/>
        <v>21.75</v>
      </c>
      <c r="H38" s="33">
        <f t="shared" si="24"/>
        <v>40000</v>
      </c>
      <c r="I38" s="34">
        <f t="shared" si="24"/>
        <v>30000</v>
      </c>
      <c r="J38" s="34">
        <f t="shared" si="24"/>
        <v>20000</v>
      </c>
      <c r="K38" s="35">
        <f t="shared" si="24"/>
        <v>10000</v>
      </c>
      <c r="L38" s="33">
        <f t="shared" si="25"/>
        <v>-169808.87890264625</v>
      </c>
      <c r="M38" s="34">
        <f t="shared" si="25"/>
        <v>210816.12109735375</v>
      </c>
      <c r="N38" s="34">
        <f t="shared" si="25"/>
        <v>591441.12109735375</v>
      </c>
      <c r="O38" s="35">
        <f t="shared" si="25"/>
        <v>972066.12109735375</v>
      </c>
      <c r="P38" s="33">
        <f t="shared" si="31"/>
        <v>17.754778027433844</v>
      </c>
      <c r="Q38" s="34">
        <f t="shared" si="31"/>
        <v>29.02720403657846</v>
      </c>
      <c r="R38" s="34">
        <f t="shared" si="31"/>
        <v>51.572056054867687</v>
      </c>
      <c r="S38" s="35">
        <f t="shared" si="31"/>
        <v>119.20661210973537</v>
      </c>
      <c r="T38" s="12"/>
      <c r="U38" s="12"/>
      <c r="V38" s="12"/>
      <c r="W38" s="12"/>
      <c r="X38" s="12"/>
      <c r="Y38" s="12"/>
      <c r="Z38" s="12"/>
      <c r="AA38" s="12"/>
    </row>
    <row r="39" spans="4:44" ht="19.5" thickBot="1" x14ac:dyDescent="0.35">
      <c r="D39" s="12"/>
      <c r="E39" s="12"/>
      <c r="F39" s="193" t="s">
        <v>39</v>
      </c>
      <c r="G39" s="194"/>
      <c r="H39" s="194"/>
      <c r="I39" s="194"/>
      <c r="J39" s="194"/>
      <c r="K39" s="194"/>
      <c r="L39" s="194"/>
      <c r="M39" s="194"/>
      <c r="N39" s="194"/>
      <c r="O39" s="19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4:44" ht="18.75" x14ac:dyDescent="0.3">
      <c r="F40" s="37" t="s">
        <v>13</v>
      </c>
      <c r="G40" s="38" t="s">
        <v>14</v>
      </c>
      <c r="H40" s="174" t="s">
        <v>40</v>
      </c>
      <c r="I40" s="175"/>
      <c r="J40" s="175"/>
      <c r="K40" s="176"/>
      <c r="L40" s="174" t="s">
        <v>42</v>
      </c>
      <c r="M40" s="175"/>
      <c r="N40" s="175"/>
      <c r="O40" s="175"/>
      <c r="V40" s="12"/>
      <c r="W40" s="12"/>
      <c r="AI40" s="13"/>
      <c r="AJ40" s="13"/>
      <c r="AK40" s="13"/>
      <c r="AL40" s="13"/>
      <c r="AM40" s="13"/>
      <c r="AN40" s="13"/>
      <c r="AO40" s="13"/>
      <c r="AP40" s="13"/>
      <c r="AQ40" s="13"/>
      <c r="AR40" s="13"/>
    </row>
    <row r="41" spans="4:44" ht="18.75" x14ac:dyDescent="0.3">
      <c r="F41" s="105"/>
      <c r="G41" s="106"/>
      <c r="H41" s="203" t="s">
        <v>3</v>
      </c>
      <c r="I41" s="201"/>
      <c r="J41" s="201"/>
      <c r="K41" s="202"/>
      <c r="L41" s="203" t="s">
        <v>3</v>
      </c>
      <c r="M41" s="201"/>
      <c r="N41" s="201"/>
      <c r="O41" s="205"/>
      <c r="V41" s="12"/>
      <c r="W41" s="12"/>
      <c r="AI41" s="13"/>
      <c r="AJ41" s="13"/>
      <c r="AK41" s="13"/>
      <c r="AL41" s="13"/>
      <c r="AM41" s="13"/>
      <c r="AN41" s="13"/>
      <c r="AO41" s="13"/>
      <c r="AP41" s="13"/>
      <c r="AQ41" s="13"/>
      <c r="AR41" s="13"/>
    </row>
    <row r="42" spans="4:44" ht="18.75" x14ac:dyDescent="0.3">
      <c r="F42" s="107"/>
      <c r="G42" s="108"/>
      <c r="H42" s="44">
        <v>8000</v>
      </c>
      <c r="I42" s="80">
        <v>6000</v>
      </c>
      <c r="J42" s="80">
        <v>4000</v>
      </c>
      <c r="K42" s="153">
        <f>B11</f>
        <v>2000</v>
      </c>
      <c r="L42" s="44">
        <v>8000</v>
      </c>
      <c r="M42" s="80">
        <v>6000</v>
      </c>
      <c r="N42" s="80">
        <v>4000</v>
      </c>
      <c r="O42" s="156">
        <f>B11</f>
        <v>2000</v>
      </c>
      <c r="V42" s="12"/>
      <c r="W42" s="12"/>
      <c r="AI42" s="13"/>
      <c r="AJ42" s="13"/>
      <c r="AK42" s="13"/>
      <c r="AL42" s="13"/>
      <c r="AM42" s="13"/>
      <c r="AN42" s="13"/>
      <c r="AO42" s="13"/>
      <c r="AP42" s="13"/>
      <c r="AQ42" s="13"/>
      <c r="AR42" s="13"/>
    </row>
    <row r="43" spans="4:44" ht="18.75" x14ac:dyDescent="0.3">
      <c r="F43" s="79" t="s">
        <v>10</v>
      </c>
      <c r="G43" s="40" t="s">
        <v>11</v>
      </c>
      <c r="H43" s="186" t="s">
        <v>8</v>
      </c>
      <c r="I43" s="184"/>
      <c r="J43" s="184"/>
      <c r="K43" s="185"/>
      <c r="L43" s="186" t="s">
        <v>43</v>
      </c>
      <c r="M43" s="184"/>
      <c r="N43" s="184"/>
      <c r="O43" s="184"/>
      <c r="AI43" s="13"/>
      <c r="AJ43" s="13"/>
      <c r="AK43" s="13"/>
      <c r="AL43" s="13"/>
      <c r="AM43" s="13"/>
      <c r="AN43" s="13"/>
      <c r="AO43" s="13"/>
      <c r="AP43" s="13"/>
      <c r="AQ43" s="13"/>
      <c r="AR43" s="13"/>
    </row>
    <row r="44" spans="4:44" ht="18.75" x14ac:dyDescent="0.3">
      <c r="F44" s="137">
        <f>F5</f>
        <v>0.25</v>
      </c>
      <c r="G44" s="115">
        <f t="shared" ref="G44" si="32">F44*$B$6</f>
        <v>1.0874999999999999</v>
      </c>
      <c r="H44" s="130">
        <f t="shared" ref="H44:H51" si="33">IF($B$10&gt;H31,H31*($B$9-P31),((H31-$B$10)*($B$8-P31))+($B$10*($B$9-P31)))</f>
        <v>27857.25358036963</v>
      </c>
      <c r="I44" s="130">
        <f t="shared" ref="I44" si="34">IF($B$10&gt;I31,I31*($B$9-Q31),((I31-$B$10)*($B$8-Q31))+($B$10*($B$9-Q31)))</f>
        <v>-3336.9964196303636</v>
      </c>
      <c r="J44" s="130">
        <f t="shared" ref="J44" si="35">IF($B$10&gt;J31,J31*($B$9-R31),((J31-$B$10)*($B$8-R31))+($B$10*($B$9-R31)))</f>
        <v>-34531.24641963037</v>
      </c>
      <c r="K44" s="130">
        <f t="shared" ref="K44" si="36">IF($B$10&gt;K31,K31*($B$9-S31),((K31-$B$10)*($B$8-S31))+($B$10*($B$9-S31)))</f>
        <v>-65725.496419630363</v>
      </c>
      <c r="L44" s="130">
        <f t="shared" ref="L44:O51" si="37">IF(H44&lt;0,0,(($H5-$I5)/H44))</f>
        <v>19.552235674849566</v>
      </c>
      <c r="M44" s="130">
        <f t="shared" si="37"/>
        <v>0</v>
      </c>
      <c r="N44" s="130">
        <f t="shared" si="37"/>
        <v>0</v>
      </c>
      <c r="O44" s="135">
        <f t="shared" si="37"/>
        <v>0</v>
      </c>
      <c r="AI44" s="13"/>
      <c r="AJ44" s="13"/>
      <c r="AK44" s="13"/>
      <c r="AL44" s="13"/>
      <c r="AM44" s="13"/>
      <c r="AN44" s="13"/>
      <c r="AO44" s="13"/>
      <c r="AP44" s="13"/>
      <c r="AQ44" s="13"/>
      <c r="AR44" s="13"/>
    </row>
    <row r="45" spans="4:44" ht="18.75" x14ac:dyDescent="0.3">
      <c r="F45" s="41">
        <v>0.1</v>
      </c>
      <c r="G45" s="78">
        <f t="shared" ref="G45:G51" si="38">F45*$B$6</f>
        <v>0.435</v>
      </c>
      <c r="H45" s="86">
        <f t="shared" si="33"/>
        <v>10710.875238461744</v>
      </c>
      <c r="I45" s="86">
        <f t="shared" ref="I45:K45" si="39">IF($B$10&gt;I32,I32*($B$9-Q32),((I32-$B$10)*($B$8-Q32))+($B$10*($B$9-Q32)))</f>
        <v>-1766.8247615382554</v>
      </c>
      <c r="J45" s="86">
        <f t="shared" si="39"/>
        <v>-14244.524761538256</v>
      </c>
      <c r="K45" s="86">
        <f t="shared" si="39"/>
        <v>-26722.224761538258</v>
      </c>
      <c r="L45" s="86">
        <f t="shared" si="37"/>
        <v>20.540067239121267</v>
      </c>
      <c r="M45" s="86">
        <f t="shared" si="37"/>
        <v>0</v>
      </c>
      <c r="N45" s="86">
        <f t="shared" si="37"/>
        <v>0</v>
      </c>
      <c r="O45" s="89">
        <f t="shared" si="37"/>
        <v>0</v>
      </c>
      <c r="AI45" s="13"/>
      <c r="AJ45" s="13"/>
      <c r="AK45" s="13"/>
      <c r="AL45" s="13"/>
      <c r="AM45" s="13"/>
      <c r="AN45" s="13"/>
      <c r="AO45" s="13"/>
      <c r="AP45" s="13"/>
      <c r="AQ45" s="13"/>
      <c r="AR45" s="13"/>
    </row>
    <row r="46" spans="4:44" ht="18.75" x14ac:dyDescent="0.3">
      <c r="F46" s="41">
        <v>0.5</v>
      </c>
      <c r="G46" s="78">
        <f t="shared" si="38"/>
        <v>2.1749999999999998</v>
      </c>
      <c r="H46" s="86">
        <f t="shared" si="33"/>
        <v>59268.275183726902</v>
      </c>
      <c r="I46" s="86">
        <f t="shared" ref="I46:K51" si="40">IF($B$10&gt;I33,I33*($B$9-Q33),((I33-$B$10)*($B$8-Q33))+($B$10*($B$9-Q33)))</f>
        <v>-3120.2248162731153</v>
      </c>
      <c r="J46" s="86">
        <f t="shared" si="40"/>
        <v>-65508.724816273105</v>
      </c>
      <c r="K46" s="86">
        <f t="shared" si="40"/>
        <v>-127897.22481627311</v>
      </c>
      <c r="L46" s="86">
        <f t="shared" si="37"/>
        <v>18.083767402947629</v>
      </c>
      <c r="M46" s="86">
        <f t="shared" si="37"/>
        <v>0</v>
      </c>
      <c r="N46" s="86">
        <f t="shared" si="37"/>
        <v>0</v>
      </c>
      <c r="O46" s="89">
        <f t="shared" si="37"/>
        <v>0</v>
      </c>
      <c r="P46" s="15"/>
      <c r="Q46" s="15"/>
      <c r="R46" s="15"/>
      <c r="S46" s="15"/>
      <c r="T46" s="15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4:44" ht="18.75" x14ac:dyDescent="0.3">
      <c r="F47" s="41">
        <v>1</v>
      </c>
      <c r="G47" s="78">
        <f t="shared" si="38"/>
        <v>4.3499999999999996</v>
      </c>
      <c r="H47" s="86">
        <f t="shared" si="33"/>
        <v>132409.95691000001</v>
      </c>
      <c r="I47" s="86">
        <f t="shared" si="40"/>
        <v>7632.956910000019</v>
      </c>
      <c r="J47" s="86">
        <f t="shared" si="40"/>
        <v>-117144.04308999999</v>
      </c>
      <c r="K47" s="86">
        <f t="shared" si="40"/>
        <v>-241921.04309000002</v>
      </c>
      <c r="L47" s="86">
        <f t="shared" si="37"/>
        <v>15.671606610448825</v>
      </c>
      <c r="M47" s="86">
        <f t="shared" si="37"/>
        <v>271.85752264386815</v>
      </c>
      <c r="N47" s="86">
        <f t="shared" si="37"/>
        <v>0</v>
      </c>
      <c r="O47" s="89">
        <f t="shared" si="37"/>
        <v>0</v>
      </c>
      <c r="P47" s="15"/>
      <c r="Q47" s="15"/>
      <c r="R47" s="15"/>
      <c r="S47" s="15"/>
      <c r="T47" s="15"/>
      <c r="U47" s="15"/>
      <c r="V47" s="15"/>
      <c r="W47" s="15"/>
      <c r="X47" s="15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4:44" ht="18.75" x14ac:dyDescent="0.3">
      <c r="F48" s="41">
        <v>2</v>
      </c>
      <c r="G48" s="78">
        <f t="shared" si="38"/>
        <v>8.6999999999999993</v>
      </c>
      <c r="H48" s="86">
        <f t="shared" si="33"/>
        <v>317681.45664072176</v>
      </c>
      <c r="I48" s="86">
        <f t="shared" si="40"/>
        <v>68127.456640721794</v>
      </c>
      <c r="J48" s="86">
        <f t="shared" si="40"/>
        <v>-181426.54335927824</v>
      </c>
      <c r="K48" s="86">
        <f t="shared" si="40"/>
        <v>-430980.54335927829</v>
      </c>
      <c r="L48" s="86">
        <f t="shared" si="37"/>
        <v>12.242165146244417</v>
      </c>
      <c r="M48" s="86">
        <f t="shared" si="37"/>
        <v>57.085777861998828</v>
      </c>
      <c r="N48" s="86">
        <f t="shared" si="37"/>
        <v>0</v>
      </c>
      <c r="O48" s="89">
        <f t="shared" si="37"/>
        <v>0</v>
      </c>
      <c r="U48" s="15"/>
      <c r="V48" s="15"/>
      <c r="W48" s="15"/>
      <c r="X48" s="15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6:36" ht="18.75" x14ac:dyDescent="0.3">
      <c r="F49" s="41">
        <v>3</v>
      </c>
      <c r="G49" s="78">
        <f t="shared" si="38"/>
        <v>13.049999999999999</v>
      </c>
      <c r="H49" s="86">
        <f t="shared" si="33"/>
        <v>550827.01262703026</v>
      </c>
      <c r="I49" s="86">
        <f t="shared" si="40"/>
        <v>176496.01262703023</v>
      </c>
      <c r="J49" s="86">
        <f t="shared" si="40"/>
        <v>-197834.98737296971</v>
      </c>
      <c r="K49" s="86">
        <f t="shared" si="40"/>
        <v>-572165.98737296974</v>
      </c>
      <c r="L49" s="86">
        <f t="shared" si="37"/>
        <v>9.9245783853229224</v>
      </c>
      <c r="M49" s="86">
        <f t="shared" si="37"/>
        <v>30.973650804919068</v>
      </c>
      <c r="N49" s="86">
        <f t="shared" si="37"/>
        <v>0</v>
      </c>
      <c r="O49" s="89">
        <f t="shared" si="37"/>
        <v>0</v>
      </c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6:36" ht="18.75" x14ac:dyDescent="0.3">
      <c r="F50" s="41">
        <v>4</v>
      </c>
      <c r="G50" s="78">
        <f t="shared" si="38"/>
        <v>17.399999999999999</v>
      </c>
      <c r="H50" s="86">
        <f t="shared" si="33"/>
        <v>827277.42217705399</v>
      </c>
      <c r="I50" s="86">
        <f t="shared" si="40"/>
        <v>328169.42217705393</v>
      </c>
      <c r="J50" s="86">
        <f t="shared" si="40"/>
        <v>-170938.57782294607</v>
      </c>
      <c r="K50" s="86">
        <f t="shared" si="40"/>
        <v>-670046.57782294613</v>
      </c>
      <c r="L50" s="86">
        <f t="shared" si="37"/>
        <v>8.2565915123858815</v>
      </c>
      <c r="M50" s="86">
        <f t="shared" si="37"/>
        <v>20.813918911221258</v>
      </c>
      <c r="N50" s="86">
        <f t="shared" si="37"/>
        <v>0</v>
      </c>
      <c r="O50" s="89">
        <f t="shared" si="37"/>
        <v>0</v>
      </c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6:36" ht="19.5" thickBot="1" x14ac:dyDescent="0.35">
      <c r="F51" s="48">
        <v>5</v>
      </c>
      <c r="G51" s="81">
        <f t="shared" si="38"/>
        <v>21.75</v>
      </c>
      <c r="H51" s="86">
        <f t="shared" si="33"/>
        <v>1142848.8789026462</v>
      </c>
      <c r="I51" s="86">
        <f t="shared" si="40"/>
        <v>518963.87890264619</v>
      </c>
      <c r="J51" s="86">
        <f t="shared" si="40"/>
        <v>-104921.12109735374</v>
      </c>
      <c r="K51" s="86">
        <f t="shared" si="40"/>
        <v>-728806.12109735375</v>
      </c>
      <c r="L51" s="86">
        <f t="shared" si="37"/>
        <v>7.0009844804335346</v>
      </c>
      <c r="M51" s="86">
        <f t="shared" si="37"/>
        <v>15.417387586967747</v>
      </c>
      <c r="N51" s="86">
        <f t="shared" si="37"/>
        <v>0</v>
      </c>
      <c r="O51" s="89">
        <f t="shared" si="37"/>
        <v>0</v>
      </c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6:36" x14ac:dyDescent="0.25"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6:36" x14ac:dyDescent="0.25"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6:36" x14ac:dyDescent="0.25"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6:36" x14ac:dyDescent="0.25"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</sheetData>
  <sheetProtection algorithmName="SHA-512" hashValue="jzY5GtenMS3yYlwjA9IKQLJpeyHgZA0SoM3TN+XCJiZOhvHRqQuptA1tlhXWVsGJVJDJrspkE0jiGOhc3HBnLg==" saltValue="teKPMyvAEt8HQ0Gop9DY5w==" spinCount="100000" sheet="1" objects="1" scenarios="1"/>
  <protectedRanges>
    <protectedRange sqref="H5:H12" name="Range2"/>
    <protectedRange sqref="B2:B11" name="Range1"/>
  </protectedRanges>
  <sortState xmlns:xlrd2="http://schemas.microsoft.com/office/spreadsheetml/2017/richdata2" ref="A3:C12">
    <sortCondition ref="B2"/>
  </sortState>
  <mergeCells count="31">
    <mergeCell ref="P27:S27"/>
    <mergeCell ref="L27:O27"/>
    <mergeCell ref="H27:K27"/>
    <mergeCell ref="L15:O15"/>
    <mergeCell ref="P15:S15"/>
    <mergeCell ref="H15:K15"/>
    <mergeCell ref="F26:S26"/>
    <mergeCell ref="L28:O28"/>
    <mergeCell ref="H28:K28"/>
    <mergeCell ref="P28:S28"/>
    <mergeCell ref="H30:K30"/>
    <mergeCell ref="L30:O30"/>
    <mergeCell ref="P30:S30"/>
    <mergeCell ref="F13:S13"/>
    <mergeCell ref="A1:C1"/>
    <mergeCell ref="H17:K17"/>
    <mergeCell ref="L17:O17"/>
    <mergeCell ref="P17:S17"/>
    <mergeCell ref="P14:S14"/>
    <mergeCell ref="L14:O14"/>
    <mergeCell ref="H14:K14"/>
    <mergeCell ref="F2:N2"/>
    <mergeCell ref="K4:N4"/>
    <mergeCell ref="H4:J4"/>
    <mergeCell ref="H43:K43"/>
    <mergeCell ref="L43:O43"/>
    <mergeCell ref="F39:O39"/>
    <mergeCell ref="H40:K40"/>
    <mergeCell ref="L40:O40"/>
    <mergeCell ref="H41:K41"/>
    <mergeCell ref="L41:O41"/>
  </mergeCells>
  <conditionalFormatting sqref="L45:O51">
    <cfRule type="cellIs" dxfId="5" priority="6" operator="lessThan">
      <formula>1E-20</formula>
    </cfRule>
    <cfRule type="cellIs" dxfId="4" priority="7" operator="lessThan">
      <formula>0</formula>
    </cfRule>
  </conditionalFormatting>
  <conditionalFormatting sqref="H45:K51">
    <cfRule type="cellIs" dxfId="3" priority="4" operator="lessThan">
      <formula>0</formula>
    </cfRule>
  </conditionalFormatting>
  <conditionalFormatting sqref="L44:O44">
    <cfRule type="cellIs" dxfId="2" priority="2" operator="lessThan">
      <formula>1E-20</formula>
    </cfRule>
    <cfRule type="cellIs" dxfId="1" priority="3" operator="lessThan">
      <formula>0</formula>
    </cfRule>
  </conditionalFormatting>
  <conditionalFormatting sqref="H44:K4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26989-09E7-4EA4-BE26-12861E29D745}">
  <dimension ref="A2:M27"/>
  <sheetViews>
    <sheetView zoomScale="85" zoomScaleNormal="85" workbookViewId="0">
      <selection activeCell="K24" sqref="K24"/>
    </sheetView>
  </sheetViews>
  <sheetFormatPr defaultRowHeight="15" x14ac:dyDescent="0.25"/>
  <cols>
    <col min="2" max="2" width="6.7109375" bestFit="1" customWidth="1"/>
    <col min="3" max="3" width="15.140625" style="2" hidden="1" customWidth="1"/>
    <col min="4" max="5" width="14" bestFit="1" customWidth="1"/>
    <col min="6" max="6" width="13.28515625" bestFit="1" customWidth="1"/>
    <col min="8" max="9" width="13.28515625" bestFit="1" customWidth="1"/>
    <col min="12" max="13" width="13.28515625" bestFit="1" customWidth="1"/>
  </cols>
  <sheetData>
    <row r="2" spans="1:13" x14ac:dyDescent="0.25">
      <c r="B2" t="s">
        <v>16</v>
      </c>
      <c r="C2" s="2" t="s">
        <v>15</v>
      </c>
      <c r="D2" t="s">
        <v>17</v>
      </c>
    </row>
    <row r="3" spans="1:13" x14ac:dyDescent="0.25">
      <c r="A3" t="s">
        <v>18</v>
      </c>
      <c r="B3">
        <v>0.35499999999999998</v>
      </c>
      <c r="C3" s="2">
        <v>18880062.84</v>
      </c>
      <c r="D3" s="2">
        <f>C3/3.4528</f>
        <v>5468044.1496756254</v>
      </c>
      <c r="E3" s="5">
        <f>D3*1.25</f>
        <v>6835055.187094532</v>
      </c>
      <c r="G3" t="s">
        <v>19</v>
      </c>
      <c r="H3">
        <v>0.6</v>
      </c>
      <c r="I3" s="2">
        <v>4249270.5166821135</v>
      </c>
      <c r="K3" t="s">
        <v>18</v>
      </c>
      <c r="L3">
        <v>0.35499999999999998</v>
      </c>
      <c r="M3" s="2">
        <v>5468044.1496756254</v>
      </c>
    </row>
    <row r="4" spans="1:13" x14ac:dyDescent="0.25">
      <c r="A4" t="s">
        <v>18</v>
      </c>
      <c r="B4">
        <v>0.45</v>
      </c>
      <c r="C4" s="2">
        <v>12782773.99</v>
      </c>
      <c r="D4" s="2">
        <f t="shared" ref="D4:D23" si="0">C4/3.4528</f>
        <v>3702147.2399212234</v>
      </c>
      <c r="E4" s="5">
        <f t="shared" ref="E4:E23" si="1">D4*1.25</f>
        <v>4627684.0499015292</v>
      </c>
      <c r="G4" t="s">
        <v>19</v>
      </c>
      <c r="H4">
        <v>1</v>
      </c>
      <c r="I4" s="2">
        <v>4923362.6506024096</v>
      </c>
      <c r="K4" t="s">
        <v>18</v>
      </c>
      <c r="L4">
        <v>0.45</v>
      </c>
      <c r="M4" s="2">
        <v>3702147.2399212234</v>
      </c>
    </row>
    <row r="5" spans="1:13" x14ac:dyDescent="0.25">
      <c r="A5" t="s">
        <v>18</v>
      </c>
      <c r="B5">
        <v>0.55000000000000004</v>
      </c>
      <c r="C5" s="2">
        <v>19130943.73</v>
      </c>
      <c r="D5" s="2">
        <f t="shared" si="0"/>
        <v>5540704.2776876744</v>
      </c>
      <c r="E5" s="5">
        <f t="shared" si="1"/>
        <v>6925880.3471095935</v>
      </c>
      <c r="G5" t="s">
        <v>19</v>
      </c>
      <c r="H5">
        <v>1</v>
      </c>
      <c r="I5" s="2">
        <v>4241419.676784059</v>
      </c>
      <c r="K5" t="s">
        <v>18</v>
      </c>
      <c r="L5">
        <v>0.55000000000000004</v>
      </c>
      <c r="M5" s="2">
        <v>5540704.2776876744</v>
      </c>
    </row>
    <row r="6" spans="1:13" x14ac:dyDescent="0.25">
      <c r="A6" t="s">
        <v>18</v>
      </c>
      <c r="B6">
        <v>0.6</v>
      </c>
      <c r="C6" s="2">
        <v>16828986.670000002</v>
      </c>
      <c r="D6" s="2">
        <f t="shared" si="0"/>
        <v>4874011.4313021321</v>
      </c>
      <c r="E6" s="5">
        <f t="shared" si="1"/>
        <v>6092514.2891276646</v>
      </c>
      <c r="G6" t="s">
        <v>19</v>
      </c>
      <c r="H6">
        <v>1</v>
      </c>
      <c r="I6" s="2">
        <v>5619583.8015523637</v>
      </c>
      <c r="K6" t="s">
        <v>18</v>
      </c>
      <c r="L6">
        <v>0.6</v>
      </c>
      <c r="M6" s="2">
        <v>4874011.4313021321</v>
      </c>
    </row>
    <row r="7" spans="1:13" x14ac:dyDescent="0.25">
      <c r="A7" t="s">
        <v>19</v>
      </c>
      <c r="B7">
        <v>0.6</v>
      </c>
      <c r="C7" s="2">
        <v>14671881.24</v>
      </c>
      <c r="D7" s="2">
        <f t="shared" si="0"/>
        <v>4249270.5166821135</v>
      </c>
      <c r="E7" s="5">
        <f t="shared" si="1"/>
        <v>5311588.1458526421</v>
      </c>
      <c r="G7" t="s">
        <v>19</v>
      </c>
      <c r="H7">
        <v>1</v>
      </c>
      <c r="I7" s="2">
        <v>3461368.0751853567</v>
      </c>
      <c r="K7" t="s">
        <v>18</v>
      </c>
      <c r="L7">
        <v>0.65</v>
      </c>
      <c r="M7" s="2">
        <v>3604615.384615385</v>
      </c>
    </row>
    <row r="8" spans="1:13" x14ac:dyDescent="0.25">
      <c r="A8" t="s">
        <v>18</v>
      </c>
      <c r="B8">
        <v>0.65</v>
      </c>
      <c r="C8" s="2">
        <v>12446016</v>
      </c>
      <c r="D8" s="2">
        <f t="shared" si="0"/>
        <v>3604615.384615385</v>
      </c>
      <c r="E8" s="5">
        <f t="shared" si="1"/>
        <v>4505769.230769231</v>
      </c>
      <c r="G8" t="s">
        <v>19</v>
      </c>
      <c r="H8">
        <v>1</v>
      </c>
      <c r="I8" s="2">
        <v>2534595.0417052829</v>
      </c>
      <c r="K8" t="s">
        <v>18</v>
      </c>
      <c r="L8">
        <v>1.2</v>
      </c>
      <c r="M8" s="2">
        <v>2469688.6787534757</v>
      </c>
    </row>
    <row r="9" spans="1:13" x14ac:dyDescent="0.25">
      <c r="A9" t="s">
        <v>19</v>
      </c>
      <c r="B9">
        <v>1</v>
      </c>
      <c r="C9" s="2">
        <v>16999386.559999999</v>
      </c>
      <c r="D9" s="2">
        <f t="shared" si="0"/>
        <v>4923362.6506024096</v>
      </c>
      <c r="E9" s="5">
        <f t="shared" si="1"/>
        <v>6154203.3132530116</v>
      </c>
      <c r="G9" t="s">
        <v>19</v>
      </c>
      <c r="H9">
        <v>1.25</v>
      </c>
      <c r="I9" s="2">
        <v>3092242.4553985172</v>
      </c>
      <c r="K9" t="s">
        <v>18</v>
      </c>
      <c r="L9">
        <v>1.57</v>
      </c>
      <c r="M9" s="2">
        <v>2625477.7079471732</v>
      </c>
    </row>
    <row r="10" spans="1:13" x14ac:dyDescent="0.25">
      <c r="A10" t="s">
        <v>19</v>
      </c>
      <c r="B10">
        <v>1</v>
      </c>
      <c r="C10" s="2">
        <v>14644773.859999999</v>
      </c>
      <c r="D10" s="2">
        <f t="shared" si="0"/>
        <v>4241419.676784059</v>
      </c>
      <c r="E10" s="5">
        <f t="shared" si="1"/>
        <v>5301774.5959800743</v>
      </c>
      <c r="G10" t="s">
        <v>19</v>
      </c>
      <c r="H10">
        <v>1.8</v>
      </c>
      <c r="I10" s="2">
        <v>3859905.6707599633</v>
      </c>
      <c r="K10" t="s">
        <v>18</v>
      </c>
      <c r="L10">
        <v>1.8</v>
      </c>
      <c r="M10" s="2">
        <v>2397627.1750463392</v>
      </c>
    </row>
    <row r="11" spans="1:13" x14ac:dyDescent="0.25">
      <c r="A11" t="s">
        <v>19</v>
      </c>
      <c r="B11">
        <v>1</v>
      </c>
      <c r="C11" s="2">
        <v>19403298.949999999</v>
      </c>
      <c r="D11" s="2">
        <f t="shared" si="0"/>
        <v>5619583.8015523637</v>
      </c>
      <c r="E11" s="5">
        <f t="shared" si="1"/>
        <v>7024479.7519404544</v>
      </c>
      <c r="G11" s="3" t="s">
        <v>19</v>
      </c>
      <c r="H11" s="3">
        <v>2.1</v>
      </c>
      <c r="I11" s="4">
        <v>2881029.6136468956</v>
      </c>
      <c r="K11" t="s">
        <v>18</v>
      </c>
      <c r="L11">
        <v>2</v>
      </c>
      <c r="M11" s="2">
        <v>2924406.8582020393</v>
      </c>
    </row>
    <row r="12" spans="1:13" x14ac:dyDescent="0.25">
      <c r="A12" t="s">
        <v>19</v>
      </c>
      <c r="B12">
        <v>1</v>
      </c>
      <c r="C12" s="2">
        <v>11951411.689999999</v>
      </c>
      <c r="D12" s="2">
        <f t="shared" si="0"/>
        <v>3461368.0751853567</v>
      </c>
      <c r="E12" s="5">
        <f t="shared" si="1"/>
        <v>4326710.0939816963</v>
      </c>
      <c r="G12" t="s">
        <v>19</v>
      </c>
      <c r="H12">
        <v>4</v>
      </c>
      <c r="I12" s="2">
        <v>3982462.0366079705</v>
      </c>
    </row>
    <row r="13" spans="1:13" x14ac:dyDescent="0.25">
      <c r="A13" t="s">
        <v>19</v>
      </c>
      <c r="B13">
        <v>1</v>
      </c>
      <c r="C13" s="2">
        <v>8751449.7599999998</v>
      </c>
      <c r="D13" s="2">
        <f t="shared" si="0"/>
        <v>2534595.0417052829</v>
      </c>
      <c r="E13" s="5">
        <f t="shared" si="1"/>
        <v>3168243.8021316035</v>
      </c>
      <c r="G13" t="s">
        <v>19</v>
      </c>
      <c r="H13">
        <v>5</v>
      </c>
      <c r="I13" s="2">
        <v>1406310.594300278</v>
      </c>
    </row>
    <row r="14" spans="1:13" x14ac:dyDescent="0.25">
      <c r="A14" t="s">
        <v>18</v>
      </c>
      <c r="B14">
        <v>1.2</v>
      </c>
      <c r="C14" s="2">
        <v>8527341.0700000003</v>
      </c>
      <c r="D14" s="2">
        <f t="shared" si="0"/>
        <v>2469688.6787534757</v>
      </c>
      <c r="E14" s="5">
        <f t="shared" si="1"/>
        <v>3087110.8484418448</v>
      </c>
      <c r="G14" t="s">
        <v>19</v>
      </c>
      <c r="H14">
        <v>5</v>
      </c>
      <c r="I14" s="2">
        <v>2390200</v>
      </c>
    </row>
    <row r="15" spans="1:13" x14ac:dyDescent="0.25">
      <c r="A15" t="s">
        <v>19</v>
      </c>
      <c r="B15">
        <v>1.25</v>
      </c>
      <c r="C15" s="2">
        <v>10676894.75</v>
      </c>
      <c r="D15" s="2">
        <f t="shared" si="0"/>
        <v>3092242.4553985172</v>
      </c>
      <c r="E15" s="5">
        <f t="shared" si="1"/>
        <v>3865303.0692481464</v>
      </c>
    </row>
    <row r="16" spans="1:13" x14ac:dyDescent="0.25">
      <c r="A16" t="s">
        <v>18</v>
      </c>
      <c r="B16">
        <v>1.57</v>
      </c>
      <c r="C16" s="2">
        <v>9065249.4299999997</v>
      </c>
      <c r="D16" s="2">
        <f t="shared" si="0"/>
        <v>2625477.7079471732</v>
      </c>
      <c r="E16" s="5">
        <f t="shared" si="1"/>
        <v>3281847.1349339662</v>
      </c>
    </row>
    <row r="17" spans="1:12" x14ac:dyDescent="0.25">
      <c r="A17" t="s">
        <v>18</v>
      </c>
      <c r="B17">
        <v>1.8</v>
      </c>
      <c r="C17" s="2">
        <v>8278527.1100000003</v>
      </c>
      <c r="D17" s="2">
        <f t="shared" si="0"/>
        <v>2397627.1750463392</v>
      </c>
      <c r="E17" s="5">
        <f t="shared" si="1"/>
        <v>2997033.9688079241</v>
      </c>
    </row>
    <row r="18" spans="1:12" x14ac:dyDescent="0.25">
      <c r="A18" t="s">
        <v>19</v>
      </c>
      <c r="B18">
        <v>1.8</v>
      </c>
      <c r="C18" s="2">
        <v>13327482.300000001</v>
      </c>
      <c r="D18" s="2">
        <f t="shared" si="0"/>
        <v>3859905.6707599633</v>
      </c>
      <c r="E18" s="5">
        <f t="shared" si="1"/>
        <v>4824882.0884499541</v>
      </c>
    </row>
    <row r="19" spans="1:12" x14ac:dyDescent="0.25">
      <c r="A19" t="s">
        <v>18</v>
      </c>
      <c r="B19">
        <v>2</v>
      </c>
      <c r="C19" s="2">
        <v>10097392</v>
      </c>
      <c r="D19" s="2">
        <f t="shared" si="0"/>
        <v>2924406.8582020393</v>
      </c>
      <c r="E19" s="5">
        <f t="shared" si="1"/>
        <v>3655508.5727525493</v>
      </c>
      <c r="H19" s="5"/>
    </row>
    <row r="20" spans="1:12" x14ac:dyDescent="0.25">
      <c r="A20" s="3" t="s">
        <v>19</v>
      </c>
      <c r="B20" s="3">
        <v>2.1</v>
      </c>
      <c r="C20" s="4">
        <v>9947619.0500000007</v>
      </c>
      <c r="D20" s="4">
        <f t="shared" si="0"/>
        <v>2881029.6136468956</v>
      </c>
      <c r="E20" s="7">
        <f>D20*1.25</f>
        <v>3601287.0170586193</v>
      </c>
      <c r="H20" s="6"/>
      <c r="I20" s="6"/>
      <c r="J20" s="6"/>
      <c r="K20" s="6"/>
      <c r="L20" s="6"/>
    </row>
    <row r="21" spans="1:12" x14ac:dyDescent="0.25">
      <c r="A21" t="s">
        <v>19</v>
      </c>
      <c r="B21">
        <v>4</v>
      </c>
      <c r="C21" s="2">
        <v>13750644.92</v>
      </c>
      <c r="D21" s="2">
        <f t="shared" si="0"/>
        <v>3982462.0366079705</v>
      </c>
      <c r="E21" s="5">
        <f t="shared" si="1"/>
        <v>4978077.5457599629</v>
      </c>
      <c r="H21" s="99">
        <f>5.5359*0.9371^(J21)</f>
        <v>5.5000524396960815</v>
      </c>
      <c r="I21" s="1">
        <v>5.5</v>
      </c>
      <c r="J21">
        <v>0.1</v>
      </c>
      <c r="K21">
        <f>H21*J21</f>
        <v>0.55000524396960815</v>
      </c>
      <c r="L21">
        <f>K21*10^6</f>
        <v>550005.2439696081</v>
      </c>
    </row>
    <row r="22" spans="1:12" x14ac:dyDescent="0.25">
      <c r="A22" t="s">
        <v>19</v>
      </c>
      <c r="B22">
        <v>5</v>
      </c>
      <c r="C22" s="2">
        <v>4855709.22</v>
      </c>
      <c r="D22" s="2">
        <f t="shared" si="0"/>
        <v>1406310.594300278</v>
      </c>
      <c r="E22" s="5">
        <f t="shared" si="1"/>
        <v>1757888.2428753474</v>
      </c>
      <c r="H22" s="99">
        <f t="shared" ref="H22:H27" si="2">5.5359*0.9371^(J22)</f>
        <v>5.3589685139820515</v>
      </c>
      <c r="I22" s="1">
        <v>5.2</v>
      </c>
      <c r="J22">
        <v>0.5</v>
      </c>
      <c r="K22">
        <f t="shared" ref="K22:K27" si="3">H22*J22</f>
        <v>2.6794842569910258</v>
      </c>
      <c r="L22">
        <f t="shared" ref="L22:L26" si="4">K22*10^6</f>
        <v>2679484.256991026</v>
      </c>
    </row>
    <row r="23" spans="1:12" x14ac:dyDescent="0.25">
      <c r="A23" t="s">
        <v>19</v>
      </c>
      <c r="B23">
        <v>5</v>
      </c>
      <c r="C23" s="2">
        <v>8252882.5599999996</v>
      </c>
      <c r="D23" s="2">
        <f t="shared" si="0"/>
        <v>2390200</v>
      </c>
      <c r="E23" s="5">
        <f t="shared" si="1"/>
        <v>2987750</v>
      </c>
      <c r="H23" s="99">
        <f t="shared" si="2"/>
        <v>5.18769189</v>
      </c>
      <c r="I23" s="1">
        <v>4.9000000000000004</v>
      </c>
      <c r="J23">
        <v>1</v>
      </c>
      <c r="K23">
        <f t="shared" si="3"/>
        <v>5.18769189</v>
      </c>
      <c r="L23">
        <f t="shared" si="4"/>
        <v>5187691.8899999997</v>
      </c>
    </row>
    <row r="24" spans="1:12" x14ac:dyDescent="0.25">
      <c r="A24" s="3"/>
      <c r="B24" s="3">
        <v>5</v>
      </c>
      <c r="C24" s="4"/>
      <c r="D24" s="3"/>
      <c r="E24" s="7">
        <v>4000000</v>
      </c>
      <c r="H24" s="99">
        <f t="shared" si="2"/>
        <v>4.8613860701190008</v>
      </c>
      <c r="I24" s="1">
        <v>4.45</v>
      </c>
      <c r="J24">
        <v>2</v>
      </c>
      <c r="K24">
        <f t="shared" si="3"/>
        <v>9.7227721402380016</v>
      </c>
      <c r="L24">
        <f t="shared" si="4"/>
        <v>9722772.1402380019</v>
      </c>
    </row>
    <row r="25" spans="1:12" x14ac:dyDescent="0.25">
      <c r="H25" s="99">
        <f t="shared" si="2"/>
        <v>4.5556048863085161</v>
      </c>
      <c r="I25" s="1">
        <v>3.9</v>
      </c>
      <c r="J25">
        <v>3</v>
      </c>
      <c r="K25">
        <f t="shared" si="3"/>
        <v>13.666814658925549</v>
      </c>
      <c r="L25">
        <f t="shared" si="4"/>
        <v>13666814.65892555</v>
      </c>
    </row>
    <row r="26" spans="1:12" x14ac:dyDescent="0.25">
      <c r="H26" s="99">
        <f t="shared" si="2"/>
        <v>4.2690573389597102</v>
      </c>
      <c r="I26" s="1">
        <v>3.4</v>
      </c>
      <c r="J26">
        <v>4</v>
      </c>
      <c r="K26">
        <f t="shared" si="3"/>
        <v>17.076229355838841</v>
      </c>
      <c r="L26">
        <f t="shared" si="4"/>
        <v>17076229.355838839</v>
      </c>
    </row>
    <row r="27" spans="1:12" x14ac:dyDescent="0.25">
      <c r="H27" s="99">
        <f t="shared" si="2"/>
        <v>4.0005336323391445</v>
      </c>
      <c r="I27" s="1">
        <v>4</v>
      </c>
      <c r="J27">
        <v>5</v>
      </c>
      <c r="K27">
        <f t="shared" si="3"/>
        <v>20.002668161695723</v>
      </c>
      <c r="L27">
        <f>K27*10^6</f>
        <v>20002668.161695722</v>
      </c>
    </row>
  </sheetData>
  <sheetProtection algorithmName="SHA-512" hashValue="oRV3aATrKsQBtQbq7rTWugv8s1neGa7VPVwKgcV5kjBxSLc/MLGtLGLbLul2HeWoyl8kuWPTe+YavE6ZjInaPQ==" saltValue="ZtI2QBfjh0a+qJYd2mV2Fw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Sheet7</vt:lpstr>
      <vt:lpstr>CHP</vt:lpstr>
      <vt:lpstr>VKEKK viršutinė riba</vt:lpstr>
      <vt:lpstr>Kaina-dydis data</vt:lpstr>
      <vt:lpstr>Kaina-dydis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Čepulis</dc:creator>
  <cp:lastModifiedBy>Čepulis</cp:lastModifiedBy>
  <cp:lastPrinted>2019-06-25T13:30:23Z</cp:lastPrinted>
  <dcterms:created xsi:type="dcterms:W3CDTF">2019-05-13T08:54:39Z</dcterms:created>
  <dcterms:modified xsi:type="dcterms:W3CDTF">2019-07-01T05:04:18Z</dcterms:modified>
</cp:coreProperties>
</file>