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8810" windowHeight="6090" activeTab="0"/>
  </bookViews>
  <sheets>
    <sheet name="2011_lapkritis" sheetId="1" r:id="rId1"/>
  </sheets>
  <definedNames/>
  <calcPr fullCalcOnLoad="1"/>
</workbook>
</file>

<file path=xl/sharedStrings.xml><?xml version="1.0" encoding="utf-8"?>
<sst xmlns="http://schemas.openxmlformats.org/spreadsheetml/2006/main" count="1138" uniqueCount="901">
  <si>
    <t>Pastatų grupės pagal šilumos suvartojimą</t>
  </si>
  <si>
    <t>Adresas</t>
  </si>
  <si>
    <t>Butų sk.</t>
  </si>
  <si>
    <t>Namo 
plotas</t>
  </si>
  <si>
    <t>Butų 
plotas</t>
  </si>
  <si>
    <t xml:space="preserve">Šilumos 
suvartojimas šildymui </t>
  </si>
  <si>
    <t>vnt.</t>
  </si>
  <si>
    <t>metai</t>
  </si>
  <si>
    <t>MWh</t>
  </si>
  <si>
    <t>Lt/MWh</t>
  </si>
  <si>
    <t>Statybos metai</t>
  </si>
  <si>
    <t>Suvartotas šilumos kiekis</t>
  </si>
  <si>
    <t>Apmokestinta šiluma šildymui gyventojams</t>
  </si>
  <si>
    <t xml:space="preserve">Šilumos kaina gyventojams
(su PVM) </t>
  </si>
  <si>
    <t>Mokėjimai už šilumą 1 m² ploto šildymui                 (su PVM)</t>
  </si>
  <si>
    <t xml:space="preserve">Iš viso 
</t>
  </si>
  <si>
    <t xml:space="preserve">Karštam vandeniui ruošti </t>
  </si>
  <si>
    <t>Karšto vandens temp. palaikymui</t>
  </si>
  <si>
    <t xml:space="preserve">Patalpų šildymui </t>
  </si>
  <si>
    <t>m²</t>
  </si>
  <si>
    <t>Šilumos suvartojimas 60 m² ploto buto šildymui</t>
  </si>
  <si>
    <t>Mokėjimai už šilumą 60 m² ploto buto šildymui 
(su PVM)</t>
  </si>
  <si>
    <t>kWh/mėn</t>
  </si>
  <si>
    <t>Lt/mėn</t>
  </si>
  <si>
    <t>iki 1992</t>
  </si>
  <si>
    <t>Bajorų kelias 3, Vilnius</t>
  </si>
  <si>
    <t>Sviliškių g. 4,6, Vilnius</t>
  </si>
  <si>
    <t>Fizikų g. 6, Vilnius</t>
  </si>
  <si>
    <t>J.Franko g. 4, Vilnius</t>
  </si>
  <si>
    <t>Bitininkų g. 4C, Vilnius</t>
  </si>
  <si>
    <t>Laisvės pr. 85, Vilnius</t>
  </si>
  <si>
    <t>J. Kubiliaus g. 4, Vilnius</t>
  </si>
  <si>
    <t>Pajautos g. 13, Vilnius</t>
  </si>
  <si>
    <t>Sviliškių g. 3,5,7, Vilnius</t>
  </si>
  <si>
    <t>Ūmedžių g. 96, Vilnius</t>
  </si>
  <si>
    <t>Filaretų g. 18, 20, Vilnius</t>
  </si>
  <si>
    <t>Naugarduko g. 50A, Vilnius</t>
  </si>
  <si>
    <t>Žemynos g. 9, Vilnius</t>
  </si>
  <si>
    <t>Bitėnų g. 10, Vilnius</t>
  </si>
  <si>
    <t>P.Vileišio g. 16, Vilnius</t>
  </si>
  <si>
    <t>Ukmergės g. 228, Vilnius</t>
  </si>
  <si>
    <t>Linksmoji g. 77, Vilnius</t>
  </si>
  <si>
    <t>Taikos g. 126, 124, Vilnius</t>
  </si>
  <si>
    <t>Šeškinės g. 63, Vilnius</t>
  </si>
  <si>
    <t>Sėlių g. 43, Vilnius</t>
  </si>
  <si>
    <t>Popieriaus g. 82, Vilnius</t>
  </si>
  <si>
    <t>S.Stanevičiaus g. 8, Vilnius</t>
  </si>
  <si>
    <t>Agrastų g. 8, Vilnius</t>
  </si>
  <si>
    <t>Tramvajų g. 4, Vilnius</t>
  </si>
  <si>
    <t>Arklių g. 16, Vilnius</t>
  </si>
  <si>
    <t>J.Tiškevičiaus g. 6, Vilnius</t>
  </si>
  <si>
    <t>Krėvės 82B, Kaunas</t>
  </si>
  <si>
    <t>Ašmenos II-oji 37, Kaunas</t>
  </si>
  <si>
    <t>Pašilės 59, Kaunas</t>
  </si>
  <si>
    <t>Karaliaus Mindaugo 7, Kaunas</t>
  </si>
  <si>
    <t>Naujakurių 116A, Kaunas</t>
  </si>
  <si>
    <t>Radvilėnų  5, Kaunas</t>
  </si>
  <si>
    <t>Saulės 3, Kaunas</t>
  </si>
  <si>
    <t>Archyvo 48, Kaunas</t>
  </si>
  <si>
    <t>Aušros 20, Kaunas</t>
  </si>
  <si>
    <t>Partizanų 198, Kaunas</t>
  </si>
  <si>
    <t>Taikos 39, Kaunas</t>
  </si>
  <si>
    <t>Šiaurės 101, Kaunas</t>
  </si>
  <si>
    <t>Partizanų 20, Kaunas</t>
  </si>
  <si>
    <t>Lukšio 64, Kaunas</t>
  </si>
  <si>
    <t>Gravrogkų 17, Kaunas</t>
  </si>
  <si>
    <t>Vievio 54, Kaunas</t>
  </si>
  <si>
    <t>Savanorių 204(bt.1-49; 66-92), Kaunas</t>
  </si>
  <si>
    <t>Baltų 2, Kaunas</t>
  </si>
  <si>
    <t>Taikos 41, Kaunas</t>
  </si>
  <si>
    <t>Pašilės 96, Kaunas</t>
  </si>
  <si>
    <t>Baršausko 75, Kaunas</t>
  </si>
  <si>
    <t>Baršausko 77, Kaunas</t>
  </si>
  <si>
    <t>Sąjungos a. 10, Kaunas</t>
  </si>
  <si>
    <t>po 1992</t>
  </si>
  <si>
    <t>Tulpių g. 3, Panevėžys</t>
  </si>
  <si>
    <t>Vilties 8, Panevėžys</t>
  </si>
  <si>
    <t>Janonio g. 8-10, Panevėžys</t>
  </si>
  <si>
    <t>Sodų 6, Panevėžys</t>
  </si>
  <si>
    <t>Liepų al. 17, Panevėžys</t>
  </si>
  <si>
    <t>I. Daugiabučiai suvartojantys mažiausiai šilumos (naujos statybos, kokybiški namai)</t>
  </si>
  <si>
    <t>II. Daugiabučiai suvartojantys mažai arba vidutiniškai šilumos (naujos statybos ir kiti kažkiek taupantys šilumą namai)</t>
  </si>
  <si>
    <t>III. Daugiabučiai suvartojantys daug šilumos (senos statybos nerenovuoti namai)</t>
  </si>
  <si>
    <t>IV. Daugiaubučiai suvartojantys labai daug šilumos (senos statybos, labai prastos šiluminės izoliacijos namai)</t>
  </si>
  <si>
    <t>Rygos g. 34, 36, 38, Vilnius</t>
  </si>
  <si>
    <t>Lt/m²/mėn.</t>
  </si>
  <si>
    <t>MWh/m²/mėn.</t>
  </si>
  <si>
    <t>Pavilnionių g. 31, Vilnius</t>
  </si>
  <si>
    <t>Žirmūnų g. 3, Vilnius</t>
  </si>
  <si>
    <t>Perkūnkiemio g. 45, Vilnius</t>
  </si>
  <si>
    <t>Jonažolių g. 13 (bt. 1-58), Vilnius</t>
  </si>
  <si>
    <t>P.Smuglevičiaus g. 6, Vilnius</t>
  </si>
  <si>
    <t>Karaliaučiaus g. 16C, Vilnius</t>
  </si>
  <si>
    <t>M.Marcinkevičiaus g. 29, Vilnius</t>
  </si>
  <si>
    <t>Ūmėdžių g. 80, 82, Vilnius</t>
  </si>
  <si>
    <t>A.Domaševičiaus g. 3, Vilnius</t>
  </si>
  <si>
    <t>Sukilėlių 87A (KVT), Kaunas</t>
  </si>
  <si>
    <t>Kovo 11-osios 114 (renov.)(KVT), Kaunas</t>
  </si>
  <si>
    <t>Kovo 11-osios 118 (renov)(KVT), Kaunas</t>
  </si>
  <si>
    <t>Krėvės 61 (renov.) (KVT), Kaunas</t>
  </si>
  <si>
    <t>Griunvaldo 4  (renov.), Kaunas</t>
  </si>
  <si>
    <t>Savanorių 415  (renov.)(KVT), Kaunas</t>
  </si>
  <si>
    <t>Taikos 78 (renov.), Kaunas</t>
  </si>
  <si>
    <t>Medvėgalio 31 (renov.), Kaunas</t>
  </si>
  <si>
    <t>Lukšos-Daumanto 2, Kaunas</t>
  </si>
  <si>
    <t>Šiaurės 1 (KVT), Kaunas</t>
  </si>
  <si>
    <t>Taikos pr. 51, Klaipėda</t>
  </si>
  <si>
    <t>Vingio g. 2, Klaipėda</t>
  </si>
  <si>
    <t>Tulpių g. 13 (renov), Panevėžys</t>
  </si>
  <si>
    <t>Statybininkų g. 11, Panevėžys</t>
  </si>
  <si>
    <t>Beržų g. 31 (renov), Panevėžys</t>
  </si>
  <si>
    <t>Statybininkų g. 34 (renov), Panevėžys</t>
  </si>
  <si>
    <t>Vaitkaus g.6 (renov. tik pastatas), Panevėžys</t>
  </si>
  <si>
    <t>Margirio g. 9, Panevėžys</t>
  </si>
  <si>
    <t>Beržų g. 23, Panevėžys</t>
  </si>
  <si>
    <t>Nevėžio g. 40, Panevėžys</t>
  </si>
  <si>
    <t>Vaitkaus g.3, Panevėžys</t>
  </si>
  <si>
    <t>Klaipėdos g. 112, Panevėžys</t>
  </si>
  <si>
    <t>Vaitkaus g.9, Panevėžys</t>
  </si>
  <si>
    <t>Kniaudiškių g. 54 (renov), Panevėžys</t>
  </si>
  <si>
    <t>Ateities g. 14, Panevėžys</t>
  </si>
  <si>
    <t>Aukštaičių g. 66, Panevėžys</t>
  </si>
  <si>
    <t>Basanavičiaus g.  1, Panevėžys</t>
  </si>
  <si>
    <t>Kranto g. 25, Panevėžys</t>
  </si>
  <si>
    <t>Klaipėdos g. 99 K2, Panevėžys</t>
  </si>
  <si>
    <t>Vilties g. 47, Panevėžys</t>
  </si>
  <si>
    <t>Vilniaus g. 16, Panevėžys</t>
  </si>
  <si>
    <t>Vilniaus g. 53-55, Panevėžys</t>
  </si>
  <si>
    <t>Nepriklausomybės a. 9, Panevėžys</t>
  </si>
  <si>
    <t>Aldonos g. 3, Panevėžys</t>
  </si>
  <si>
    <t>Įmonių g. 21, Panevėžys</t>
  </si>
  <si>
    <t>Švyturio g. 19, Panevėžys</t>
  </si>
  <si>
    <t>Nevėžio g. 24, Panevėžys</t>
  </si>
  <si>
    <t>Švyturio g. 27, Panevėžys</t>
  </si>
  <si>
    <t>Katedros g. 4, Panevėžys</t>
  </si>
  <si>
    <t>Jakšto g. 8-10, Panevėžys</t>
  </si>
  <si>
    <t>Kisino g. 5, Panevėžys</t>
  </si>
  <si>
    <t>Tilžės g. 26 (renov.), Šiauliai</t>
  </si>
  <si>
    <t>Žeimių g. 6B, Šiauliai</t>
  </si>
  <si>
    <t>Žeimių g. 6A, Šiauliai</t>
  </si>
  <si>
    <t>Architektų g. 14, Šiauliai</t>
  </si>
  <si>
    <t>Žemaitės g. 66, Šiauliai</t>
  </si>
  <si>
    <t>Draugystės pr. 3A, Šiauliai</t>
  </si>
  <si>
    <t>Ežero g. 14, Šiauliai</t>
  </si>
  <si>
    <t>P. Višinskio g. 37, Šiauliai</t>
  </si>
  <si>
    <t>Ežero g. 15, Šiauliai</t>
  </si>
  <si>
    <t>Dariaus ir Girėno 6B Alytus</t>
  </si>
  <si>
    <t>PUTINŲ 2 Alytus</t>
  </si>
  <si>
    <t>BIRUTĖS 14 Alytus</t>
  </si>
  <si>
    <t>Statybininkų 46 Alytus</t>
  </si>
  <si>
    <t>LAUKO 17 Alytus</t>
  </si>
  <si>
    <t>KERNAVĖS 2 Alytus</t>
  </si>
  <si>
    <t>PUTINŲ 24A Alytus</t>
  </si>
  <si>
    <t>VOLUNGĖS 29 Alytus</t>
  </si>
  <si>
    <t>PUTINŲ 24B Alytus</t>
  </si>
  <si>
    <t>ALYVŲ TAKAS 13 Alytus</t>
  </si>
  <si>
    <t>Dariaus ir Girėno 4 Alytus</t>
  </si>
  <si>
    <t>Statybininkų 43 Alytus</t>
  </si>
  <si>
    <t>ŽIBURIO 12 Alytus</t>
  </si>
  <si>
    <t>Rinkuškių 49, Biržai</t>
  </si>
  <si>
    <t>Vilniaus 4, Biržai</t>
  </si>
  <si>
    <t>Rinkuškių 47a, Biržai</t>
  </si>
  <si>
    <t>Vytauto 24, Biržai</t>
  </si>
  <si>
    <t>Vilniaus 39a, Biržai</t>
  </si>
  <si>
    <t>Respublikos 58, Biržai</t>
  </si>
  <si>
    <t>Rinkuškių 51, Biržai</t>
  </si>
  <si>
    <t>Vytauto 14a, Biržai</t>
  </si>
  <si>
    <t>Vilniaus 93a, Biržai</t>
  </si>
  <si>
    <t>Vilniaus 99a, Biržai</t>
  </si>
  <si>
    <t>Rotušės 24, Biržai</t>
  </si>
  <si>
    <t>Vytauto 53, Biržai</t>
  </si>
  <si>
    <t>Kilučių 11,Biržai</t>
  </si>
  <si>
    <t>Basanavičiaus 18, Biržai</t>
  </si>
  <si>
    <t>Rotušės 19, Biržai</t>
  </si>
  <si>
    <t>Rotušės 7, Biržai</t>
  </si>
  <si>
    <t>Rotušės 5, Biržai</t>
  </si>
  <si>
    <t>Vytauto 8, Biržai</t>
  </si>
  <si>
    <t>Kęstučio 2, Biržai</t>
  </si>
  <si>
    <t>Rotušės 1, Biržai</t>
  </si>
  <si>
    <t>Vytauto 6, Biržai</t>
  </si>
  <si>
    <t>A.Civinsko 7, Marijampolė</t>
  </si>
  <si>
    <t>Gėlių 14, Marijampolė</t>
  </si>
  <si>
    <t>Vytauto 13, Marijampolė</t>
  </si>
  <si>
    <t>J.Ambrazevičiaus-Brazaičio 3, Marijampolė</t>
  </si>
  <si>
    <t>Vilkaviškio 72, Marijampolė</t>
  </si>
  <si>
    <t>Bažnyčios 15, Marijampolė</t>
  </si>
  <si>
    <t>P.Butlerienės 11, Marijampolė</t>
  </si>
  <si>
    <t>Vytauto 12, Marijampolė</t>
  </si>
  <si>
    <t>Vasario  16-osios 6, Marijampolė</t>
  </si>
  <si>
    <t>Kauno 20, Marijampolė</t>
  </si>
  <si>
    <t>P.Butlerienės 4, Marijampolė</t>
  </si>
  <si>
    <t>A.Civinsko 25, Marijampolė</t>
  </si>
  <si>
    <t>P.Butlerienės sk. 5, Marijampolė</t>
  </si>
  <si>
    <t>Kauno 18, Marijampolė</t>
  </si>
  <si>
    <t>Mackevičiaus   29, Kelmė</t>
  </si>
  <si>
    <t>Birutės   4, Kelmė</t>
  </si>
  <si>
    <t>Laucevičiaus   14, Kelmė</t>
  </si>
  <si>
    <t>Kooperacijos   28, Kelmė</t>
  </si>
  <si>
    <t>Vytauto Didžiojo   45, Kelmė</t>
  </si>
  <si>
    <t>Vilties   14, Kelmė</t>
  </si>
  <si>
    <t>Žemaitės   51, Kelmė</t>
  </si>
  <si>
    <t>Dariaus ir Girėno 15, Telšiai</t>
  </si>
  <si>
    <t>Dariaus ir Girėno 13, Telšiai</t>
  </si>
  <si>
    <t>Masčio 54, Telšiai</t>
  </si>
  <si>
    <t>Lygumų 49, Telšiai</t>
  </si>
  <si>
    <t>Birutės 12, Telšiai</t>
  </si>
  <si>
    <t>Vilniaus 34, Telšiai</t>
  </si>
  <si>
    <t>Vilniaus 14, Telšiai</t>
  </si>
  <si>
    <t>Žemaitės 26, Telšiai</t>
  </si>
  <si>
    <t>Žemaitęs 28, Telšiai</t>
  </si>
  <si>
    <t>Vilniaus 26, Telšiai</t>
  </si>
  <si>
    <t>Vilniaus 8, Telšiai</t>
  </si>
  <si>
    <t>Rambyno 16a, Telšiai</t>
  </si>
  <si>
    <t>Vilniaus 36, Telšiai</t>
  </si>
  <si>
    <t>Kęstučio 19, Telšiai</t>
  </si>
  <si>
    <t>Luokės 73, Telšiai</t>
  </si>
  <si>
    <t>Sinagogos 4, Telšiai</t>
  </si>
  <si>
    <t>Turgaus a. 21, Telšiai</t>
  </si>
  <si>
    <t>Pasvaigės 4, Telšiai</t>
  </si>
  <si>
    <t>Muziejaus 14, Telšiai</t>
  </si>
  <si>
    <t>Šviesos 29, Telšiai</t>
  </si>
  <si>
    <t>Kęstučio 21, Telšiai</t>
  </si>
  <si>
    <t>Birutės 6 Vilkaviškis</t>
  </si>
  <si>
    <t>Statybininkų 4 Vilkaviškis</t>
  </si>
  <si>
    <t>Aušros 2 Vilkaviškis</t>
  </si>
  <si>
    <t>Aušros 4 Vilkaviškis</t>
  </si>
  <si>
    <t>Pilviškių 27 Vilkaviškis</t>
  </si>
  <si>
    <t>Vienybės 72 Vilkaviškis</t>
  </si>
  <si>
    <t>Birutės 4 Vilkaviškis</t>
  </si>
  <si>
    <t>Aušros 8 Vilkaviškis</t>
  </si>
  <si>
    <t>Nepriklausomybės 72 Vilkaviškis</t>
  </si>
  <si>
    <t>Lauko 44 Vilkaviškis</t>
  </si>
  <si>
    <t>Birutės 2 Vilkaviškis</t>
  </si>
  <si>
    <t>Kęstučio 8 Vilkaviškis</t>
  </si>
  <si>
    <t>Aušros 10 Vilkaviškis</t>
  </si>
  <si>
    <t>Nepriklausomybės 66 Vilkaviškis</t>
  </si>
  <si>
    <t>Darvino 46 Kybartai</t>
  </si>
  <si>
    <t>Vilniaus 6 Vilkaviškis</t>
  </si>
  <si>
    <t>Darvino 28 Kybartai</t>
  </si>
  <si>
    <t>Kęstučio 9 Vilkaviškis</t>
  </si>
  <si>
    <t>Darvino 34 Kybartai</t>
  </si>
  <si>
    <t>Vilniaus 4 Vilkaviškis</t>
  </si>
  <si>
    <t>Vištyčio 7 Virbalis</t>
  </si>
  <si>
    <t>Kęstučio 7 Vilkaviškis</t>
  </si>
  <si>
    <t>Vištyčio 2 Virbalis</t>
  </si>
  <si>
    <t>Dariaus ir Girėno 2A Kybartai</t>
  </si>
  <si>
    <t>Darvino 11 Kybartai</t>
  </si>
  <si>
    <t>K.Naumiesčio 9A Kybartai</t>
  </si>
  <si>
    <t>Druskininkų 7a, Palanga</t>
  </si>
  <si>
    <t>Taikos 10, Palanga</t>
  </si>
  <si>
    <t>Klaipėdos 58, Palanga</t>
  </si>
  <si>
    <t>Medvalakio 19, Palanga</t>
  </si>
  <si>
    <t>Sodų 1, Palanga</t>
  </si>
  <si>
    <t>Druskininkų 16, Palanga</t>
  </si>
  <si>
    <t>Saulėtekio 8/6, Palanga</t>
  </si>
  <si>
    <t>Sodų 21, Palanga</t>
  </si>
  <si>
    <t>Sodų 39, Palanga</t>
  </si>
  <si>
    <t>Oškinio 8, Palanga</t>
  </si>
  <si>
    <t>Vytauto 148, Palanga</t>
  </si>
  <si>
    <t>Ganyklų 29, Palanga</t>
  </si>
  <si>
    <t>S.neries 5, Palanga</t>
  </si>
  <si>
    <t>Ganyklų 59, Palanga</t>
  </si>
  <si>
    <t>Biliūno 3, Palanga</t>
  </si>
  <si>
    <t>Sodų 6, Palanga</t>
  </si>
  <si>
    <t>Biliūno 9, Palanga</t>
  </si>
  <si>
    <t>Valančiaus 6, Palanga</t>
  </si>
  <si>
    <t>Vytauto 81, Palanga</t>
  </si>
  <si>
    <t>Biliūno 6, Palanga</t>
  </si>
  <si>
    <t>Vytauto 65, Palanga</t>
  </si>
  <si>
    <t>Kretingos 6, Palanga</t>
  </si>
  <si>
    <t>Kretingos 7, Palanga</t>
  </si>
  <si>
    <t>Medžiotojų 10, Palanga</t>
  </si>
  <si>
    <t>Vytauto 120, Palanga</t>
  </si>
  <si>
    <t>-</t>
  </si>
  <si>
    <t>KOSCIUŠKOS 12, Druskininkai</t>
  </si>
  <si>
    <t>Kudirkos g. 22, Utena</t>
  </si>
  <si>
    <t>iki1992</t>
  </si>
  <si>
    <t>Aušros g. 89 Ik.(renov.)Utena</t>
  </si>
  <si>
    <t>Aukštakalnio g. 108 Utena</t>
  </si>
  <si>
    <t>Aukštakalnio g. 14,16 (renov)Utena</t>
  </si>
  <si>
    <t>Kampo g. 3, Utena</t>
  </si>
  <si>
    <t>Sėlių g. 59, Utena</t>
  </si>
  <si>
    <t>Krašuonos g. 13, Utena</t>
  </si>
  <si>
    <t>Aušros g. 35, Utena</t>
  </si>
  <si>
    <t>Aukštakalnio g. 10,12, Utena</t>
  </si>
  <si>
    <t>Kauno g. 27, Utena</t>
  </si>
  <si>
    <t>Aušros g. 28, Utena</t>
  </si>
  <si>
    <t>Basanavičiaus g. 108, Utena</t>
  </si>
  <si>
    <t>Aušros g. 82, Utena</t>
  </si>
  <si>
    <t>Tauragnų g. 4, Utena</t>
  </si>
  <si>
    <t>Vaižganto 96( renov.), Plungė</t>
  </si>
  <si>
    <t>Vaišvilos 31( renov.), Plungė</t>
  </si>
  <si>
    <t>Vaišvilos 23( renov.), Plungė</t>
  </si>
  <si>
    <t>Končiaus 7A(skaitikliai butuose), Plungė</t>
  </si>
  <si>
    <t>Končiaus 7(skaitikliai butuose), Plungė</t>
  </si>
  <si>
    <t>Mačernio 53, Plungė</t>
  </si>
  <si>
    <t>Jucio 12, Plungė</t>
  </si>
  <si>
    <t>Mačernio 10, Plungė</t>
  </si>
  <si>
    <t>Mačernio 47, Plungė</t>
  </si>
  <si>
    <t>Mačernio 51, Plungė</t>
  </si>
  <si>
    <t>Jucio 10, Plungė</t>
  </si>
  <si>
    <t>Vaižganto 85, Plungė</t>
  </si>
  <si>
    <t>Mačernio 6, Plungė</t>
  </si>
  <si>
    <t>Telšių 21, Plungė</t>
  </si>
  <si>
    <t>Lentpjūvės 6, Plungė</t>
  </si>
  <si>
    <t>Vytauto 27, Plungė</t>
  </si>
  <si>
    <t>S. Neries 4, Plungė</t>
  </si>
  <si>
    <t>Dariaus Ir Girėno 35, Plungė</t>
  </si>
  <si>
    <t>Dariaus Ir Girėno 33, Plungė</t>
  </si>
  <si>
    <t>Vaižganto 58c, Radviliškis</t>
  </si>
  <si>
    <t>Kražių 12, Radviliškis</t>
  </si>
  <si>
    <t>Melioratorių g. 3, Varėna</t>
  </si>
  <si>
    <t>Naujųjų Valkininkų 1, Varėna</t>
  </si>
  <si>
    <t>Vytauto g. 40, Varėna</t>
  </si>
  <si>
    <t>Dzūkų g. 44, Varėna</t>
  </si>
  <si>
    <t>Marcinkonių g. 8, Varėna</t>
  </si>
  <si>
    <t>Vasario 16-osios g. 10, Varėna</t>
  </si>
  <si>
    <t>V.Krėvės g. 4, Varėna</t>
  </si>
  <si>
    <t>Vasario 16-osios g. 4, Varėna</t>
  </si>
  <si>
    <t>Gedimino g. 24, Kaišiadorys</t>
  </si>
  <si>
    <t>Gedimino g. 95, Kaišiadorys</t>
  </si>
  <si>
    <t>Gedimino g. 121, Kaišiadorys</t>
  </si>
  <si>
    <t>Vaitkaus 6, Prienai (renov.)</t>
  </si>
  <si>
    <t>Vytauto 22, Prienai</t>
  </si>
  <si>
    <t>Jaunimo 13, Balbieriškis</t>
  </si>
  <si>
    <t>Jaunimo 15, Balbieriškis</t>
  </si>
  <si>
    <t>Brundzos 8, Prienai</t>
  </si>
  <si>
    <t>Brundzos 7, Prienai</t>
  </si>
  <si>
    <t>Brundzos 10, Prienai</t>
  </si>
  <si>
    <t>Laisvės a.3/14, Prienai</t>
  </si>
  <si>
    <t>Vytauto 25, Prienai</t>
  </si>
  <si>
    <t>Stadiono 13 Akmenė</t>
  </si>
  <si>
    <t>Ramučių 33 Naujoji Akmenė</t>
  </si>
  <si>
    <t>Stadiono 17 Akmenė</t>
  </si>
  <si>
    <t>Stadiono 9 Akmenė</t>
  </si>
  <si>
    <t>Bausko 8 Venta</t>
  </si>
  <si>
    <t>Daukanto 8 Akmenė</t>
  </si>
  <si>
    <t>Ežero 6, Lentvaris</t>
  </si>
  <si>
    <t>Ežero 10, Lentvaris</t>
  </si>
  <si>
    <t>Trakų 16, Trakai</t>
  </si>
  <si>
    <t>Sodų 19, Lentvaris</t>
  </si>
  <si>
    <t>Vytauto 72, Trakai</t>
  </si>
  <si>
    <t>Trakų 27, Trakai</t>
  </si>
  <si>
    <t>Mindaugo 20, Trakai</t>
  </si>
  <si>
    <t>Pakalnės 23, Lentvaris</t>
  </si>
  <si>
    <t>Bažnyčios g. 11, Šakiai</t>
  </si>
  <si>
    <t>V. Kudirkos g. 82, Šakiai</t>
  </si>
  <si>
    <t>Kęstučio g. 21, Šakiai</t>
  </si>
  <si>
    <t>Šaulių g. 10, Šakiai</t>
  </si>
  <si>
    <t>V. Kudirkos g. 92b, Šakiai</t>
  </si>
  <si>
    <t>Bažnyčios g. 13, Šakiai</t>
  </si>
  <si>
    <t>J. Basanavičiaus g. 4, Šakiai</t>
  </si>
  <si>
    <t>Vasario 16-os 9,Šakiai</t>
  </si>
  <si>
    <t>Bažnyčios g. 15, Šakiai</t>
  </si>
  <si>
    <t>V. Kudirkos g. 86,Šakiai</t>
  </si>
  <si>
    <t>Vytauto g. 4, Šakiai</t>
  </si>
  <si>
    <t>V. Kudirkos g. 88, Šakiai</t>
  </si>
  <si>
    <t>Šaulių g. 22, Šakiai</t>
  </si>
  <si>
    <t>V. Kudirkos g. 94, Šakiai</t>
  </si>
  <si>
    <t>Nepriklausomybės g. 5, Šakiai</t>
  </si>
  <si>
    <t>Šaulių g. 12, Šakiai</t>
  </si>
  <si>
    <t>Dzūkų 11, Lazdijai</t>
  </si>
  <si>
    <t>Dainavos 11, Lazdijai</t>
  </si>
  <si>
    <t>Dainavos 13, Lazdijai</t>
  </si>
  <si>
    <t>Dzūkų 9, Lazdijai</t>
  </si>
  <si>
    <t>Kailinių 5, Lazdijai</t>
  </si>
  <si>
    <t>Dzūkų 13, Lazdijai</t>
  </si>
  <si>
    <t>Dainavos 12, Lazdijai</t>
  </si>
  <si>
    <t>Tiesos 8, Lazdijai</t>
  </si>
  <si>
    <t>Montvilos 20,Lazdijai</t>
  </si>
  <si>
    <t>Dzūkų 17, Lazdijai</t>
  </si>
  <si>
    <t>Montvilos 34-II, Lazdijai</t>
  </si>
  <si>
    <t>Vilniaus 5, Lazdijai</t>
  </si>
  <si>
    <t>Seinų 22, Lazdijai</t>
  </si>
  <si>
    <t>Senamiesčio 9, Lazdijai</t>
  </si>
  <si>
    <t>Kauno 1, Lazdijai</t>
  </si>
  <si>
    <t>Montvilos 32 I, Lazdijai</t>
  </si>
  <si>
    <t>Vilniaus 14, Lazdijai</t>
  </si>
  <si>
    <t>Šilumos suvartojimo ir mokėjimų už šilumą analizė Lietuvos miestų daugiabučiuose gyvenamuosiuose namuose (2011 m. lapkričio mėn.)</t>
  </si>
  <si>
    <t>Karaliaučiaus g. 16a,Vilnius</t>
  </si>
  <si>
    <t>Rinktinės g. 36, Vilnius</t>
  </si>
  <si>
    <t>Musninkų g. 20, Vilnius</t>
  </si>
  <si>
    <t>Parko g. 18, Vilnius</t>
  </si>
  <si>
    <t>V.Grybo g. 24, Vilnius</t>
  </si>
  <si>
    <t>30,,14</t>
  </si>
  <si>
    <t>Geležinio Vilko 1A,Kaunas</t>
  </si>
  <si>
    <t>Partizanų 160 (renov.), Kaunas</t>
  </si>
  <si>
    <t>Baršausko 80, Kaunas</t>
  </si>
  <si>
    <t>Jakšto 8, Kaunas</t>
  </si>
  <si>
    <t>Draugystės 6,Kaunas</t>
  </si>
  <si>
    <t>Masiulio 6, Kaunas</t>
  </si>
  <si>
    <t>Juozapavičiaus 48 A, Kaunas</t>
  </si>
  <si>
    <t>Baltijos pr. 117, Klaipėda</t>
  </si>
  <si>
    <t>I. Simonaitytės g. 3, Klaipėda</t>
  </si>
  <si>
    <t>Baltijos pr. 71, Klaipėda</t>
  </si>
  <si>
    <t>Kretingos g. 77, Klaipėda</t>
  </si>
  <si>
    <t>Taikos pr. 116, Klaipėda</t>
  </si>
  <si>
    <t>Naujakiemio g. 9, Klaipėda</t>
  </si>
  <si>
    <t>Dragūnų g. 12,Klaipėda</t>
  </si>
  <si>
    <t>Taikos pr. 114, Klaipėda</t>
  </si>
  <si>
    <t>Debreceno g. 84, Klaipėda</t>
  </si>
  <si>
    <t>Kauno g. 9B, Klaipėda</t>
  </si>
  <si>
    <t>Kauno g. 9A, Klaipėda</t>
  </si>
  <si>
    <t>Kretingos g. 78, Klaipėda</t>
  </si>
  <si>
    <t>Kretingos g. 55,Klaipėda</t>
  </si>
  <si>
    <t>Panevežio g. 9,Klaipėda</t>
  </si>
  <si>
    <t>Varpų g. 4,Klaipėda</t>
  </si>
  <si>
    <t>I.Simonaitytės g. 14,Klaipėda</t>
  </si>
  <si>
    <t>Reikjaviko g. 10, Klaipėda</t>
  </si>
  <si>
    <t>Pilies g. 5, Klaipėda</t>
  </si>
  <si>
    <t>Minijos g. 11, Klaipėda</t>
  </si>
  <si>
    <t>Varpų g. 13,Klaipėda</t>
  </si>
  <si>
    <t>Žolynų g. 1, Klaipėda</t>
  </si>
  <si>
    <t>Naujakiemio g. 10, Klaipėda</t>
  </si>
  <si>
    <t>Bandužių g. 17, Klaipėda</t>
  </si>
  <si>
    <t>Žardininkų g. 29, Klaipėda</t>
  </si>
  <si>
    <t>Liepų g. 24,Klaipėda</t>
  </si>
  <si>
    <t>Minijos g. 130, Klaipėda</t>
  </si>
  <si>
    <t>Taikos pr. 45, Klaipėda</t>
  </si>
  <si>
    <t>Taikos pr. 111, Klaipėda</t>
  </si>
  <si>
    <t>Statybininkų pr. 9, Klaipėda</t>
  </si>
  <si>
    <t>Alksnynės g. 7, Klaipėda</t>
  </si>
  <si>
    <t>Taikos pr. 4, Klaipėda</t>
  </si>
  <si>
    <t>Dzūkų g. 6, Klaipėda</t>
  </si>
  <si>
    <t>Žardininkų g. 12, Klaipėda</t>
  </si>
  <si>
    <t>Mokyklos g.17, Klaipėda</t>
  </si>
  <si>
    <t>Debreceno g. 19, Klaipėda</t>
  </si>
  <si>
    <t>Sukilėlių g. 4, Klaipėda</t>
  </si>
  <si>
    <t>Taikos pr. 40, Klaipėda</t>
  </si>
  <si>
    <t>Sulupės g. 13, Klaipėda</t>
  </si>
  <si>
    <t>Nevėžio g. 40B (renov), Panevėžys</t>
  </si>
  <si>
    <t>Molainių g. 98 (renov), Panevėžys</t>
  </si>
  <si>
    <t>Molainių g. 8 (renov), Panevėžys</t>
  </si>
  <si>
    <t>Klaipėdos g. 98  (renov), Panevėžys</t>
  </si>
  <si>
    <t>Ateities g. 32,Panevėžys</t>
  </si>
  <si>
    <t>Kudirkos g. 3,Panevėžys</t>
  </si>
  <si>
    <t>Vilniaus g. 202 (renov.), Šiauliai</t>
  </si>
  <si>
    <t>Gegužių g. 73 (renov.), Šiauliai</t>
  </si>
  <si>
    <t>Gegužių g. 19 (renov.), Šiauliai</t>
  </si>
  <si>
    <t>Grinkevičiaus g. 8 (renov.), Šiauliai</t>
  </si>
  <si>
    <t>Klevų g. 13 (renov.), Šiauliai</t>
  </si>
  <si>
    <t>Kviečių g. 56 (renov.), Šiauliai</t>
  </si>
  <si>
    <t>Vytauto g. 149 (renov.), Šiauliai</t>
  </si>
  <si>
    <t>Vytauto g. 154 (renov.), Šiauliai</t>
  </si>
  <si>
    <t>Dainų g. 10A, Šiauliai</t>
  </si>
  <si>
    <t>Talšos g. 4, Šiauliai</t>
  </si>
  <si>
    <t>Kviečių g. 38, Šiauliai</t>
  </si>
  <si>
    <t>Dainų g. 14, Šiauliai</t>
  </si>
  <si>
    <t>Sevastopolio g. 7, Šiauliai</t>
  </si>
  <si>
    <t>Gegužių g. 37, Šiauliai</t>
  </si>
  <si>
    <t>Krymo g. 12, Šiauliai</t>
  </si>
  <si>
    <t>Lieporių g. 11, Šiauliai</t>
  </si>
  <si>
    <t>Draugystės pr. 10, Šiauliai</t>
  </si>
  <si>
    <t>Kauno g. 22, Šiauliai</t>
  </si>
  <si>
    <t>Dvaro g. 74, Šiauliai</t>
  </si>
  <si>
    <t>Tilžės g. 53, Šiauliai</t>
  </si>
  <si>
    <t>Klemės g. 1A, Šiauliai</t>
  </si>
  <si>
    <t>Vytauto g. 187, Šiauliai</t>
  </si>
  <si>
    <t>Vytauto g. 43, Šiauliai</t>
  </si>
  <si>
    <t>Vytauto g. 56, Šiauliai</t>
  </si>
  <si>
    <t>Lyros g. 9, Šiauliai</t>
  </si>
  <si>
    <t>Radviliškio g. 124, Šiauliai</t>
  </si>
  <si>
    <t>P. Cvirkos g. 75A, Šiauliai</t>
  </si>
  <si>
    <t>Mechanikų g. 5, Šiauliai</t>
  </si>
  <si>
    <t>Ateities g. 10,Šiauliai</t>
  </si>
  <si>
    <t>Energetikų g. 11, Šiauliai</t>
  </si>
  <si>
    <t>Pirties g. 6, Šiauliai</t>
  </si>
  <si>
    <t>NAUJOJI 26 Alytus</t>
  </si>
  <si>
    <t>VINGIO 1 Alytus</t>
  </si>
  <si>
    <t>Statybininkų 30 Alytus</t>
  </si>
  <si>
    <t>MIŠKO 14 Alytus</t>
  </si>
  <si>
    <t>KAŠTONŲ 12 Alytus</t>
  </si>
  <si>
    <t>NAUJOJI 68 Alytus</t>
  </si>
  <si>
    <t>ŠALTINIŲ 18 Alytus</t>
  </si>
  <si>
    <t>Aukštakalnio 14 Alytus</t>
  </si>
  <si>
    <t>SUDVAJŲ 16 Alytus</t>
  </si>
  <si>
    <t>Statybininkų 107 Alytus</t>
  </si>
  <si>
    <t>LAKŪNŲ 9 Alytus</t>
  </si>
  <si>
    <t>JAUNIMO 10 Alytus</t>
  </si>
  <si>
    <t>PULKO 80 Alytus</t>
  </si>
  <si>
    <t>Dariaus ir Girėno 1 Alytus</t>
  </si>
  <si>
    <t>VILNIAUS 12 Alytus</t>
  </si>
  <si>
    <t>JURGIŠKIŲ 27 Alytus</t>
  </si>
  <si>
    <t>BAŽNYČIOS 2 Alytus</t>
  </si>
  <si>
    <t>PUTINŲ 30 Alytus</t>
  </si>
  <si>
    <t>Statybininkų 34 Alytus</t>
  </si>
  <si>
    <t>ALYVŲ TAKAS 11 Alytus</t>
  </si>
  <si>
    <t>VOLUNGĖS 19 Alytus</t>
  </si>
  <si>
    <t>ALYVŲ TAKAS 22 Alytus</t>
  </si>
  <si>
    <t>PRAMONĖS 4 Alytus</t>
  </si>
  <si>
    <t>Vėjo 26b, Biržai</t>
  </si>
  <si>
    <t>Rinkuškių 47, Biržai</t>
  </si>
  <si>
    <t>Vytauto 62, Biržai</t>
  </si>
  <si>
    <t>Vilniaus 77b, Biržai</t>
  </si>
  <si>
    <t>Vilniaus 92, Biržai</t>
  </si>
  <si>
    <t>Rotušės 3,Biržai</t>
  </si>
  <si>
    <t>Vytauto 33, Biržai</t>
  </si>
  <si>
    <t>Rinkuškių 22,Biržai</t>
  </si>
  <si>
    <t>Vytauto 7,Biržai</t>
  </si>
  <si>
    <t>Rotušės 17,Biržai</t>
  </si>
  <si>
    <t>V.Kudirkos 1, Marijampolė</t>
  </si>
  <si>
    <t>Kosmonautų 12, Marijampolė</t>
  </si>
  <si>
    <t>Kosmonautų 28, Marijampolė</t>
  </si>
  <si>
    <t>Uosupio 14, Marijampolė</t>
  </si>
  <si>
    <t>Vytauto 54B, Marijampolė</t>
  </si>
  <si>
    <t>Mokolų 51, Marijampolė</t>
  </si>
  <si>
    <t>J.Ambrazevičiaus-Brazaičio 1, Marijampolė</t>
  </si>
  <si>
    <t>Vytauto 54,Marijampolė</t>
  </si>
  <si>
    <t>Kauno 60,Marijampolė</t>
  </si>
  <si>
    <t>Vytenio 8,Marijampolė</t>
  </si>
  <si>
    <t>Kosmonautų 2, Marijampolė</t>
  </si>
  <si>
    <t>Dariaus ir Girėno 9, Marijampolė</t>
  </si>
  <si>
    <t>R.Juknevičiaus 12, Marijampolė</t>
  </si>
  <si>
    <t>R.Juknevičiaus 100, Marijampolė</t>
  </si>
  <si>
    <t>Dariaus ir Girėno 13, Marijampolė</t>
  </si>
  <si>
    <t>Kumelionys 2,Marijampolė</t>
  </si>
  <si>
    <t>Lietuvininkų 4, Marijampolė</t>
  </si>
  <si>
    <t>P.Armino 31,Marijampolė</t>
  </si>
  <si>
    <t>J.Basanavičiaus a. 5, Marijampolė</t>
  </si>
  <si>
    <t>Kumelionys 1,Marijampolė</t>
  </si>
  <si>
    <t>Kumelionys 4, Marijampolė</t>
  </si>
  <si>
    <t>Laisvės 7, Marijampolė</t>
  </si>
  <si>
    <t>P.Butlerienės 7, Marijampolė</t>
  </si>
  <si>
    <t>Draugystės 13, Marijampolė</t>
  </si>
  <si>
    <t>P.Kriaučiūno 3, Marijampolė</t>
  </si>
  <si>
    <t>P.Butlerienės 6, Marijampolė</t>
  </si>
  <si>
    <t>Birutës   3, Kelmė</t>
  </si>
  <si>
    <t>Birutės   2, Kelmė</t>
  </si>
  <si>
    <t>Dariaus ir Girėno 4, Kelmė</t>
  </si>
  <si>
    <t>Dariaus ir Girėno  4B, Kelmė</t>
  </si>
  <si>
    <t>Vytauto Didžiojo 84, Kelmė</t>
  </si>
  <si>
    <t>žemaitės   45, Kelmė</t>
  </si>
  <si>
    <t>Raseinių   7,Kelmė</t>
  </si>
  <si>
    <t>Vilties 18,Kelmė</t>
  </si>
  <si>
    <t>Vytauto Didžiojo   82, Kelmė</t>
  </si>
  <si>
    <t>Vytauto Didžiojo   61,Kelmė</t>
  </si>
  <si>
    <t>Masčio 44, Telšiai</t>
  </si>
  <si>
    <t>Masčio 4, Telšiai</t>
  </si>
  <si>
    <t>Dariaus ir Girėno 6, Telšiai</t>
  </si>
  <si>
    <t>Lygumų 53, Telšiai</t>
  </si>
  <si>
    <t>Saulėtekio 13, Telšiai</t>
  </si>
  <si>
    <t>Kauno 17, Telšiai</t>
  </si>
  <si>
    <t>Džiugo 1, Telšiai</t>
  </si>
  <si>
    <t>Sedos 3, Telšiai</t>
  </si>
  <si>
    <t>Žemaitės 31, Telšiai</t>
  </si>
  <si>
    <t>Stoties 10, Telšiai</t>
  </si>
  <si>
    <t>Stoties 12, Telšiai</t>
  </si>
  <si>
    <t>Kęstučio 25, Telšiai</t>
  </si>
  <si>
    <t>Šviesos 31, Telšiai</t>
  </si>
  <si>
    <t>Karaliaus Mindaugo 35, Telšiai</t>
  </si>
  <si>
    <t>Respublikos 20, Telšiai</t>
  </si>
  <si>
    <t>Daukanto 14, Telšiai</t>
  </si>
  <si>
    <t>Stoties 33, Telšiai</t>
  </si>
  <si>
    <t>Šviesos 25, Telšiai</t>
  </si>
  <si>
    <t>Luokės 33, Telšiai</t>
  </si>
  <si>
    <t>Lauko 48 Vilkaviškis</t>
  </si>
  <si>
    <t>Vištyčio 36A Kybartai</t>
  </si>
  <si>
    <t>Statybininkų 8 Vilkaviškis</t>
  </si>
  <si>
    <t>Nepriklausomybės 52 Vilkaviškis</t>
  </si>
  <si>
    <t>Gedimino 10 Vilkaviškis</t>
  </si>
  <si>
    <t>Maironio 32 Vilkaviškis</t>
  </si>
  <si>
    <t>Darvino 19 Kybartai</t>
  </si>
  <si>
    <t>Gedimino 9 Vilkaviškis</t>
  </si>
  <si>
    <t>Statybininkų 7 Vilkaviškis</t>
  </si>
  <si>
    <t>Tarybų 7 Kybartai</t>
  </si>
  <si>
    <t>Paežeriai 9 Paežeriai</t>
  </si>
  <si>
    <t>S.Nėries 44 Vilkaviškis</t>
  </si>
  <si>
    <t>Mokyklos 3 Pilviškiai</t>
  </si>
  <si>
    <t>Vasario 16-ios 10 Pilviškiai</t>
  </si>
  <si>
    <t>Kretingos 33,Palanga</t>
  </si>
  <si>
    <t>Taikos 19,Palanga</t>
  </si>
  <si>
    <t>Janonio 28, Palanga</t>
  </si>
  <si>
    <t>Vytauto 77,Palanga</t>
  </si>
  <si>
    <t>Valančiaus 8, Palanga</t>
  </si>
  <si>
    <t>NERAVŲ 39B, Druskininkai</t>
  </si>
  <si>
    <t>NERAVŲ 2A, Druskininkai</t>
  </si>
  <si>
    <t>NERAVŲ 2B, Druskininkai</t>
  </si>
  <si>
    <t>GARDINO 56A, Druskininkai</t>
  </si>
  <si>
    <t>NERAVŲ 39C, Druskininkai</t>
  </si>
  <si>
    <t>ŠILTNAMIŲ 22, Druskininkai</t>
  </si>
  <si>
    <t>DRUSKININKŲ 23, Druskininkai</t>
  </si>
  <si>
    <t>VEISIEJŲ 16, Druskininkai</t>
  </si>
  <si>
    <t>ŠILTNAMIŲ 18, Druskininkai</t>
  </si>
  <si>
    <t>LIEPŲ 2A, Druskininkai</t>
  </si>
  <si>
    <t>DRUSKININKŲ 9, Druskininkai</t>
  </si>
  <si>
    <r>
      <t>DRUSKININKŲ 8,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Druskininkai</t>
    </r>
  </si>
  <si>
    <t>ČIURLIONIO 76, Druskininkai</t>
  </si>
  <si>
    <t>VEISIEJŲ 15, Druskininkai</t>
  </si>
  <si>
    <t>ČIURLIONIO 72, Druskininkai</t>
  </si>
  <si>
    <t>ČIURLIONIO 88, Druskininkai</t>
  </si>
  <si>
    <t>JAUNYSTĖS 2, Druskininkai</t>
  </si>
  <si>
    <t>VEISIEJŲ 22, Druskininkai</t>
  </si>
  <si>
    <t>GARDINO 41, Druskininkai</t>
  </si>
  <si>
    <t>ŠV.JOKŪBO 24, Druskininkai</t>
  </si>
  <si>
    <t>ŠILTNAMIŲ 26, Druskininkai</t>
  </si>
  <si>
    <t>SEIRIJŲ 9, Druskininkai</t>
  </si>
  <si>
    <t>VERPĖJŲ 2, Druskininkai</t>
  </si>
  <si>
    <t>ČIURLIONIO 93, Druskininkai</t>
  </si>
  <si>
    <t>LIEPŲ 10, Druskininkai</t>
  </si>
  <si>
    <t>ČIURLIONIO 83, Druskininkai</t>
  </si>
  <si>
    <t>ANTAKALNIO 4, Druskininkai</t>
  </si>
  <si>
    <t>GARDINO 34, Druskininkai</t>
  </si>
  <si>
    <t>ČIURLIONIO 4, Druskininkai</t>
  </si>
  <si>
    <t>ANTAKALNIO 13, Druskininkai</t>
  </si>
  <si>
    <t>FONBERGO 6, Druskininkai</t>
  </si>
  <si>
    <t>MELIORATORIŲ 12, Druskininkai</t>
  </si>
  <si>
    <t>ŠV.JOKŪBO 15,Druskininkai</t>
  </si>
  <si>
    <t>TAIKOS 3, Druskininkai</t>
  </si>
  <si>
    <t>VERPĖJŲ 4, Druskininkai</t>
  </si>
  <si>
    <t>MELIORATORIŲ 10, Druskininkai</t>
  </si>
  <si>
    <t>ALĖJOS 22, Druskininkai</t>
  </si>
  <si>
    <t>KUDIRKOS 31, Druskininkai</t>
  </si>
  <si>
    <t>Sodų g.10-ojo NSB (renov.), Mažeikiai</t>
  </si>
  <si>
    <t>Laisvės 23, Mažeikiai</t>
  </si>
  <si>
    <t>Žemaitijos 64, Mažeikiai</t>
  </si>
  <si>
    <t>P.Vileišio 4, Mažeikiai</t>
  </si>
  <si>
    <t>Mindaugo 13 (renov),Mažeikiai</t>
  </si>
  <si>
    <t>Laisvės g.40-ojo NSB(renov), Mažeikiai</t>
  </si>
  <si>
    <t>Žemaitijos 33, Mažeikiai</t>
  </si>
  <si>
    <t>Skuodo 15 B, Mažeikiai</t>
  </si>
  <si>
    <t>Ventos 75, Mažeikiai</t>
  </si>
  <si>
    <t>Pavenčių 35, Mažeikiai</t>
  </si>
  <si>
    <t>Pavasario 14, Mažeikiai</t>
  </si>
  <si>
    <t>Stoties 8, Mažeikiai</t>
  </si>
  <si>
    <t>Sodų skersgatvis 12, Mažeikiai</t>
  </si>
  <si>
    <t>Laisvės 226, Mažeikiai</t>
  </si>
  <si>
    <t>Naftininkų 60, Mažeikiai</t>
  </si>
  <si>
    <t>Sodų 18, Mažeikiai</t>
  </si>
  <si>
    <t>Draugystės 28, Mažeikiai</t>
  </si>
  <si>
    <t>M.Daukšos 32, Mažeikiai</t>
  </si>
  <si>
    <t>Gamyklos 11, Mažeikiai</t>
  </si>
  <si>
    <t>Naftininkų 8, Mažeikiai</t>
  </si>
  <si>
    <t>Naftininkų 28, Mažeikiai</t>
  </si>
  <si>
    <t>Ventos 59, Mažeikiai</t>
  </si>
  <si>
    <t>Mindaugo 2, Mažeikiai</t>
  </si>
  <si>
    <t>Laisvės 220, Mažeikiai</t>
  </si>
  <si>
    <t>Pavenčių 39, Mažeikiai</t>
  </si>
  <si>
    <t>Ventos 83, Mažeikiai</t>
  </si>
  <si>
    <t>Žemaitijos 58, Mažeikiai</t>
  </si>
  <si>
    <t>Ventos 55, Mažeikiai</t>
  </si>
  <si>
    <t>Žemaitijos 19, Mažeikiai</t>
  </si>
  <si>
    <t>Žemaitijos 41, Mažeikiai</t>
  </si>
  <si>
    <t>Pavasario 18, Mažeikiai</t>
  </si>
  <si>
    <t>Draugystės 20, Mažeikiai</t>
  </si>
  <si>
    <t>Ventos 57, Mažeikiai</t>
  </si>
  <si>
    <t>Ventos 37, Mažeikiai</t>
  </si>
  <si>
    <t>Vasario 16-osios 8, Mažeikiai</t>
  </si>
  <si>
    <t>S.Daukanto 8, Mažeikiai</t>
  </si>
  <si>
    <t>P.Vileišio 6, Mažeikiai</t>
  </si>
  <si>
    <t>Mažeikių 3 (Viekšniai), Mažeikiai</t>
  </si>
  <si>
    <t>V.Burbos 5, Mažeikiai</t>
  </si>
  <si>
    <t>Laisvės 32, Mažeikiai</t>
  </si>
  <si>
    <t>Aušros g. 99, Utena (renov)</t>
  </si>
  <si>
    <t>Vyžuonų g. 11a (renov.)</t>
  </si>
  <si>
    <t>Užpalių g. 78, Utena</t>
  </si>
  <si>
    <t>Smėlio g. 16, Utena</t>
  </si>
  <si>
    <t>Taikos g. 24, Utena</t>
  </si>
  <si>
    <t>Vaižganto g. 46, Utena</t>
  </si>
  <si>
    <t>Aukštakalnio g. 72, Utena</t>
  </si>
  <si>
    <t>Aušros g. 68, Utena</t>
  </si>
  <si>
    <t>Vaižganto g. 52, Utena</t>
  </si>
  <si>
    <t>Krašuonos g. 3, Utena</t>
  </si>
  <si>
    <t>Aukštakalnio g. 116, Utena</t>
  </si>
  <si>
    <t>Aušros g. 93, Utena</t>
  </si>
  <si>
    <t>Smėlio g. 4, Utena</t>
  </si>
  <si>
    <t>Taikos g. 9, Utena</t>
  </si>
  <si>
    <t>Bažnyčios g. 4, Utena</t>
  </si>
  <si>
    <t>Aukštakalnio g. 6,8, Utena</t>
  </si>
  <si>
    <t>Utenio a.10, Utena</t>
  </si>
  <si>
    <t>Baranausko g.17, Utena</t>
  </si>
  <si>
    <t>Basanavičiaus g. 110b, Utena</t>
  </si>
  <si>
    <t>Užpalių g. 101, Utena</t>
  </si>
  <si>
    <t>Kęstučio g. 1, Utena</t>
  </si>
  <si>
    <t>Donelaičio g.12, Utena</t>
  </si>
  <si>
    <t>Basanavičiaus g. 110a, Utena</t>
  </si>
  <si>
    <t>Užpalių g.88, Utena</t>
  </si>
  <si>
    <t>Kęstučio g. 6, Utena</t>
  </si>
  <si>
    <t>Kęstučio g. 9, Utena</t>
  </si>
  <si>
    <t>Vaišvilos 9 ( renov.), Plungė</t>
  </si>
  <si>
    <t>Jucio 30 ( renov.),Plungė</t>
  </si>
  <si>
    <t>Vaišvilos 25 ( renov.), Plungė</t>
  </si>
  <si>
    <t>Jucio 22, Plungė</t>
  </si>
  <si>
    <t>Mačernio 8,Plungė</t>
  </si>
  <si>
    <t>Jaunystės 20, Radviliškis</t>
  </si>
  <si>
    <t>Laisvės al. 34a, Radviliškis</t>
  </si>
  <si>
    <t>Naujoji 17, Radviliškis</t>
  </si>
  <si>
    <t>Jaunystės 27, Radviliškis</t>
  </si>
  <si>
    <t>Maironio 6, Radviliškis</t>
  </si>
  <si>
    <t>Maironio 9, Radviliškis</t>
  </si>
  <si>
    <t>Kudirkos 8, Radviliškis</t>
  </si>
  <si>
    <t>Radvilų 25, Radviliškis</t>
  </si>
  <si>
    <t>Topolių 8,Radviliškis</t>
  </si>
  <si>
    <t>Kudirkos 11, Radviliškis</t>
  </si>
  <si>
    <t>Stiklo 1a, Radviliškis</t>
  </si>
  <si>
    <t>LELIJŲ 11, Birštonas</t>
  </si>
  <si>
    <t>SRUOGOS 8, Birštonas</t>
  </si>
  <si>
    <t>JAUNIMO 21, Birštonas</t>
  </si>
  <si>
    <t>LELIJŲ 17A, Birštonas</t>
  </si>
  <si>
    <t>LELIJŲ 13, Birštonas</t>
  </si>
  <si>
    <t>DRUSKUPIO 8, Birštonas</t>
  </si>
  <si>
    <t>JAUNIMO 19, Birštonas</t>
  </si>
  <si>
    <t>LELIJŲ 21, Birštonas</t>
  </si>
  <si>
    <t>DARIAUS IR GIRĖNO 23A1L.,Birštonas</t>
  </si>
  <si>
    <t>DARIAUS IR GIRĖNO23, Birštonas</t>
  </si>
  <si>
    <t>VILNIAUS 4, Birštonas</t>
  </si>
  <si>
    <t>DARIAUS IR GIRĖNO 23B, Birštonas</t>
  </si>
  <si>
    <t>DARIAUS IR GIRĖNO 1, Birštonas</t>
  </si>
  <si>
    <t>DARIAUS IR GIRĖNO 29 IIIL., Birštonas</t>
  </si>
  <si>
    <t>DARIAUS IR GIRĖNO 7, Birštonas</t>
  </si>
  <si>
    <t>VILNIAUS 10 IL., Birštonas</t>
  </si>
  <si>
    <t>KĘSTUČIO 27 IL., Birštonas</t>
  </si>
  <si>
    <t>DARIAUS IR GIRĖNO 23AIIIL., Birštonas</t>
  </si>
  <si>
    <t>renov</t>
  </si>
  <si>
    <t>Vasario 16-osios g. 6, Varėna</t>
  </si>
  <si>
    <t>Dzūkų g. 17, Varėna</t>
  </si>
  <si>
    <t>Naujųjų Valkininkų 2, Varėna</t>
  </si>
  <si>
    <t>Dzūkų g. 36, Varėna</t>
  </si>
  <si>
    <t>M.K.Čiurlionio g. 11, Varėna</t>
  </si>
  <si>
    <t>Marcinkonių g. 12, Varėna</t>
  </si>
  <si>
    <t>Savanorių g. 18, Varėna</t>
  </si>
  <si>
    <t>J.Basanavičiaus g. 21, Varėna</t>
  </si>
  <si>
    <t>M.K.Čiurlionio g. 8, Varėna</t>
  </si>
  <si>
    <t>Vytauto g. 38, Varėna</t>
  </si>
  <si>
    <t>Aušros g. 6, Varėna</t>
  </si>
  <si>
    <t>Aušros g. 3, Varėna</t>
  </si>
  <si>
    <t>Marcinkonių g. 14, Varėna</t>
  </si>
  <si>
    <t>Dzūkų g. 3, Varėna</t>
  </si>
  <si>
    <t>Z.Voronecko g. 4, Varėna</t>
  </si>
  <si>
    <t>Vytauto g. 46, Varėna</t>
  </si>
  <si>
    <t>Spaustuvės g. 3, Varėna</t>
  </si>
  <si>
    <t>Vytauto g. 15, Varėna</t>
  </si>
  <si>
    <t>Sporto g. 14, Varėna</t>
  </si>
  <si>
    <t>Laisvės g. 3, Varėna</t>
  </si>
  <si>
    <t>Šiltnamių g. 1, Varėna</t>
  </si>
  <si>
    <t>Vytauto g. 73,Varėna</t>
  </si>
  <si>
    <t>Melioratorių g.9, Varėna</t>
  </si>
  <si>
    <t>Vasario 16-osios g. 13, Varėna</t>
  </si>
  <si>
    <t>Gedimino g. 127, Kaišiadorys</t>
  </si>
  <si>
    <t>Gedimino g. 94, Kaišiadorys</t>
  </si>
  <si>
    <t>Gedimino g. 101, Kaišiadorys</t>
  </si>
  <si>
    <t>Gedimino g. 99, Kaišiadorys</t>
  </si>
  <si>
    <t>Gedimino g. 26, Kaišiadorys</t>
  </si>
  <si>
    <t>Gedimino g. 22, Kaišiadorys</t>
  </si>
  <si>
    <t>Ateities g. 1, Stasiūnai</t>
  </si>
  <si>
    <t>Birutės g. 10, Kaišiadorys</t>
  </si>
  <si>
    <t>Gedimino g. 52, Kaišiadorys</t>
  </si>
  <si>
    <t>Gedimino g. 56, Kaišiadorys</t>
  </si>
  <si>
    <t>Ateities g. 6, Stasiūnai</t>
  </si>
  <si>
    <t>Gedimino g. 77, Kaišiadorys</t>
  </si>
  <si>
    <t>Rožių g. 1, Žiežmariai</t>
  </si>
  <si>
    <t>Parko g. 6, Stasiūnai</t>
  </si>
  <si>
    <t>Parko g. 8, Stasiūnai</t>
  </si>
  <si>
    <t>Atgimimo g. 14, Ignalina, renovuoti</t>
  </si>
  <si>
    <t>M. Petrausko g. 3, Ignalina</t>
  </si>
  <si>
    <t>Atgimimo g. 19, Ignalina</t>
  </si>
  <si>
    <t>Sm4lio g. 28, Ignalina, renovuoti</t>
  </si>
  <si>
    <t>Aukštaičių g. 48, Ignalina</t>
  </si>
  <si>
    <t>Aukštaičių g. 24, Ignalina</t>
  </si>
  <si>
    <t>Ateities g. 13, Ignalina</t>
  </si>
  <si>
    <t>Ateities g. 24, Ignalina</t>
  </si>
  <si>
    <t xml:space="preserve">Melioratorių g. 4, Vidiškiu k. Ignalinos raj. </t>
  </si>
  <si>
    <t>Ateities g. 6, Ignalina</t>
  </si>
  <si>
    <t xml:space="preserve">Sodų g. 1, Vidiškių k. Ignalinos raj. </t>
  </si>
  <si>
    <t xml:space="preserve">Sodų g. 4, Vidiškių k. Ignalinos raj. </t>
  </si>
  <si>
    <t>Birutės 4, Prienai</t>
  </si>
  <si>
    <t>Statybininkų 19, Prienai (renov.)</t>
  </si>
  <si>
    <t>Stadiono 24A,Prienai</t>
  </si>
  <si>
    <t>Brundzos 11, Prienai</t>
  </si>
  <si>
    <t>Parko 10, Prienai</t>
  </si>
  <si>
    <t>Jaunimo 17, Balbieriškis</t>
  </si>
  <si>
    <t>Vytauto 34, Prienai</t>
  </si>
  <si>
    <t>Stadiono 4 3 laipt.,Prienai</t>
  </si>
  <si>
    <t xml:space="preserve">Statybininkų 3 2laipt.,Prienai </t>
  </si>
  <si>
    <t>Stadiono 14 1 laipt.,Prienai</t>
  </si>
  <si>
    <t xml:space="preserve">Statybininkų 11,Prienai </t>
  </si>
  <si>
    <t>Stadiono 26 2 laipt.,Prienai</t>
  </si>
  <si>
    <t>Stadiono 4 1 laipt.,Prienai</t>
  </si>
  <si>
    <t>Vytauto 14, Prienai</t>
  </si>
  <si>
    <t>Stadiono 16,Prienai</t>
  </si>
  <si>
    <t>Stadiono 18 2 laipt.,Prienai</t>
  </si>
  <si>
    <t>Basanavičiaus 26, Prienai</t>
  </si>
  <si>
    <t>Kęstučio 77, Prienai</t>
  </si>
  <si>
    <t>Vytauto 30,Prienai</t>
  </si>
  <si>
    <t>Vytauto 20,Prienai</t>
  </si>
  <si>
    <t>Vytenio 14, Prienai</t>
  </si>
  <si>
    <t>Respublikos 8 Naujoji Akmenė</t>
  </si>
  <si>
    <t>Respublikos 24 Naujoji Akmenė</t>
  </si>
  <si>
    <t>Respublikos 6 Naujoji Akmenė</t>
  </si>
  <si>
    <t>Nepriklausomybės 8Naujoji Akmenė</t>
  </si>
  <si>
    <t>V.Kudirkos 17 Naujoji Akmenė</t>
  </si>
  <si>
    <t>V.Kudirkos 15 Naujoji Akmenė</t>
  </si>
  <si>
    <t>Respublikos 25 Naujoji Akmenė</t>
  </si>
  <si>
    <t>Ventos 40 Venta</t>
  </si>
  <si>
    <t>Stadiono 11 Akmenė</t>
  </si>
  <si>
    <t>Respublikos 15 Naujoji Akmenė</t>
  </si>
  <si>
    <t>Laižuvos 8A Akmenė</t>
  </si>
  <si>
    <t>Ramučių 36 Naujoji Akmenė</t>
  </si>
  <si>
    <t>Lazdynų Pelėdos 11 Naujoji Akmenė</t>
  </si>
  <si>
    <t>Taikos 2 Naujoji Akmenė</t>
  </si>
  <si>
    <t>Žalgirio 13 Naujoji Akmėnė</t>
  </si>
  <si>
    <t>Nepriklausomybės 13A Naujoji Akmenė</t>
  </si>
  <si>
    <t>Vytauto 4 Naujoji Akmenė</t>
  </si>
  <si>
    <t>Nepriklausomybės 12Naujoji Akmenė</t>
  </si>
  <si>
    <t>Nepriklausomybės 27a Naujoji Akmenė</t>
  </si>
  <si>
    <t>Bausko 3 Venta</t>
  </si>
  <si>
    <t>Nepriklausomybės 13 Naujoji Akmenė</t>
  </si>
  <si>
    <t>žalgirio 7 Naujoji Akmėnė</t>
  </si>
  <si>
    <t>Nepriklausomybės 23 Naujoji Akmenė</t>
  </si>
  <si>
    <t>Birutės 29, Trakai</t>
  </si>
  <si>
    <t>Vytauto 4, Lentvaris</t>
  </si>
  <si>
    <t>Vytauto 8, Lentvaris</t>
  </si>
  <si>
    <t>Sodų 23A, Lentvaris</t>
  </si>
  <si>
    <t>Vytauto 76, Trakai</t>
  </si>
  <si>
    <t>Mindaugo 8, Trakai</t>
  </si>
  <si>
    <t>Vytauto 9A, Lentvaris</t>
  </si>
  <si>
    <t>Vytauto 9, Lentvaris</t>
  </si>
  <si>
    <t>Mindaugo 1B, Trakai</t>
  </si>
  <si>
    <t>Pakalnės 7, Lentvaris</t>
  </si>
  <si>
    <t>Vienuolyno 11A, Trakai</t>
  </si>
  <si>
    <t>Birutės 43, Trakai</t>
  </si>
  <si>
    <t>Vytauto 10, Lentvaris</t>
  </si>
  <si>
    <t>Pakalnės 24, Lentvaris</t>
  </si>
  <si>
    <t>Geležinkelio 32, Lentvaris</t>
  </si>
  <si>
    <t>Vytauto 62, Trakai</t>
  </si>
  <si>
    <t>Konduktorių 6a, Lentvaris</t>
  </si>
  <si>
    <t>Vytauto 48B, Trakai</t>
  </si>
  <si>
    <t>Mindaugo 22, Trakai</t>
  </si>
  <si>
    <t>Lauko 8, Lentvaris</t>
  </si>
  <si>
    <t>Pakalnės  28, Lentvaris</t>
  </si>
  <si>
    <t>S. Banaičio g. 3, Šakiai</t>
  </si>
  <si>
    <t>Jaunystės takas 5, Šakiai</t>
  </si>
  <si>
    <t>gimnazijos g. 34, Šakiai</t>
  </si>
  <si>
    <t>V. Kudirkos g. 53, Šakiai</t>
  </si>
  <si>
    <t>Vytauto g. 10, Šakiai</t>
  </si>
  <si>
    <r>
      <t>Šaulių g. 8,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Šakiai</t>
    </r>
  </si>
  <si>
    <t>V. Kudirkos g. 70, Šakiai</t>
  </si>
  <si>
    <t>Šaulių g. 26,Šakiai</t>
  </si>
  <si>
    <t>Vytauto g. 6, Šakiai</t>
  </si>
  <si>
    <t>V. Kudirkos g. 37,Šakiai</t>
  </si>
  <si>
    <t>V. Kudirkos g. 47,Šakiai</t>
  </si>
  <si>
    <t>Kęstučio g. 4,Šakiai</t>
  </si>
  <si>
    <t>Žalioji g.1, Šilalė</t>
  </si>
  <si>
    <t>Jauniaus g.5c, Šilalė</t>
  </si>
  <si>
    <t>Dariaus ir Girėno g., Šilalė</t>
  </si>
  <si>
    <t>Dariaus ir Girėno g.50, Šilalė</t>
  </si>
  <si>
    <t>Maironio g.21, Šilalė</t>
  </si>
  <si>
    <t>Žalioji g.7, Šilalė</t>
  </si>
  <si>
    <t>Žalioji g.5a, Šilalė</t>
  </si>
  <si>
    <t>Dariaus ir Girėno g.51, Šilalė</t>
  </si>
  <si>
    <t>D.Poškos g.20, Šilalė</t>
  </si>
  <si>
    <t>Dariaus ir Girėno g.45, Šilalė</t>
  </si>
  <si>
    <t>Dzūkų 15,Lazdijai</t>
  </si>
  <si>
    <t>Sodų 6, Lazdijai</t>
  </si>
  <si>
    <t>Ateities 7,9,Lazdijai</t>
  </si>
  <si>
    <t>Gustaičio 11,Lazdijai</t>
  </si>
  <si>
    <t>Montvilos 22,Lazdijai</t>
  </si>
  <si>
    <t>Kauno 14,Lazdijai</t>
  </si>
  <si>
    <t>Gustaičio 13,Lazdijai</t>
  </si>
  <si>
    <t>Ateities 3-II,Lazdijai</t>
  </si>
  <si>
    <t>Ateities 5, Lazdijai</t>
  </si>
  <si>
    <t>Sodų 10,Lazdijai</t>
  </si>
  <si>
    <t>Montvilos 32 II,Lazdijai</t>
  </si>
  <si>
    <t xml:space="preserve"> CHEMIKŲ 86 (renov), Jonava</t>
  </si>
  <si>
    <t>CHEMIKŲ 92C (renov), Jonava</t>
  </si>
  <si>
    <t xml:space="preserve"> PANERIŲ 21(renov), Jonava</t>
  </si>
  <si>
    <t xml:space="preserve"> KOSMONAUTŲ 9 (renov.),Jonava</t>
  </si>
  <si>
    <t>PANERIŲ 6 (renov),Jonava</t>
  </si>
  <si>
    <t>LIETAVOS 31 (renov.), Jonava</t>
  </si>
  <si>
    <t>J.RALIO 10 (renov), Jonava</t>
  </si>
  <si>
    <t>J.RALIO 12 (renov), Jonava</t>
  </si>
  <si>
    <t>J.RALIO 8 (renov), Jonava</t>
  </si>
  <si>
    <t>A. KULVIEČIO 15,Jonava</t>
  </si>
  <si>
    <t>CHEMIKŲ 14, Jonava</t>
  </si>
  <si>
    <t xml:space="preserve"> PANERIŲ 15, Jonava</t>
  </si>
  <si>
    <t xml:space="preserve"> LIETAVOS 15, Jonava</t>
  </si>
  <si>
    <t xml:space="preserve"> PANERIŲ 23(renov),Jonava</t>
  </si>
  <si>
    <t>PARKO 5(renov), Jonava</t>
  </si>
  <si>
    <t xml:space="preserve"> KALNU 29/SODU 60, Jonava</t>
  </si>
  <si>
    <t>PREZIDENTO 18, Jonava</t>
  </si>
  <si>
    <t>VAIČIUNO 14, Jonava</t>
  </si>
  <si>
    <t>ŽEMAITĖS 8,Jonava</t>
  </si>
  <si>
    <t xml:space="preserve"> CHEMIKŲ 108, Jonava</t>
  </si>
  <si>
    <t xml:space="preserve"> PANERIŲ 29, Jonava</t>
  </si>
  <si>
    <t xml:space="preserve"> VILTIES 31A,Jonava</t>
  </si>
  <si>
    <t xml:space="preserve"> PILIAKALNIO 8, Jonava</t>
  </si>
  <si>
    <t>ŽEIMIU TAKAS 5,Jonava</t>
  </si>
  <si>
    <t xml:space="preserve"> KLAIPĖDOS 36A, Jonava</t>
  </si>
  <si>
    <t xml:space="preserve"> SODŲ 93  I KORP.,Jonava</t>
  </si>
  <si>
    <t>VILNIAUS 31 KORPUSAS II, Jonava</t>
  </si>
  <si>
    <t xml:space="preserve"> LIETAVOS 1, Jonava</t>
  </si>
  <si>
    <t>A. KULVIEČIO 20, Jonava</t>
  </si>
  <si>
    <t>CHEMIKŲ 36,Jonava</t>
  </si>
  <si>
    <t>BASANAVIČIAUS 74, Jonava</t>
  </si>
  <si>
    <t>LAUMĖS 2, Jonava</t>
  </si>
  <si>
    <t xml:space="preserve"> KOSMONAUTU 34, Jonava</t>
  </si>
  <si>
    <t xml:space="preserve"> BASANAVIČIAUS 72, Jonava</t>
  </si>
  <si>
    <t>CHEMIKŲ 132,Jonava</t>
  </si>
  <si>
    <t>VILNIAUS 29 II KORPUSAS,Jonava</t>
  </si>
  <si>
    <t>RUKLIO 14,Jonava</t>
  </si>
  <si>
    <t xml:space="preserve"> ŽEIMIŲ 26A, Jonava</t>
  </si>
  <si>
    <t xml:space="preserve"> KAUNO 68,Jonava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</si>
</sst>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"/>
    <numFmt numFmtId="165" formatCode="0.000"/>
    <numFmt numFmtId="166" formatCode="0.0"/>
    <numFmt numFmtId="167" formatCode="0.00000"/>
    <numFmt numFmtId="168" formatCode="0.0%"/>
    <numFmt numFmtId="169" formatCode="0.000000"/>
    <numFmt numFmtId="170" formatCode="0.0000000"/>
    <numFmt numFmtId="171" formatCode="0.00000000"/>
    <numFmt numFmtId="172" formatCode="0.000000000"/>
    <numFmt numFmtId="173" formatCode="_-* #,##0.0000\ _L_t_-;\-* #,##0.0000\ _L_t_-;_-* &quot;-&quot;??\ _L_t_-;_-@_-"/>
  </numFmts>
  <fonts count="48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i/>
      <sz val="10"/>
      <color indexed="12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sz val="8"/>
      <name val="Times New Roman"/>
      <family val="1"/>
    </font>
    <font>
      <sz val="7.5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8" fillId="0" borderId="0">
      <alignment vertical="top"/>
      <protection/>
    </xf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2" fontId="0" fillId="0" borderId="0" xfId="0" applyNumberFormat="1" applyAlignment="1">
      <alignment vertical="top"/>
    </xf>
    <xf numFmtId="2" fontId="1" fillId="0" borderId="0" xfId="0" applyNumberFormat="1" applyFont="1" applyAlignment="1">
      <alignment vertical="top"/>
    </xf>
    <xf numFmtId="164" fontId="0" fillId="0" borderId="0" xfId="0" applyNumberFormat="1" applyAlignment="1">
      <alignment vertical="top"/>
    </xf>
    <xf numFmtId="164" fontId="1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167" fontId="2" fillId="0" borderId="11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Alignment="1">
      <alignment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/>
    </xf>
    <xf numFmtId="0" fontId="1" fillId="1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/>
    </xf>
    <xf numFmtId="2" fontId="1" fillId="13" borderId="10" xfId="0" applyNumberFormat="1" applyFont="1" applyFill="1" applyBorder="1" applyAlignment="1">
      <alignment horizontal="center"/>
    </xf>
    <xf numFmtId="0" fontId="1" fillId="13" borderId="10" xfId="0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 applyProtection="1">
      <alignment horizontal="center"/>
      <protection locked="0"/>
    </xf>
    <xf numFmtId="2" fontId="1" fillId="13" borderId="10" xfId="0" applyNumberFormat="1" applyFont="1" applyFill="1" applyBorder="1" applyAlignment="1" applyProtection="1">
      <alignment horizontal="center"/>
      <protection locked="0"/>
    </xf>
    <xf numFmtId="0" fontId="7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7" fillId="34" borderId="10" xfId="59" applyFont="1" applyFill="1" applyBorder="1" applyAlignment="1" applyProtection="1">
      <alignment horizontal="center" vertical="center"/>
      <protection locked="0"/>
    </xf>
    <xf numFmtId="2" fontId="1" fillId="34" borderId="10" xfId="0" applyNumberFormat="1" applyFont="1" applyFill="1" applyBorder="1" applyAlignment="1" applyProtection="1">
      <alignment horizontal="center"/>
      <protection locked="0"/>
    </xf>
    <xf numFmtId="0" fontId="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" fillId="34" borderId="10" xfId="59" applyFont="1" applyFill="1" applyBorder="1" applyAlignment="1" applyProtection="1">
      <alignment horizontal="center" vertical="center"/>
      <protection locked="0"/>
    </xf>
    <xf numFmtId="1" fontId="1" fillId="34" borderId="10" xfId="59" applyNumberFormat="1" applyFont="1" applyFill="1" applyBorder="1" applyAlignment="1" applyProtection="1">
      <alignment horizontal="center" vertical="center" wrapText="1"/>
      <protection locked="0"/>
    </xf>
    <xf numFmtId="2" fontId="1" fillId="34" borderId="10" xfId="0" applyNumberFormat="1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2" fontId="47" fillId="35" borderId="10" xfId="55" applyNumberFormat="1" applyFont="1" applyFill="1" applyBorder="1" applyAlignment="1">
      <alignment horizontal="center"/>
      <protection/>
    </xf>
    <xf numFmtId="2" fontId="7" fillId="13" borderId="10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1" fontId="1" fillId="13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165" fontId="1" fillId="34" borderId="10" xfId="0" applyNumberFormat="1" applyFont="1" applyFill="1" applyBorder="1" applyAlignment="1">
      <alignment horizontal="center"/>
    </xf>
    <xf numFmtId="165" fontId="1" fillId="13" borderId="10" xfId="0" applyNumberFormat="1" applyFont="1" applyFill="1" applyBorder="1" applyAlignment="1" applyProtection="1">
      <alignment horizontal="center"/>
      <protection locked="0"/>
    </xf>
    <xf numFmtId="165" fontId="1" fillId="34" borderId="10" xfId="0" applyNumberFormat="1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166" fontId="1" fillId="35" borderId="10" xfId="0" applyNumberFormat="1" applyFont="1" applyFill="1" applyBorder="1" applyAlignment="1" applyProtection="1">
      <alignment horizontal="center"/>
      <protection locked="0"/>
    </xf>
    <xf numFmtId="0" fontId="1" fillId="35" borderId="10" xfId="0" applyFont="1" applyFill="1" applyBorder="1" applyAlignment="1" applyProtection="1">
      <alignment horizontal="center"/>
      <protection locked="0"/>
    </xf>
    <xf numFmtId="2" fontId="1" fillId="35" borderId="10" xfId="0" applyNumberFormat="1" applyFont="1" applyFill="1" applyBorder="1" applyAlignment="1" applyProtection="1">
      <alignment horizontal="center"/>
      <protection locked="0"/>
    </xf>
    <xf numFmtId="1" fontId="1" fillId="13" borderId="10" xfId="0" applyNumberFormat="1" applyFont="1" applyFill="1" applyBorder="1" applyAlignment="1" applyProtection="1">
      <alignment horizontal="center"/>
      <protection locked="0"/>
    </xf>
    <xf numFmtId="1" fontId="1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vertical="top"/>
    </xf>
    <xf numFmtId="0" fontId="1" fillId="33" borderId="10" xfId="0" applyFont="1" applyFill="1" applyBorder="1" applyAlignment="1">
      <alignment/>
    </xf>
    <xf numFmtId="167" fontId="1" fillId="33" borderId="10" xfId="0" applyNumberFormat="1" applyFont="1" applyFill="1" applyBorder="1" applyAlignment="1">
      <alignment horizontal="center"/>
    </xf>
    <xf numFmtId="2" fontId="1" fillId="33" borderId="19" xfId="0" applyNumberFormat="1" applyFont="1" applyFill="1" applyBorder="1" applyAlignment="1">
      <alignment horizontal="center"/>
    </xf>
    <xf numFmtId="0" fontId="1" fillId="13" borderId="10" xfId="0" applyFont="1" applyFill="1" applyBorder="1" applyAlignment="1">
      <alignment/>
    </xf>
    <xf numFmtId="167" fontId="1" fillId="13" borderId="10" xfId="0" applyNumberFormat="1" applyFont="1" applyFill="1" applyBorder="1" applyAlignment="1">
      <alignment horizontal="center"/>
    </xf>
    <xf numFmtId="2" fontId="1" fillId="13" borderId="19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167" fontId="1" fillId="34" borderId="10" xfId="0" applyNumberFormat="1" applyFont="1" applyFill="1" applyBorder="1" applyAlignment="1">
      <alignment horizontal="center"/>
    </xf>
    <xf numFmtId="2" fontId="1" fillId="34" borderId="19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167" fontId="1" fillId="35" borderId="10" xfId="0" applyNumberFormat="1" applyFont="1" applyFill="1" applyBorder="1" applyAlignment="1">
      <alignment horizontal="center"/>
    </xf>
    <xf numFmtId="2" fontId="1" fillId="35" borderId="19" xfId="0" applyNumberFormat="1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167" fontId="1" fillId="35" borderId="11" xfId="0" applyNumberFormat="1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  <xf numFmtId="2" fontId="1" fillId="35" borderId="13" xfId="0" applyNumberFormat="1" applyFont="1" applyFill="1" applyBorder="1" applyAlignment="1">
      <alignment horizontal="center"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 horizontal="center"/>
    </xf>
    <xf numFmtId="165" fontId="10" fillId="36" borderId="10" xfId="0" applyNumberFormat="1" applyFont="1" applyFill="1" applyBorder="1" applyAlignment="1">
      <alignment horizontal="center"/>
    </xf>
    <xf numFmtId="167" fontId="10" fillId="36" borderId="10" xfId="0" applyNumberFormat="1" applyFont="1" applyFill="1" applyBorder="1" applyAlignment="1">
      <alignment horizontal="center"/>
    </xf>
    <xf numFmtId="2" fontId="10" fillId="36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165" fontId="10" fillId="33" borderId="10" xfId="0" applyNumberFormat="1" applyFont="1" applyFill="1" applyBorder="1" applyAlignment="1">
      <alignment horizontal="center"/>
    </xf>
    <xf numFmtId="167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1" fillId="33" borderId="20" xfId="0" applyNumberFormat="1" applyFont="1" applyFill="1" applyBorder="1" applyAlignment="1">
      <alignment horizontal="center"/>
    </xf>
    <xf numFmtId="0" fontId="10" fillId="13" borderId="15" xfId="0" applyFont="1" applyFill="1" applyBorder="1" applyAlignment="1">
      <alignment horizontal="center"/>
    </xf>
    <xf numFmtId="1" fontId="1" fillId="13" borderId="15" xfId="0" applyNumberFormat="1" applyFont="1" applyFill="1" applyBorder="1" applyAlignment="1">
      <alignment horizontal="center"/>
    </xf>
    <xf numFmtId="165" fontId="10" fillId="13" borderId="15" xfId="0" applyNumberFormat="1" applyFont="1" applyFill="1" applyBorder="1" applyAlignment="1">
      <alignment horizontal="center"/>
    </xf>
    <xf numFmtId="167" fontId="10" fillId="13" borderId="15" xfId="0" applyNumberFormat="1" applyFont="1" applyFill="1" applyBorder="1" applyAlignment="1">
      <alignment horizontal="center"/>
    </xf>
    <xf numFmtId="2" fontId="10" fillId="13" borderId="15" xfId="0" applyNumberFormat="1" applyFont="1" applyFill="1" applyBorder="1" applyAlignment="1">
      <alignment horizontal="center"/>
    </xf>
    <xf numFmtId="2" fontId="1" fillId="13" borderId="20" xfId="0" applyNumberFormat="1" applyFont="1" applyFill="1" applyBorder="1" applyAlignment="1">
      <alignment horizontal="center"/>
    </xf>
    <xf numFmtId="2" fontId="1" fillId="13" borderId="15" xfId="0" applyNumberFormat="1" applyFont="1" applyFill="1" applyBorder="1" applyAlignment="1">
      <alignment horizontal="center"/>
    </xf>
    <xf numFmtId="2" fontId="1" fillId="13" borderId="21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165" fontId="10" fillId="34" borderId="10" xfId="0" applyNumberFormat="1" applyFont="1" applyFill="1" applyBorder="1" applyAlignment="1">
      <alignment horizontal="center"/>
    </xf>
    <xf numFmtId="167" fontId="10" fillId="34" borderId="10" xfId="0" applyNumberFormat="1" applyFont="1" applyFill="1" applyBorder="1" applyAlignment="1">
      <alignment horizontal="center"/>
    </xf>
    <xf numFmtId="2" fontId="10" fillId="34" borderId="10" xfId="0" applyNumberFormat="1" applyFont="1" applyFill="1" applyBorder="1" applyAlignment="1">
      <alignment horizontal="center"/>
    </xf>
    <xf numFmtId="2" fontId="1" fillId="34" borderId="20" xfId="0" applyNumberFormat="1" applyFont="1" applyFill="1" applyBorder="1" applyAlignment="1">
      <alignment horizontal="center"/>
    </xf>
    <xf numFmtId="0" fontId="10" fillId="35" borderId="15" xfId="0" applyFont="1" applyFill="1" applyBorder="1" applyAlignment="1">
      <alignment/>
    </xf>
    <xf numFmtId="0" fontId="10" fillId="35" borderId="15" xfId="0" applyFont="1" applyFill="1" applyBorder="1" applyAlignment="1">
      <alignment horizontal="center"/>
    </xf>
    <xf numFmtId="1" fontId="1" fillId="35" borderId="15" xfId="0" applyNumberFormat="1" applyFont="1" applyFill="1" applyBorder="1" applyAlignment="1">
      <alignment horizontal="center"/>
    </xf>
    <xf numFmtId="165" fontId="10" fillId="35" borderId="15" xfId="0" applyNumberFormat="1" applyFont="1" applyFill="1" applyBorder="1" applyAlignment="1">
      <alignment horizontal="center"/>
    </xf>
    <xf numFmtId="167" fontId="10" fillId="35" borderId="15" xfId="0" applyNumberFormat="1" applyFont="1" applyFill="1" applyBorder="1" applyAlignment="1">
      <alignment horizontal="center"/>
    </xf>
    <xf numFmtId="2" fontId="10" fillId="35" borderId="15" xfId="0" applyNumberFormat="1" applyFont="1" applyFill="1" applyBorder="1" applyAlignment="1">
      <alignment horizontal="center"/>
    </xf>
    <xf numFmtId="2" fontId="1" fillId="35" borderId="20" xfId="0" applyNumberFormat="1" applyFont="1" applyFill="1" applyBorder="1" applyAlignment="1">
      <alignment horizontal="center"/>
    </xf>
    <xf numFmtId="2" fontId="1" fillId="35" borderId="15" xfId="0" applyNumberFormat="1" applyFont="1" applyFill="1" applyBorder="1" applyAlignment="1">
      <alignment horizontal="center"/>
    </xf>
    <xf numFmtId="2" fontId="1" fillId="35" borderId="21" xfId="0" applyNumberFormat="1" applyFont="1" applyFill="1" applyBorder="1" applyAlignment="1">
      <alignment horizontal="center"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 horizontal="center"/>
    </xf>
    <xf numFmtId="165" fontId="10" fillId="35" borderId="10" xfId="0" applyNumberFormat="1" applyFont="1" applyFill="1" applyBorder="1" applyAlignment="1">
      <alignment horizontal="center"/>
    </xf>
    <xf numFmtId="167" fontId="10" fillId="35" borderId="10" xfId="0" applyNumberFormat="1" applyFont="1" applyFill="1" applyBorder="1" applyAlignment="1">
      <alignment horizontal="center"/>
    </xf>
    <xf numFmtId="2" fontId="10" fillId="35" borderId="10" xfId="0" applyNumberFormat="1" applyFont="1" applyFill="1" applyBorder="1" applyAlignment="1">
      <alignment horizontal="center"/>
    </xf>
    <xf numFmtId="0" fontId="1" fillId="36" borderId="22" xfId="0" applyFont="1" applyFill="1" applyBorder="1" applyAlignment="1" applyProtection="1">
      <alignment/>
      <protection locked="0"/>
    </xf>
    <xf numFmtId="0" fontId="1" fillId="36" borderId="22" xfId="0" applyFont="1" applyFill="1" applyBorder="1" applyAlignment="1" applyProtection="1">
      <alignment horizontal="center"/>
      <protection locked="0"/>
    </xf>
    <xf numFmtId="165" fontId="1" fillId="36" borderId="22" xfId="0" applyNumberFormat="1" applyFont="1" applyFill="1" applyBorder="1" applyAlignment="1" applyProtection="1">
      <alignment horizontal="center"/>
      <protection locked="0"/>
    </xf>
    <xf numFmtId="2" fontId="1" fillId="36" borderId="22" xfId="0" applyNumberFormat="1" applyFont="1" applyFill="1" applyBorder="1" applyAlignment="1" applyProtection="1">
      <alignment horizontal="center"/>
      <protection locked="0"/>
    </xf>
    <xf numFmtId="167" fontId="1" fillId="36" borderId="22" xfId="0" applyNumberFormat="1" applyFont="1" applyFill="1" applyBorder="1" applyAlignment="1" applyProtection="1">
      <alignment horizontal="center"/>
      <protection/>
    </xf>
    <xf numFmtId="2" fontId="1" fillId="33" borderId="23" xfId="0" applyNumberFormat="1" applyFont="1" applyFill="1" applyBorder="1" applyAlignment="1" applyProtection="1">
      <alignment horizontal="center"/>
      <protection/>
    </xf>
    <xf numFmtId="0" fontId="1" fillId="36" borderId="10" xfId="0" applyFont="1" applyFill="1" applyBorder="1" applyAlignment="1" applyProtection="1">
      <alignment/>
      <protection locked="0"/>
    </xf>
    <xf numFmtId="165" fontId="1" fillId="36" borderId="10" xfId="0" applyNumberFormat="1" applyFont="1" applyFill="1" applyBorder="1" applyAlignment="1" applyProtection="1">
      <alignment horizontal="center"/>
      <protection locked="0"/>
    </xf>
    <xf numFmtId="167" fontId="1" fillId="36" borderId="10" xfId="0" applyNumberFormat="1" applyFont="1" applyFill="1" applyBorder="1" applyAlignment="1" applyProtection="1">
      <alignment horizontal="center"/>
      <protection/>
    </xf>
    <xf numFmtId="2" fontId="1" fillId="36" borderId="10" xfId="0" applyNumberFormat="1" applyFont="1" applyFill="1" applyBorder="1" applyAlignment="1" applyProtection="1">
      <alignment horizontal="center"/>
      <protection/>
    </xf>
    <xf numFmtId="2" fontId="1" fillId="36" borderId="20" xfId="0" applyNumberFormat="1" applyFont="1" applyFill="1" applyBorder="1" applyAlignment="1" applyProtection="1">
      <alignment horizontal="center"/>
      <protection/>
    </xf>
    <xf numFmtId="2" fontId="1" fillId="36" borderId="19" xfId="0" applyNumberFormat="1" applyFont="1" applyFill="1" applyBorder="1" applyAlignment="1" applyProtection="1">
      <alignment horizontal="center"/>
      <protection/>
    </xf>
    <xf numFmtId="0" fontId="1" fillId="13" borderId="10" xfId="0" applyFont="1" applyFill="1" applyBorder="1" applyAlignment="1" applyProtection="1">
      <alignment/>
      <protection locked="0"/>
    </xf>
    <xf numFmtId="167" fontId="1" fillId="13" borderId="10" xfId="0" applyNumberFormat="1" applyFont="1" applyFill="1" applyBorder="1" applyAlignment="1" applyProtection="1">
      <alignment horizontal="center"/>
      <protection/>
    </xf>
    <xf numFmtId="2" fontId="1" fillId="13" borderId="15" xfId="0" applyNumberFormat="1" applyFont="1" applyFill="1" applyBorder="1" applyAlignment="1" applyProtection="1">
      <alignment horizontal="center"/>
      <protection/>
    </xf>
    <xf numFmtId="2" fontId="1" fillId="13" borderId="21" xfId="0" applyNumberFormat="1" applyFont="1" applyFill="1" applyBorder="1" applyAlignment="1" applyProtection="1">
      <alignment horizontal="center"/>
      <protection/>
    </xf>
    <xf numFmtId="2" fontId="1" fillId="13" borderId="19" xfId="0" applyNumberFormat="1" applyFont="1" applyFill="1" applyBorder="1" applyAlignment="1" applyProtection="1">
      <alignment horizontal="center"/>
      <protection/>
    </xf>
    <xf numFmtId="2" fontId="1" fillId="13" borderId="10" xfId="0" applyNumberFormat="1" applyFont="1" applyFill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/>
      <protection locked="0"/>
    </xf>
    <xf numFmtId="167" fontId="1" fillId="34" borderId="10" xfId="0" applyNumberFormat="1" applyFont="1" applyFill="1" applyBorder="1" applyAlignment="1" applyProtection="1">
      <alignment horizontal="center"/>
      <protection/>
    </xf>
    <xf numFmtId="2" fontId="1" fillId="34" borderId="10" xfId="0" applyNumberFormat="1" applyFont="1" applyFill="1" applyBorder="1" applyAlignment="1" applyProtection="1">
      <alignment horizontal="center"/>
      <protection/>
    </xf>
    <xf numFmtId="2" fontId="1" fillId="34" borderId="19" xfId="0" applyNumberFormat="1" applyFont="1" applyFill="1" applyBorder="1" applyAlignment="1" applyProtection="1">
      <alignment horizontal="center"/>
      <protection/>
    </xf>
    <xf numFmtId="0" fontId="1" fillId="34" borderId="11" xfId="0" applyFont="1" applyFill="1" applyBorder="1" applyAlignment="1" applyProtection="1">
      <alignment horizontal="center"/>
      <protection locked="0"/>
    </xf>
    <xf numFmtId="165" fontId="1" fillId="34" borderId="11" xfId="0" applyNumberFormat="1" applyFont="1" applyFill="1" applyBorder="1" applyAlignment="1" applyProtection="1">
      <alignment horizontal="center"/>
      <protection locked="0"/>
    </xf>
    <xf numFmtId="2" fontId="1" fillId="34" borderId="11" xfId="0" applyNumberFormat="1" applyFont="1" applyFill="1" applyBorder="1" applyAlignment="1" applyProtection="1">
      <alignment horizontal="center"/>
      <protection locked="0"/>
    </xf>
    <xf numFmtId="167" fontId="1" fillId="34" borderId="11" xfId="0" applyNumberFormat="1" applyFont="1" applyFill="1" applyBorder="1" applyAlignment="1" applyProtection="1">
      <alignment horizontal="center"/>
      <protection/>
    </xf>
    <xf numFmtId="2" fontId="1" fillId="34" borderId="11" xfId="0" applyNumberFormat="1" applyFont="1" applyFill="1" applyBorder="1" applyAlignment="1" applyProtection="1">
      <alignment horizontal="center"/>
      <protection/>
    </xf>
    <xf numFmtId="2" fontId="1" fillId="34" borderId="13" xfId="0" applyNumberFormat="1" applyFont="1" applyFill="1" applyBorder="1" applyAlignment="1" applyProtection="1">
      <alignment horizontal="center"/>
      <protection/>
    </xf>
    <xf numFmtId="0" fontId="1" fillId="37" borderId="10" xfId="0" applyFont="1" applyFill="1" applyBorder="1" applyAlignment="1" applyProtection="1">
      <alignment/>
      <protection locked="0"/>
    </xf>
    <xf numFmtId="165" fontId="1" fillId="37" borderId="10" xfId="0" applyNumberFormat="1" applyFont="1" applyFill="1" applyBorder="1" applyAlignment="1" applyProtection="1">
      <alignment horizontal="center"/>
      <protection locked="0"/>
    </xf>
    <xf numFmtId="167" fontId="1" fillId="37" borderId="10" xfId="0" applyNumberFormat="1" applyFont="1" applyFill="1" applyBorder="1" applyAlignment="1" applyProtection="1">
      <alignment horizontal="center"/>
      <protection/>
    </xf>
    <xf numFmtId="2" fontId="1" fillId="37" borderId="10" xfId="0" applyNumberFormat="1" applyFont="1" applyFill="1" applyBorder="1" applyAlignment="1" applyProtection="1">
      <alignment horizontal="center"/>
      <protection/>
    </xf>
    <xf numFmtId="2" fontId="1" fillId="37" borderId="15" xfId="0" applyNumberFormat="1" applyFont="1" applyFill="1" applyBorder="1" applyAlignment="1" applyProtection="1">
      <alignment horizontal="center"/>
      <protection/>
    </xf>
    <xf numFmtId="2" fontId="1" fillId="37" borderId="19" xfId="0" applyNumberFormat="1" applyFont="1" applyFill="1" applyBorder="1" applyAlignment="1" applyProtection="1">
      <alignment horizontal="center"/>
      <protection/>
    </xf>
    <xf numFmtId="2" fontId="1" fillId="36" borderId="22" xfId="0" applyNumberFormat="1" applyFont="1" applyFill="1" applyBorder="1" applyAlignment="1" applyProtection="1">
      <alignment horizontal="center"/>
      <protection/>
    </xf>
    <xf numFmtId="0" fontId="1" fillId="34" borderId="24" xfId="59" applyFont="1" applyFill="1" applyBorder="1" applyAlignment="1" applyProtection="1">
      <alignment horizontal="left" wrapText="1"/>
      <protection locked="0"/>
    </xf>
    <xf numFmtId="167" fontId="1" fillId="36" borderId="15" xfId="0" applyNumberFormat="1" applyFont="1" applyFill="1" applyBorder="1" applyAlignment="1" applyProtection="1">
      <alignment horizontal="center"/>
      <protection/>
    </xf>
    <xf numFmtId="2" fontId="1" fillId="36" borderId="15" xfId="0" applyNumberFormat="1" applyFont="1" applyFill="1" applyBorder="1" applyAlignment="1" applyProtection="1">
      <alignment horizontal="center"/>
      <protection locked="0"/>
    </xf>
    <xf numFmtId="0" fontId="1" fillId="36" borderId="15" xfId="0" applyFont="1" applyFill="1" applyBorder="1" applyAlignment="1" applyProtection="1">
      <alignment horizontal="center"/>
      <protection locked="0"/>
    </xf>
    <xf numFmtId="165" fontId="1" fillId="36" borderId="15" xfId="0" applyNumberFormat="1" applyFont="1" applyFill="1" applyBorder="1" applyAlignment="1" applyProtection="1">
      <alignment horizontal="center"/>
      <protection locked="0"/>
    </xf>
    <xf numFmtId="0" fontId="7" fillId="36" borderId="10" xfId="0" applyFont="1" applyFill="1" applyBorder="1" applyAlignment="1" applyProtection="1">
      <alignment horizontal="center"/>
      <protection locked="0"/>
    </xf>
    <xf numFmtId="2" fontId="1" fillId="34" borderId="15" xfId="0" applyNumberFormat="1" applyFont="1" applyFill="1" applyBorder="1" applyAlignment="1" applyProtection="1">
      <alignment horizontal="center"/>
      <protection locked="0"/>
    </xf>
    <xf numFmtId="167" fontId="1" fillId="34" borderId="15" xfId="0" applyNumberFormat="1" applyFont="1" applyFill="1" applyBorder="1" applyAlignment="1" applyProtection="1">
      <alignment horizontal="center"/>
      <protection/>
    </xf>
    <xf numFmtId="2" fontId="1" fillId="34" borderId="15" xfId="0" applyNumberFormat="1" applyFont="1" applyFill="1" applyBorder="1" applyAlignment="1" applyProtection="1">
      <alignment horizontal="center"/>
      <protection/>
    </xf>
    <xf numFmtId="2" fontId="1" fillId="34" borderId="21" xfId="0" applyNumberFormat="1" applyFont="1" applyFill="1" applyBorder="1" applyAlignment="1" applyProtection="1">
      <alignment horizontal="center"/>
      <protection/>
    </xf>
    <xf numFmtId="2" fontId="1" fillId="37" borderId="15" xfId="0" applyNumberFormat="1" applyFont="1" applyFill="1" applyBorder="1" applyAlignment="1" applyProtection="1">
      <alignment horizontal="center"/>
      <protection locked="0"/>
    </xf>
    <xf numFmtId="167" fontId="1" fillId="37" borderId="15" xfId="0" applyNumberFormat="1" applyFont="1" applyFill="1" applyBorder="1" applyAlignment="1" applyProtection="1">
      <alignment horizontal="center"/>
      <protection/>
    </xf>
    <xf numFmtId="2" fontId="1" fillId="37" borderId="21" xfId="0" applyNumberFormat="1" applyFont="1" applyFill="1" applyBorder="1" applyAlignment="1" applyProtection="1">
      <alignment horizontal="center"/>
      <protection/>
    </xf>
    <xf numFmtId="167" fontId="1" fillId="33" borderId="15" xfId="0" applyNumberFormat="1" applyFont="1" applyFill="1" applyBorder="1" applyAlignment="1">
      <alignment horizontal="center"/>
    </xf>
    <xf numFmtId="2" fontId="1" fillId="33" borderId="15" xfId="0" applyNumberFormat="1" applyFont="1" applyFill="1" applyBorder="1" applyAlignment="1">
      <alignment horizontal="center"/>
    </xf>
    <xf numFmtId="2" fontId="1" fillId="33" borderId="21" xfId="0" applyNumberFormat="1" applyFont="1" applyFill="1" applyBorder="1" applyAlignment="1">
      <alignment horizontal="center"/>
    </xf>
    <xf numFmtId="2" fontId="1" fillId="34" borderId="21" xfId="0" applyNumberFormat="1" applyFont="1" applyFill="1" applyBorder="1" applyAlignment="1">
      <alignment horizontal="center"/>
    </xf>
    <xf numFmtId="0" fontId="7" fillId="33" borderId="10" xfId="55" applyFont="1" applyFill="1" applyBorder="1" applyAlignment="1">
      <alignment horizontal="left" vertical="top" wrapText="1"/>
      <protection/>
    </xf>
    <xf numFmtId="3" fontId="7" fillId="33" borderId="10" xfId="55" applyNumberFormat="1" applyFont="1" applyFill="1" applyBorder="1" applyAlignment="1">
      <alignment horizontal="center" vertical="top" wrapText="1"/>
      <protection/>
    </xf>
    <xf numFmtId="0" fontId="7" fillId="34" borderId="10" xfId="55" applyFont="1" applyFill="1" applyBorder="1" applyAlignment="1">
      <alignment horizontal="left" vertical="top" wrapText="1"/>
      <protection/>
    </xf>
    <xf numFmtId="3" fontId="7" fillId="34" borderId="10" xfId="55" applyNumberFormat="1" applyFont="1" applyFill="1" applyBorder="1" applyAlignment="1">
      <alignment horizontal="center" vertical="top" wrapText="1"/>
      <protection/>
    </xf>
    <xf numFmtId="0" fontId="1" fillId="34" borderId="10" xfId="55" applyFont="1" applyFill="1" applyBorder="1" applyAlignment="1">
      <alignment horizontal="left" vertical="top" wrapText="1"/>
      <protection/>
    </xf>
    <xf numFmtId="3" fontId="1" fillId="34" borderId="10" xfId="55" applyNumberFormat="1" applyFont="1" applyFill="1" applyBorder="1" applyAlignment="1">
      <alignment horizontal="center" vertical="top" wrapText="1"/>
      <protection/>
    </xf>
    <xf numFmtId="0" fontId="1" fillId="33" borderId="15" xfId="0" applyFont="1" applyFill="1" applyBorder="1" applyAlignment="1">
      <alignment/>
    </xf>
    <xf numFmtId="0" fontId="1" fillId="13" borderId="15" xfId="0" applyFont="1" applyFill="1" applyBorder="1" applyAlignment="1">
      <alignment/>
    </xf>
    <xf numFmtId="0" fontId="1" fillId="13" borderId="15" xfId="0" applyFont="1" applyFill="1" applyBorder="1" applyAlignment="1">
      <alignment horizontal="center"/>
    </xf>
    <xf numFmtId="167" fontId="1" fillId="13" borderId="15" xfId="0" applyNumberFormat="1" applyFont="1" applyFill="1" applyBorder="1" applyAlignment="1">
      <alignment horizontal="center"/>
    </xf>
    <xf numFmtId="0" fontId="1" fillId="13" borderId="10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5" xfId="0" applyFont="1" applyFill="1" applyBorder="1" applyAlignment="1">
      <alignment horizontal="center"/>
    </xf>
    <xf numFmtId="167" fontId="1" fillId="34" borderId="15" xfId="0" applyNumberFormat="1" applyFont="1" applyFill="1" applyBorder="1" applyAlignment="1">
      <alignment horizontal="center"/>
    </xf>
    <xf numFmtId="2" fontId="1" fillId="34" borderId="15" xfId="0" applyNumberFormat="1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2" fontId="1" fillId="34" borderId="26" xfId="0" applyNumberFormat="1" applyFont="1" applyFill="1" applyBorder="1" applyAlignment="1">
      <alignment horizontal="center"/>
    </xf>
    <xf numFmtId="2" fontId="1" fillId="34" borderId="27" xfId="0" applyNumberFormat="1" applyFont="1" applyFill="1" applyBorder="1" applyAlignment="1">
      <alignment horizontal="center"/>
    </xf>
    <xf numFmtId="2" fontId="1" fillId="34" borderId="28" xfId="0" applyNumberFormat="1" applyFont="1" applyFill="1" applyBorder="1" applyAlignment="1">
      <alignment horizontal="center"/>
    </xf>
    <xf numFmtId="0" fontId="1" fillId="35" borderId="15" xfId="0" applyFont="1" applyFill="1" applyBorder="1" applyAlignment="1">
      <alignment/>
    </xf>
    <xf numFmtId="167" fontId="1" fillId="35" borderId="15" xfId="0" applyNumberFormat="1" applyFont="1" applyFill="1" applyBorder="1" applyAlignment="1">
      <alignment horizontal="center"/>
    </xf>
    <xf numFmtId="49" fontId="1" fillId="33" borderId="24" xfId="0" applyNumberFormat="1" applyFont="1" applyFill="1" applyBorder="1" applyAlignment="1">
      <alignment/>
    </xf>
    <xf numFmtId="169" fontId="1" fillId="33" borderId="10" xfId="0" applyNumberFormat="1" applyFont="1" applyFill="1" applyBorder="1" applyAlignment="1">
      <alignment horizontal="center"/>
    </xf>
    <xf numFmtId="2" fontId="47" fillId="33" borderId="10" xfId="55" applyNumberFormat="1" applyFont="1" applyFill="1" applyBorder="1" applyAlignment="1">
      <alignment horizontal="center"/>
      <protection/>
    </xf>
    <xf numFmtId="2" fontId="47" fillId="33" borderId="19" xfId="55" applyNumberFormat="1" applyFont="1" applyFill="1" applyBorder="1" applyAlignment="1">
      <alignment horizontal="center"/>
      <protection/>
    </xf>
    <xf numFmtId="2" fontId="47" fillId="13" borderId="15" xfId="55" applyNumberFormat="1" applyFont="1" applyFill="1" applyBorder="1" applyAlignment="1">
      <alignment horizontal="center"/>
      <protection/>
    </xf>
    <xf numFmtId="2" fontId="47" fillId="34" borderId="15" xfId="55" applyNumberFormat="1" applyFont="1" applyFill="1" applyBorder="1" applyAlignment="1">
      <alignment horizontal="center"/>
      <protection/>
    </xf>
    <xf numFmtId="2" fontId="47" fillId="34" borderId="10" xfId="55" applyNumberFormat="1" applyFont="1" applyFill="1" applyBorder="1" applyAlignment="1">
      <alignment horizontal="center"/>
      <protection/>
    </xf>
    <xf numFmtId="2" fontId="47" fillId="34" borderId="19" xfId="55" applyNumberFormat="1" applyFont="1" applyFill="1" applyBorder="1" applyAlignment="1">
      <alignment horizontal="center"/>
      <protection/>
    </xf>
    <xf numFmtId="49" fontId="1" fillId="35" borderId="24" xfId="0" applyNumberFormat="1" applyFont="1" applyFill="1" applyBorder="1" applyAlignment="1">
      <alignment/>
    </xf>
    <xf numFmtId="2" fontId="47" fillId="35" borderId="19" xfId="55" applyNumberFormat="1" applyFont="1" applyFill="1" applyBorder="1" applyAlignment="1">
      <alignment horizontal="center"/>
      <protection/>
    </xf>
    <xf numFmtId="0" fontId="1" fillId="35" borderId="29" xfId="0" applyFont="1" applyFill="1" applyBorder="1" applyAlignment="1">
      <alignment/>
    </xf>
    <xf numFmtId="2" fontId="1" fillId="34" borderId="30" xfId="0" applyNumberFormat="1" applyFont="1" applyFill="1" applyBorder="1" applyAlignment="1">
      <alignment horizontal="center"/>
    </xf>
    <xf numFmtId="0" fontId="1" fillId="33" borderId="24" xfId="0" applyFont="1" applyFill="1" applyBorder="1" applyAlignment="1">
      <alignment/>
    </xf>
    <xf numFmtId="0" fontId="1" fillId="13" borderId="31" xfId="0" applyFont="1" applyFill="1" applyBorder="1" applyAlignment="1">
      <alignment/>
    </xf>
    <xf numFmtId="2" fontId="1" fillId="13" borderId="32" xfId="0" applyNumberFormat="1" applyFont="1" applyFill="1" applyBorder="1" applyAlignment="1">
      <alignment horizontal="center"/>
    </xf>
    <xf numFmtId="0" fontId="1" fillId="13" borderId="24" xfId="0" applyFont="1" applyFill="1" applyBorder="1" applyAlignment="1">
      <alignment/>
    </xf>
    <xf numFmtId="2" fontId="1" fillId="13" borderId="33" xfId="0" applyNumberFormat="1" applyFont="1" applyFill="1" applyBorder="1" applyAlignment="1">
      <alignment horizontal="center"/>
    </xf>
    <xf numFmtId="0" fontId="1" fillId="34" borderId="24" xfId="0" applyFont="1" applyFill="1" applyBorder="1" applyAlignment="1">
      <alignment/>
    </xf>
    <xf numFmtId="0" fontId="1" fillId="35" borderId="24" xfId="0" applyFont="1" applyFill="1" applyBorder="1" applyAlignment="1">
      <alignment/>
    </xf>
    <xf numFmtId="0" fontId="1" fillId="33" borderId="10" xfId="0" applyFont="1" applyFill="1" applyBorder="1" applyAlignment="1">
      <alignment vertical="top"/>
    </xf>
    <xf numFmtId="3" fontId="7" fillId="33" borderId="10" xfId="0" applyNumberFormat="1" applyFont="1" applyFill="1" applyBorder="1" applyAlignment="1">
      <alignment horizontal="center" vertical="top"/>
    </xf>
    <xf numFmtId="170" fontId="1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top"/>
    </xf>
    <xf numFmtId="3" fontId="7" fillId="13" borderId="15" xfId="0" applyNumberFormat="1" applyFont="1" applyFill="1" applyBorder="1" applyAlignment="1">
      <alignment horizontal="center" vertical="top"/>
    </xf>
    <xf numFmtId="170" fontId="1" fillId="13" borderId="15" xfId="0" applyNumberFormat="1" applyFont="1" applyFill="1" applyBorder="1" applyAlignment="1">
      <alignment horizontal="center" vertical="center"/>
    </xf>
    <xf numFmtId="2" fontId="7" fillId="13" borderId="15" xfId="0" applyNumberFormat="1" applyFont="1" applyFill="1" applyBorder="1" applyAlignment="1">
      <alignment horizontal="center" vertical="top"/>
    </xf>
    <xf numFmtId="0" fontId="1" fillId="13" borderId="10" xfId="0" applyFont="1" applyFill="1" applyBorder="1" applyAlignment="1">
      <alignment vertical="top"/>
    </xf>
    <xf numFmtId="3" fontId="7" fillId="13" borderId="10" xfId="0" applyNumberFormat="1" applyFont="1" applyFill="1" applyBorder="1" applyAlignment="1">
      <alignment horizontal="center" vertical="top"/>
    </xf>
    <xf numFmtId="2" fontId="7" fillId="13" borderId="10" xfId="0" applyNumberFormat="1" applyFont="1" applyFill="1" applyBorder="1" applyAlignment="1">
      <alignment horizontal="center" vertical="top"/>
    </xf>
    <xf numFmtId="0" fontId="1" fillId="34" borderId="10" xfId="0" applyFont="1" applyFill="1" applyBorder="1" applyAlignment="1">
      <alignment vertical="top"/>
    </xf>
    <xf numFmtId="3" fontId="7" fillId="34" borderId="10" xfId="0" applyNumberFormat="1" applyFont="1" applyFill="1" applyBorder="1" applyAlignment="1">
      <alignment horizontal="center" vertical="top"/>
    </xf>
    <xf numFmtId="2" fontId="7" fillId="34" borderId="10" xfId="0" applyNumberFormat="1" applyFont="1" applyFill="1" applyBorder="1" applyAlignment="1">
      <alignment horizontal="center" vertical="top"/>
    </xf>
    <xf numFmtId="2" fontId="7" fillId="34" borderId="10" xfId="0" applyNumberFormat="1" applyFont="1" applyFill="1" applyBorder="1" applyAlignment="1">
      <alignment horizontal="center" vertical="top"/>
    </xf>
    <xf numFmtId="2" fontId="7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1" fillId="35" borderId="15" xfId="0" applyFont="1" applyFill="1" applyBorder="1" applyAlignment="1">
      <alignment vertical="top"/>
    </xf>
    <xf numFmtId="3" fontId="7" fillId="35" borderId="15" xfId="0" applyNumberFormat="1" applyFont="1" applyFill="1" applyBorder="1" applyAlignment="1">
      <alignment horizontal="center" vertical="top"/>
    </xf>
    <xf numFmtId="0" fontId="1" fillId="35" borderId="15" xfId="0" applyFont="1" applyFill="1" applyBorder="1" applyAlignment="1">
      <alignment horizontal="center"/>
    </xf>
    <xf numFmtId="2" fontId="7" fillId="35" borderId="15" xfId="0" applyNumberFormat="1" applyFont="1" applyFill="1" applyBorder="1" applyAlignment="1">
      <alignment horizontal="center" vertical="top"/>
    </xf>
    <xf numFmtId="0" fontId="1" fillId="35" borderId="10" xfId="0" applyFont="1" applyFill="1" applyBorder="1" applyAlignment="1">
      <alignment vertical="top"/>
    </xf>
    <xf numFmtId="3" fontId="7" fillId="35" borderId="10" xfId="0" applyNumberFormat="1" applyFont="1" applyFill="1" applyBorder="1" applyAlignment="1">
      <alignment horizontal="center" vertical="top"/>
    </xf>
    <xf numFmtId="2" fontId="7" fillId="35" borderId="10" xfId="0" applyNumberFormat="1" applyFont="1" applyFill="1" applyBorder="1" applyAlignment="1">
      <alignment horizontal="center" vertical="top"/>
    </xf>
    <xf numFmtId="2" fontId="7" fillId="35" borderId="10" xfId="0" applyNumberFormat="1" applyFont="1" applyFill="1" applyBorder="1" applyAlignment="1">
      <alignment horizontal="center" vertical="top"/>
    </xf>
    <xf numFmtId="0" fontId="1" fillId="35" borderId="10" xfId="0" applyFont="1" applyFill="1" applyBorder="1" applyAlignment="1">
      <alignment horizontal="center"/>
    </xf>
    <xf numFmtId="169" fontId="1" fillId="33" borderId="15" xfId="0" applyNumberFormat="1" applyFont="1" applyFill="1" applyBorder="1" applyAlignment="1">
      <alignment horizontal="center"/>
    </xf>
    <xf numFmtId="169" fontId="1" fillId="13" borderId="15" xfId="0" applyNumberFormat="1" applyFont="1" applyFill="1" applyBorder="1" applyAlignment="1">
      <alignment horizontal="center"/>
    </xf>
    <xf numFmtId="2" fontId="1" fillId="13" borderId="3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vertical="top"/>
    </xf>
    <xf numFmtId="3" fontId="7" fillId="33" borderId="10" xfId="0" applyNumberFormat="1" applyFont="1" applyFill="1" applyBorder="1" applyAlignment="1">
      <alignment horizontal="center" vertical="top"/>
    </xf>
    <xf numFmtId="167" fontId="7" fillId="33" borderId="10" xfId="0" applyNumberFormat="1" applyFont="1" applyFill="1" applyBorder="1" applyAlignment="1">
      <alignment horizontal="center" vertical="top"/>
    </xf>
    <xf numFmtId="167" fontId="7" fillId="13" borderId="15" xfId="0" applyNumberFormat="1" applyFont="1" applyFill="1" applyBorder="1" applyAlignment="1">
      <alignment horizontal="center" vertical="top"/>
    </xf>
    <xf numFmtId="0" fontId="7" fillId="13" borderId="10" xfId="0" applyFont="1" applyFill="1" applyBorder="1" applyAlignment="1">
      <alignment vertical="top"/>
    </xf>
    <xf numFmtId="3" fontId="7" fillId="13" borderId="10" xfId="0" applyNumberFormat="1" applyFont="1" applyFill="1" applyBorder="1" applyAlignment="1">
      <alignment horizontal="center" vertical="top"/>
    </xf>
    <xf numFmtId="167" fontId="7" fillId="13" borderId="10" xfId="0" applyNumberFormat="1" applyFont="1" applyFill="1" applyBorder="1" applyAlignment="1">
      <alignment horizontal="center" vertical="top"/>
    </xf>
    <xf numFmtId="2" fontId="7" fillId="34" borderId="15" xfId="0" applyNumberFormat="1" applyFont="1" applyFill="1" applyBorder="1" applyAlignment="1">
      <alignment horizontal="center" vertical="top"/>
    </xf>
    <xf numFmtId="0" fontId="7" fillId="35" borderId="15" xfId="0" applyFont="1" applyFill="1" applyBorder="1" applyAlignment="1">
      <alignment vertical="top"/>
    </xf>
    <xf numFmtId="3" fontId="7" fillId="35" borderId="15" xfId="0" applyNumberFormat="1" applyFont="1" applyFill="1" applyBorder="1" applyAlignment="1">
      <alignment horizontal="center" vertical="top"/>
    </xf>
    <xf numFmtId="2" fontId="7" fillId="35" borderId="15" xfId="0" applyNumberFormat="1" applyFont="1" applyFill="1" applyBorder="1" applyAlignment="1">
      <alignment horizontal="center" vertical="top"/>
    </xf>
    <xf numFmtId="167" fontId="7" fillId="35" borderId="15" xfId="0" applyNumberFormat="1" applyFont="1" applyFill="1" applyBorder="1" applyAlignment="1">
      <alignment horizontal="center" vertical="top"/>
    </xf>
    <xf numFmtId="0" fontId="7" fillId="35" borderId="10" xfId="0" applyFont="1" applyFill="1" applyBorder="1" applyAlignment="1">
      <alignment vertical="top"/>
    </xf>
    <xf numFmtId="3" fontId="7" fillId="35" borderId="10" xfId="0" applyNumberFormat="1" applyFont="1" applyFill="1" applyBorder="1" applyAlignment="1">
      <alignment horizontal="center" vertical="top"/>
    </xf>
    <xf numFmtId="167" fontId="7" fillId="35" borderId="10" xfId="0" applyNumberFormat="1" applyFont="1" applyFill="1" applyBorder="1" applyAlignment="1">
      <alignment horizontal="center" vertical="top"/>
    </xf>
    <xf numFmtId="0" fontId="1" fillId="36" borderId="15" xfId="0" applyFont="1" applyFill="1" applyBorder="1" applyAlignment="1" applyProtection="1">
      <alignment/>
      <protection locked="0"/>
    </xf>
    <xf numFmtId="1" fontId="1" fillId="36" borderId="15" xfId="0" applyNumberFormat="1" applyFont="1" applyFill="1" applyBorder="1" applyAlignment="1" applyProtection="1">
      <alignment horizontal="center"/>
      <protection locked="0"/>
    </xf>
    <xf numFmtId="2" fontId="1" fillId="33" borderId="20" xfId="0" applyNumberFormat="1" applyFont="1" applyFill="1" applyBorder="1" applyAlignment="1" applyProtection="1">
      <alignment horizontal="center"/>
      <protection/>
    </xf>
    <xf numFmtId="1" fontId="1" fillId="36" borderId="10" xfId="0" applyNumberFormat="1" applyFont="1" applyFill="1" applyBorder="1" applyAlignment="1" applyProtection="1">
      <alignment horizontal="center"/>
      <protection locked="0"/>
    </xf>
    <xf numFmtId="2" fontId="1" fillId="33" borderId="19" xfId="0" applyNumberFormat="1" applyFont="1" applyFill="1" applyBorder="1" applyAlignment="1" applyProtection="1">
      <alignment horizontal="center"/>
      <protection/>
    </xf>
    <xf numFmtId="167" fontId="1" fillId="13" borderId="15" xfId="0" applyNumberFormat="1" applyFont="1" applyFill="1" applyBorder="1" applyAlignment="1" applyProtection="1">
      <alignment horizontal="center"/>
      <protection/>
    </xf>
    <xf numFmtId="2" fontId="1" fillId="13" borderId="15" xfId="0" applyNumberFormat="1" applyFont="1" applyFill="1" applyBorder="1" applyAlignment="1" applyProtection="1">
      <alignment horizontal="center"/>
      <protection locked="0"/>
    </xf>
    <xf numFmtId="1" fontId="1" fillId="34" borderId="10" xfId="0" applyNumberFormat="1" applyFont="1" applyFill="1" applyBorder="1" applyAlignment="1" applyProtection="1">
      <alignment horizontal="center"/>
      <protection locked="0"/>
    </xf>
    <xf numFmtId="1" fontId="1" fillId="34" borderId="11" xfId="0" applyNumberFormat="1" applyFont="1" applyFill="1" applyBorder="1" applyAlignment="1" applyProtection="1">
      <alignment horizontal="center"/>
      <protection locked="0"/>
    </xf>
    <xf numFmtId="1" fontId="1" fillId="37" borderId="10" xfId="0" applyNumberFormat="1" applyFont="1" applyFill="1" applyBorder="1" applyAlignment="1" applyProtection="1">
      <alignment horizontal="center"/>
      <protection locked="0"/>
    </xf>
    <xf numFmtId="165" fontId="1" fillId="36" borderId="10" xfId="0" applyNumberFormat="1" applyFont="1" applyFill="1" applyBorder="1" applyAlignment="1">
      <alignment horizontal="center"/>
    </xf>
    <xf numFmtId="0" fontId="1" fillId="34" borderId="25" xfId="0" applyFont="1" applyFill="1" applyBorder="1" applyAlignment="1">
      <alignment/>
    </xf>
    <xf numFmtId="2" fontId="1" fillId="34" borderId="25" xfId="0" applyNumberFormat="1" applyFont="1" applyFill="1" applyBorder="1" applyAlignment="1">
      <alignment horizontal="center"/>
    </xf>
    <xf numFmtId="165" fontId="1" fillId="34" borderId="25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 applyProtection="1">
      <alignment horizontal="center"/>
      <protection/>
    </xf>
    <xf numFmtId="0" fontId="1" fillId="13" borderId="15" xfId="0" applyFont="1" applyFill="1" applyBorder="1" applyAlignment="1" applyProtection="1">
      <alignment/>
      <protection locked="0"/>
    </xf>
    <xf numFmtId="0" fontId="1" fillId="13" borderId="15" xfId="0" applyFont="1" applyFill="1" applyBorder="1" applyAlignment="1" applyProtection="1">
      <alignment horizontal="center"/>
      <protection locked="0"/>
    </xf>
    <xf numFmtId="0" fontId="1" fillId="34" borderId="25" xfId="0" applyFont="1" applyFill="1" applyBorder="1" applyAlignment="1" applyProtection="1">
      <alignment/>
      <protection locked="0"/>
    </xf>
    <xf numFmtId="0" fontId="1" fillId="34" borderId="25" xfId="0" applyFont="1" applyFill="1" applyBorder="1" applyAlignment="1" applyProtection="1">
      <alignment horizontal="center"/>
      <protection locked="0"/>
    </xf>
    <xf numFmtId="165" fontId="1" fillId="34" borderId="25" xfId="0" applyNumberFormat="1" applyFont="1" applyFill="1" applyBorder="1" applyAlignment="1" applyProtection="1">
      <alignment horizontal="center"/>
      <protection locked="0"/>
    </xf>
    <xf numFmtId="2" fontId="1" fillId="34" borderId="25" xfId="0" applyNumberFormat="1" applyFont="1" applyFill="1" applyBorder="1" applyAlignment="1" applyProtection="1">
      <alignment horizontal="center"/>
      <protection locked="0"/>
    </xf>
    <xf numFmtId="167" fontId="1" fillId="34" borderId="25" xfId="0" applyNumberFormat="1" applyFont="1" applyFill="1" applyBorder="1" applyAlignment="1" applyProtection="1">
      <alignment horizontal="center"/>
      <protection/>
    </xf>
    <xf numFmtId="2" fontId="1" fillId="34" borderId="26" xfId="0" applyNumberFormat="1" applyFont="1" applyFill="1" applyBorder="1" applyAlignment="1" applyProtection="1">
      <alignment horizontal="center"/>
      <protection locked="0"/>
    </xf>
    <xf numFmtId="2" fontId="1" fillId="34" borderId="34" xfId="0" applyNumberFormat="1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/>
      <protection locked="0"/>
    </xf>
    <xf numFmtId="0" fontId="1" fillId="33" borderId="15" xfId="0" applyFont="1" applyFill="1" applyBorder="1" applyAlignment="1" applyProtection="1">
      <alignment horizontal="center"/>
      <protection locked="0"/>
    </xf>
    <xf numFmtId="167" fontId="1" fillId="33" borderId="15" xfId="0" applyNumberFormat="1" applyFont="1" applyFill="1" applyBorder="1" applyAlignment="1" applyProtection="1">
      <alignment horizontal="center"/>
      <protection/>
    </xf>
    <xf numFmtId="2" fontId="1" fillId="33" borderId="15" xfId="0" applyNumberFormat="1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/>
      <protection locked="0"/>
    </xf>
    <xf numFmtId="167" fontId="1" fillId="33" borderId="10" xfId="0" applyNumberFormat="1" applyFont="1" applyFill="1" applyBorder="1" applyAlignment="1" applyProtection="1">
      <alignment horizontal="center"/>
      <protection/>
    </xf>
    <xf numFmtId="0" fontId="1" fillId="34" borderId="15" xfId="0" applyFont="1" applyFill="1" applyBorder="1" applyAlignment="1" applyProtection="1">
      <alignment/>
      <protection locked="0"/>
    </xf>
    <xf numFmtId="0" fontId="1" fillId="34" borderId="15" xfId="0" applyFont="1" applyFill="1" applyBorder="1" applyAlignment="1" applyProtection="1">
      <alignment horizontal="center"/>
      <protection locked="0"/>
    </xf>
    <xf numFmtId="0" fontId="1" fillId="37" borderId="15" xfId="0" applyFont="1" applyFill="1" applyBorder="1" applyAlignment="1" applyProtection="1">
      <alignment/>
      <protection locked="0"/>
    </xf>
    <xf numFmtId="2" fontId="1" fillId="34" borderId="35" xfId="0" applyNumberFormat="1" applyFont="1" applyFill="1" applyBorder="1" applyAlignment="1" applyProtection="1">
      <alignment horizontal="center"/>
      <protection/>
    </xf>
    <xf numFmtId="0" fontId="1" fillId="35" borderId="15" xfId="0" applyFont="1" applyFill="1" applyBorder="1" applyAlignment="1" applyProtection="1">
      <alignment horizontal="center"/>
      <protection locked="0"/>
    </xf>
    <xf numFmtId="167" fontId="1" fillId="35" borderId="15" xfId="0" applyNumberFormat="1" applyFont="1" applyFill="1" applyBorder="1" applyAlignment="1" applyProtection="1">
      <alignment horizontal="center"/>
      <protection/>
    </xf>
    <xf numFmtId="2" fontId="1" fillId="35" borderId="15" xfId="0" applyNumberFormat="1" applyFont="1" applyFill="1" applyBorder="1" applyAlignment="1" applyProtection="1">
      <alignment horizontal="center"/>
      <protection locked="0"/>
    </xf>
    <xf numFmtId="2" fontId="1" fillId="35" borderId="15" xfId="0" applyNumberFormat="1" applyFont="1" applyFill="1" applyBorder="1" applyAlignment="1" applyProtection="1">
      <alignment horizontal="center"/>
      <protection/>
    </xf>
    <xf numFmtId="2" fontId="1" fillId="35" borderId="21" xfId="0" applyNumberFormat="1" applyFont="1" applyFill="1" applyBorder="1" applyAlignment="1" applyProtection="1">
      <alignment horizontal="center"/>
      <protection/>
    </xf>
    <xf numFmtId="167" fontId="1" fillId="35" borderId="10" xfId="0" applyNumberFormat="1" applyFont="1" applyFill="1" applyBorder="1" applyAlignment="1" applyProtection="1">
      <alignment horizontal="center"/>
      <protection/>
    </xf>
    <xf numFmtId="2" fontId="1" fillId="35" borderId="10" xfId="0" applyNumberFormat="1" applyFont="1" applyFill="1" applyBorder="1" applyAlignment="1" applyProtection="1">
      <alignment horizontal="center"/>
      <protection/>
    </xf>
    <xf numFmtId="2" fontId="1" fillId="35" borderId="19" xfId="0" applyNumberFormat="1" applyFont="1" applyFill="1" applyBorder="1" applyAlignment="1" applyProtection="1">
      <alignment horizontal="center"/>
      <protection/>
    </xf>
    <xf numFmtId="2" fontId="1" fillId="36" borderId="15" xfId="0" applyNumberFormat="1" applyFont="1" applyFill="1" applyBorder="1" applyAlignment="1" applyProtection="1">
      <alignment horizontal="center"/>
      <protection/>
    </xf>
    <xf numFmtId="165" fontId="1" fillId="13" borderId="15" xfId="0" applyNumberFormat="1" applyFont="1" applyFill="1" applyBorder="1" applyAlignment="1" applyProtection="1">
      <alignment horizontal="center"/>
      <protection locked="0"/>
    </xf>
    <xf numFmtId="2" fontId="1" fillId="13" borderId="20" xfId="0" applyNumberFormat="1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13" borderId="10" xfId="0" applyFont="1" applyFill="1" applyBorder="1" applyAlignment="1" applyProtection="1">
      <alignment horizontal="left"/>
      <protection locked="0"/>
    </xf>
    <xf numFmtId="0" fontId="1" fillId="13" borderId="25" xfId="0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 horizontal="left"/>
      <protection locked="0"/>
    </xf>
    <xf numFmtId="0" fontId="1" fillId="35" borderId="10" xfId="0" applyFont="1" applyFill="1" applyBorder="1" applyAlignment="1" applyProtection="1">
      <alignment horizontal="left"/>
      <protection locked="0"/>
    </xf>
    <xf numFmtId="0" fontId="11" fillId="35" borderId="10" xfId="0" applyFont="1" applyFill="1" applyBorder="1" applyAlignment="1" applyProtection="1">
      <alignment horizontal="left"/>
      <protection locked="0"/>
    </xf>
    <xf numFmtId="2" fontId="1" fillId="36" borderId="21" xfId="0" applyNumberFormat="1" applyFont="1" applyFill="1" applyBorder="1" applyAlignment="1" applyProtection="1">
      <alignment horizontal="center"/>
      <protection/>
    </xf>
    <xf numFmtId="0" fontId="1" fillId="34" borderId="24" xfId="0" applyFont="1" applyFill="1" applyBorder="1" applyAlignment="1" applyProtection="1">
      <alignment/>
      <protection locked="0"/>
    </xf>
    <xf numFmtId="0" fontId="1" fillId="34" borderId="29" xfId="0" applyFont="1" applyFill="1" applyBorder="1" applyAlignment="1" applyProtection="1">
      <alignment/>
      <protection locked="0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9" fillId="33" borderId="40" xfId="0" applyFont="1" applyFill="1" applyBorder="1" applyAlignment="1">
      <alignment horizontal="center" vertical="center" textRotation="90"/>
    </xf>
    <xf numFmtId="0" fontId="9" fillId="33" borderId="41" xfId="0" applyFont="1" applyFill="1" applyBorder="1" applyAlignment="1">
      <alignment horizontal="center" vertical="center" textRotation="90"/>
    </xf>
    <xf numFmtId="0" fontId="9" fillId="33" borderId="42" xfId="0" applyFont="1" applyFill="1" applyBorder="1" applyAlignment="1">
      <alignment horizontal="center" vertical="center" textRotation="90"/>
    </xf>
    <xf numFmtId="0" fontId="9" fillId="13" borderId="41" xfId="0" applyFont="1" applyFill="1" applyBorder="1" applyAlignment="1">
      <alignment horizontal="center" vertical="center" textRotation="90"/>
    </xf>
    <xf numFmtId="0" fontId="9" fillId="13" borderId="42" xfId="0" applyFont="1" applyFill="1" applyBorder="1" applyAlignment="1">
      <alignment horizontal="center" vertical="center" textRotation="90"/>
    </xf>
    <xf numFmtId="0" fontId="9" fillId="34" borderId="41" xfId="0" applyFont="1" applyFill="1" applyBorder="1" applyAlignment="1">
      <alignment horizontal="center" vertical="center" textRotation="90"/>
    </xf>
    <xf numFmtId="0" fontId="9" fillId="34" borderId="42" xfId="0" applyFont="1" applyFill="1" applyBorder="1" applyAlignment="1">
      <alignment horizontal="center" vertical="center" textRotation="90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7" fontId="1" fillId="0" borderId="36" xfId="0" applyNumberFormat="1" applyFont="1" applyFill="1" applyBorder="1" applyAlignment="1">
      <alignment horizontal="center" vertical="center" wrapText="1"/>
    </xf>
    <xf numFmtId="167" fontId="1" fillId="0" borderId="15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49" fontId="1" fillId="13" borderId="15" xfId="0" applyNumberFormat="1" applyFont="1" applyFill="1" applyBorder="1" applyAlignment="1">
      <alignment/>
    </xf>
    <xf numFmtId="0" fontId="7" fillId="13" borderId="24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/>
    </xf>
    <xf numFmtId="0" fontId="1" fillId="13" borderId="24" xfId="0" applyFont="1" applyFill="1" applyBorder="1" applyAlignment="1" applyProtection="1">
      <alignment/>
      <protection locked="0"/>
    </xf>
    <xf numFmtId="0" fontId="1" fillId="13" borderId="24" xfId="0" applyFont="1" applyFill="1" applyBorder="1" applyAlignment="1">
      <alignment vertical="top"/>
    </xf>
    <xf numFmtId="0" fontId="10" fillId="34" borderId="15" xfId="0" applyFont="1" applyFill="1" applyBorder="1" applyAlignment="1">
      <alignment/>
    </xf>
    <xf numFmtId="0" fontId="7" fillId="34" borderId="10" xfId="59" applyFont="1" applyFill="1" applyBorder="1" applyAlignment="1" applyProtection="1">
      <alignment horizontal="left" wrapText="1"/>
      <protection locked="0"/>
    </xf>
    <xf numFmtId="0" fontId="1" fillId="35" borderId="24" xfId="0" applyFont="1" applyFill="1" applyBorder="1" applyAlignment="1">
      <alignment vertical="top"/>
    </xf>
    <xf numFmtId="0" fontId="1" fillId="36" borderId="24" xfId="0" applyFont="1" applyFill="1" applyBorder="1" applyAlignment="1" applyProtection="1">
      <alignment/>
      <protection locked="0"/>
    </xf>
    <xf numFmtId="49" fontId="1" fillId="35" borderId="10" xfId="0" applyNumberFormat="1" applyFont="1" applyFill="1" applyBorder="1" applyAlignment="1">
      <alignment/>
    </xf>
    <xf numFmtId="0" fontId="7" fillId="34" borderId="10" xfId="59" applyFont="1" applyFill="1" applyBorder="1" applyAlignment="1" applyProtection="1">
      <alignment horizontal="left"/>
      <protection locked="0"/>
    </xf>
    <xf numFmtId="0" fontId="1" fillId="34" borderId="10" xfId="59" applyFont="1" applyFill="1" applyBorder="1" applyAlignment="1" applyProtection="1">
      <alignment horizontal="left" wrapText="1"/>
      <protection locked="0"/>
    </xf>
    <xf numFmtId="0" fontId="1" fillId="36" borderId="10" xfId="0" applyFont="1" applyFill="1" applyBorder="1" applyAlignment="1">
      <alignment horizontal="left" vertical="top" wrapText="1"/>
    </xf>
    <xf numFmtId="0" fontId="1" fillId="13" borderId="31" xfId="0" applyFont="1" applyFill="1" applyBorder="1" applyAlignment="1" applyProtection="1">
      <alignment/>
      <protection locked="0"/>
    </xf>
    <xf numFmtId="49" fontId="1" fillId="34" borderId="10" xfId="0" applyNumberFormat="1" applyFont="1" applyFill="1" applyBorder="1" applyAlignment="1">
      <alignment/>
    </xf>
    <xf numFmtId="0" fontId="1" fillId="35" borderId="24" xfId="0" applyFont="1" applyFill="1" applyBorder="1" applyAlignment="1" applyProtection="1">
      <alignment/>
      <protection locked="0"/>
    </xf>
    <xf numFmtId="49" fontId="1" fillId="13" borderId="10" xfId="0" applyNumberFormat="1" applyFont="1" applyFill="1" applyBorder="1" applyAlignment="1">
      <alignment/>
    </xf>
    <xf numFmtId="49" fontId="1" fillId="34" borderId="15" xfId="0" applyNumberFormat="1" applyFont="1" applyFill="1" applyBorder="1" applyAlignment="1">
      <alignment/>
    </xf>
    <xf numFmtId="0" fontId="1" fillId="35" borderId="10" xfId="0" applyFont="1" applyFill="1" applyBorder="1" applyAlignment="1" applyProtection="1">
      <alignment/>
      <protection locked="0"/>
    </xf>
    <xf numFmtId="0" fontId="1" fillId="34" borderId="15" xfId="0" applyFont="1" applyFill="1" applyBorder="1" applyAlignment="1">
      <alignment vertical="top"/>
    </xf>
    <xf numFmtId="0" fontId="1" fillId="35" borderId="25" xfId="0" applyFont="1" applyFill="1" applyBorder="1" applyAlignment="1">
      <alignment/>
    </xf>
    <xf numFmtId="0" fontId="1" fillId="36" borderId="10" xfId="0" applyFont="1" applyFill="1" applyBorder="1" applyAlignment="1">
      <alignment horizontal="left" vertical="top"/>
    </xf>
    <xf numFmtId="0" fontId="1" fillId="33" borderId="24" xfId="0" applyFont="1" applyFill="1" applyBorder="1" applyAlignment="1" applyProtection="1">
      <alignment/>
      <protection locked="0"/>
    </xf>
    <xf numFmtId="0" fontId="1" fillId="35" borderId="15" xfId="0" applyFont="1" applyFill="1" applyBorder="1" applyAlignment="1" applyProtection="1">
      <alignment/>
      <protection locked="0"/>
    </xf>
    <xf numFmtId="49" fontId="1" fillId="35" borderId="25" xfId="0" applyNumberFormat="1" applyFont="1" applyFill="1" applyBorder="1" applyAlignment="1">
      <alignment/>
    </xf>
    <xf numFmtId="0" fontId="7" fillId="35" borderId="24" xfId="0" applyFont="1" applyFill="1" applyBorder="1" applyAlignment="1">
      <alignment vertical="top"/>
    </xf>
    <xf numFmtId="0" fontId="7" fillId="33" borderId="24" xfId="0" applyFont="1" applyFill="1" applyBorder="1" applyAlignment="1">
      <alignment vertical="top"/>
    </xf>
    <xf numFmtId="0" fontId="7" fillId="33" borderId="24" xfId="55" applyFont="1" applyFill="1" applyBorder="1" applyAlignment="1">
      <alignment horizontal="left" vertical="top" wrapText="1"/>
      <protection/>
    </xf>
    <xf numFmtId="0" fontId="1" fillId="36" borderId="10" xfId="0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0" fontId="1" fillId="37" borderId="10" xfId="0" applyFont="1" applyFill="1" applyBorder="1" applyAlignment="1" applyProtection="1">
      <alignment horizontal="center"/>
      <protection locked="0"/>
    </xf>
    <xf numFmtId="0" fontId="10" fillId="34" borderId="15" xfId="0" applyFont="1" applyFill="1" applyBorder="1" applyAlignment="1">
      <alignment horizontal="center"/>
    </xf>
    <xf numFmtId="3" fontId="1" fillId="33" borderId="10" xfId="55" applyNumberFormat="1" applyFont="1" applyFill="1" applyBorder="1" applyAlignment="1">
      <alignment horizontal="center" vertical="top" wrapText="1"/>
      <protection/>
    </xf>
    <xf numFmtId="3" fontId="7" fillId="34" borderId="15" xfId="0" applyNumberFormat="1" applyFont="1" applyFill="1" applyBorder="1" applyAlignment="1">
      <alignment horizontal="center" vertical="top"/>
    </xf>
    <xf numFmtId="0" fontId="1" fillId="35" borderId="25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 vertical="center"/>
    </xf>
    <xf numFmtId="165" fontId="1" fillId="37" borderId="15" xfId="0" applyNumberFormat="1" applyFont="1" applyFill="1" applyBorder="1" applyAlignment="1" applyProtection="1">
      <alignment horizontal="center"/>
      <protection locked="0"/>
    </xf>
    <xf numFmtId="165" fontId="1" fillId="34" borderId="15" xfId="0" applyNumberFormat="1" applyFont="1" applyFill="1" applyBorder="1" applyAlignment="1" applyProtection="1">
      <alignment horizontal="center"/>
      <protection locked="0"/>
    </xf>
    <xf numFmtId="2" fontId="1" fillId="35" borderId="25" xfId="0" applyNumberFormat="1" applyFont="1" applyFill="1" applyBorder="1" applyAlignment="1">
      <alignment horizontal="center"/>
    </xf>
    <xf numFmtId="165" fontId="1" fillId="36" borderId="30" xfId="0" applyNumberFormat="1" applyFont="1" applyFill="1" applyBorder="1" applyAlignment="1" applyProtection="1">
      <alignment horizontal="center"/>
      <protection locked="0"/>
    </xf>
    <xf numFmtId="2" fontId="7" fillId="33" borderId="30" xfId="0" applyNumberFormat="1" applyFont="1" applyFill="1" applyBorder="1" applyAlignment="1">
      <alignment horizontal="center" vertical="top"/>
    </xf>
    <xf numFmtId="2" fontId="1" fillId="33" borderId="30" xfId="0" applyNumberFormat="1" applyFont="1" applyFill="1" applyBorder="1" applyAlignment="1">
      <alignment horizontal="center"/>
    </xf>
    <xf numFmtId="2" fontId="1" fillId="36" borderId="10" xfId="0" applyNumberFormat="1" applyFont="1" applyFill="1" applyBorder="1" applyAlignment="1" applyProtection="1">
      <alignment horizontal="center"/>
      <protection locked="0"/>
    </xf>
    <xf numFmtId="1" fontId="1" fillId="34" borderId="15" xfId="0" applyNumberFormat="1" applyFont="1" applyFill="1" applyBorder="1" applyAlignment="1">
      <alignment horizontal="center"/>
    </xf>
    <xf numFmtId="1" fontId="1" fillId="34" borderId="15" xfId="0" applyNumberFormat="1" applyFont="1" applyFill="1" applyBorder="1" applyAlignment="1" applyProtection="1">
      <alignment horizontal="center"/>
      <protection locked="0"/>
    </xf>
    <xf numFmtId="1" fontId="1" fillId="36" borderId="10" xfId="0" applyNumberFormat="1" applyFont="1" applyFill="1" applyBorder="1" applyAlignment="1">
      <alignment horizontal="center"/>
    </xf>
    <xf numFmtId="1" fontId="1" fillId="37" borderId="15" xfId="0" applyNumberFormat="1" applyFont="1" applyFill="1" applyBorder="1" applyAlignment="1" applyProtection="1">
      <alignment horizontal="center"/>
      <protection locked="0"/>
    </xf>
    <xf numFmtId="1" fontId="1" fillId="13" borderId="15" xfId="0" applyNumberFormat="1" applyFont="1" applyFill="1" applyBorder="1" applyAlignment="1" applyProtection="1">
      <alignment horizontal="center"/>
      <protection locked="0"/>
    </xf>
    <xf numFmtId="1" fontId="1" fillId="36" borderId="22" xfId="0" applyNumberFormat="1" applyFont="1" applyFill="1" applyBorder="1" applyAlignment="1" applyProtection="1">
      <alignment horizontal="center"/>
      <protection locked="0"/>
    </xf>
    <xf numFmtId="165" fontId="10" fillId="34" borderId="15" xfId="0" applyNumberFormat="1" applyFont="1" applyFill="1" applyBorder="1" applyAlignment="1">
      <alignment horizontal="center"/>
    </xf>
    <xf numFmtId="165" fontId="1" fillId="34" borderId="15" xfId="0" applyNumberFormat="1" applyFont="1" applyFill="1" applyBorder="1" applyAlignment="1">
      <alignment horizontal="center"/>
    </xf>
    <xf numFmtId="2" fontId="1" fillId="36" borderId="10" xfId="0" applyNumberFormat="1" applyFont="1" applyFill="1" applyBorder="1" applyAlignment="1">
      <alignment horizontal="center"/>
    </xf>
    <xf numFmtId="167" fontId="1" fillId="34" borderId="20" xfId="0" applyNumberFormat="1" applyFont="1" applyFill="1" applyBorder="1" applyAlignment="1" applyProtection="1">
      <alignment horizontal="center"/>
      <protection/>
    </xf>
    <xf numFmtId="169" fontId="1" fillId="36" borderId="10" xfId="0" applyNumberFormat="1" applyFont="1" applyFill="1" applyBorder="1" applyAlignment="1">
      <alignment horizontal="center"/>
    </xf>
    <xf numFmtId="167" fontId="1" fillId="34" borderId="20" xfId="0" applyNumberFormat="1" applyFont="1" applyFill="1" applyBorder="1" applyAlignment="1">
      <alignment horizontal="center"/>
    </xf>
    <xf numFmtId="167" fontId="10" fillId="34" borderId="15" xfId="0" applyNumberFormat="1" applyFont="1" applyFill="1" applyBorder="1" applyAlignment="1">
      <alignment horizontal="center"/>
    </xf>
    <xf numFmtId="167" fontId="1" fillId="34" borderId="26" xfId="0" applyNumberFormat="1" applyFont="1" applyFill="1" applyBorder="1" applyAlignment="1" applyProtection="1">
      <alignment horizontal="center"/>
      <protection/>
    </xf>
    <xf numFmtId="167" fontId="7" fillId="33" borderId="15" xfId="0" applyNumberFormat="1" applyFont="1" applyFill="1" applyBorder="1" applyAlignment="1">
      <alignment horizontal="center" vertical="top"/>
    </xf>
    <xf numFmtId="2" fontId="1" fillId="13" borderId="35" xfId="0" applyNumberFormat="1" applyFont="1" applyFill="1" applyBorder="1" applyAlignment="1">
      <alignment horizontal="center"/>
    </xf>
    <xf numFmtId="2" fontId="47" fillId="33" borderId="15" xfId="55" applyNumberFormat="1" applyFont="1" applyFill="1" applyBorder="1" applyAlignment="1">
      <alignment horizontal="center"/>
      <protection/>
    </xf>
    <xf numFmtId="2" fontId="10" fillId="34" borderId="15" xfId="0" applyNumberFormat="1" applyFont="1" applyFill="1" applyBorder="1" applyAlignment="1">
      <alignment horizontal="center"/>
    </xf>
    <xf numFmtId="2" fontId="47" fillId="35" borderId="15" xfId="55" applyNumberFormat="1" applyFont="1" applyFill="1" applyBorder="1" applyAlignment="1">
      <alignment horizontal="center"/>
      <protection/>
    </xf>
    <xf numFmtId="2" fontId="47" fillId="13" borderId="20" xfId="55" applyNumberFormat="1" applyFont="1" applyFill="1" applyBorder="1" applyAlignment="1">
      <alignment horizontal="center"/>
      <protection/>
    </xf>
    <xf numFmtId="2" fontId="1" fillId="34" borderId="30" xfId="0" applyNumberFormat="1" applyFont="1" applyFill="1" applyBorder="1" applyAlignment="1" applyProtection="1">
      <alignment horizontal="center"/>
      <protection/>
    </xf>
    <xf numFmtId="2" fontId="1" fillId="13" borderId="30" xfId="0" applyNumberFormat="1" applyFont="1" applyFill="1" applyBorder="1" applyAlignment="1" applyProtection="1">
      <alignment horizontal="center"/>
      <protection/>
    </xf>
    <xf numFmtId="2" fontId="7" fillId="33" borderId="20" xfId="0" applyNumberFormat="1" applyFont="1" applyFill="1" applyBorder="1" applyAlignment="1">
      <alignment horizontal="center" vertical="top"/>
    </xf>
    <xf numFmtId="2" fontId="47" fillId="33" borderId="20" xfId="55" applyNumberFormat="1" applyFont="1" applyFill="1" applyBorder="1" applyAlignment="1">
      <alignment horizontal="center"/>
      <protection/>
    </xf>
    <xf numFmtId="2" fontId="1" fillId="33" borderId="48" xfId="0" applyNumberFormat="1" applyFont="1" applyFill="1" applyBorder="1" applyAlignment="1" applyProtection="1">
      <alignment horizontal="center"/>
      <protection/>
    </xf>
    <xf numFmtId="2" fontId="1" fillId="34" borderId="27" xfId="0" applyNumberFormat="1" applyFont="1" applyFill="1" applyBorder="1" applyAlignment="1" applyProtection="1">
      <alignment horizontal="center"/>
      <protection/>
    </xf>
    <xf numFmtId="2" fontId="47" fillId="35" borderId="20" xfId="55" applyNumberFormat="1" applyFont="1" applyFill="1" applyBorder="1" applyAlignment="1">
      <alignment horizontal="center"/>
      <protection/>
    </xf>
    <xf numFmtId="2" fontId="1" fillId="34" borderId="20" xfId="0" applyNumberFormat="1" applyFont="1" applyFill="1" applyBorder="1" applyAlignment="1" applyProtection="1">
      <alignment horizontal="center"/>
      <protection/>
    </xf>
    <xf numFmtId="2" fontId="7" fillId="13" borderId="32" xfId="0" applyNumberFormat="1" applyFont="1" applyFill="1" applyBorder="1" applyAlignment="1">
      <alignment horizontal="center" vertical="center"/>
    </xf>
    <xf numFmtId="2" fontId="7" fillId="35" borderId="15" xfId="0" applyNumberFormat="1" applyFont="1" applyFill="1" applyBorder="1" applyAlignment="1">
      <alignment horizontal="center" vertical="center"/>
    </xf>
    <xf numFmtId="2" fontId="1" fillId="33" borderId="15" xfId="0" applyNumberFormat="1" applyFont="1" applyFill="1" applyBorder="1" applyAlignment="1" applyProtection="1">
      <alignment horizontal="center"/>
      <protection/>
    </xf>
    <xf numFmtId="2" fontId="7" fillId="34" borderId="15" xfId="0" applyNumberFormat="1" applyFont="1" applyFill="1" applyBorder="1" applyAlignment="1">
      <alignment horizontal="center" vertical="center"/>
    </xf>
    <xf numFmtId="2" fontId="1" fillId="13" borderId="32" xfId="0" applyNumberFormat="1" applyFont="1" applyFill="1" applyBorder="1" applyAlignment="1" applyProtection="1">
      <alignment horizontal="center"/>
      <protection/>
    </xf>
    <xf numFmtId="2" fontId="1" fillId="35" borderId="20" xfId="0" applyNumberFormat="1" applyFont="1" applyFill="1" applyBorder="1" applyAlignment="1" applyProtection="1">
      <alignment horizontal="center"/>
      <protection/>
    </xf>
    <xf numFmtId="2" fontId="1" fillId="33" borderId="27" xfId="0" applyNumberFormat="1" applyFont="1" applyFill="1" applyBorder="1" applyAlignment="1">
      <alignment horizontal="center"/>
    </xf>
    <xf numFmtId="2" fontId="1" fillId="34" borderId="34" xfId="0" applyNumberFormat="1" applyFont="1" applyFill="1" applyBorder="1" applyAlignment="1">
      <alignment horizontal="center"/>
    </xf>
    <xf numFmtId="2" fontId="1" fillId="33" borderId="21" xfId="0" applyNumberFormat="1" applyFont="1" applyFill="1" applyBorder="1" applyAlignment="1" applyProtection="1">
      <alignment horizontal="center"/>
      <protection/>
    </xf>
    <xf numFmtId="2" fontId="1" fillId="34" borderId="28" xfId="0" applyNumberFormat="1" applyFont="1" applyFill="1" applyBorder="1" applyAlignment="1" applyProtection="1">
      <alignment horizontal="center"/>
      <protection/>
    </xf>
    <xf numFmtId="2" fontId="47" fillId="13" borderId="21" xfId="55" applyNumberFormat="1" applyFont="1" applyFill="1" applyBorder="1" applyAlignment="1">
      <alignment horizontal="center"/>
      <protection/>
    </xf>
    <xf numFmtId="2" fontId="1" fillId="35" borderId="34" xfId="0" applyNumberFormat="1" applyFont="1" applyFill="1" applyBorder="1" applyAlignment="1">
      <alignment horizontal="center"/>
    </xf>
    <xf numFmtId="2" fontId="47" fillId="34" borderId="21" xfId="55" applyNumberFormat="1" applyFont="1" applyFill="1" applyBorder="1" applyAlignment="1">
      <alignment horizontal="center"/>
      <protection/>
    </xf>
    <xf numFmtId="2" fontId="47" fillId="33" borderId="21" xfId="55" applyNumberFormat="1" applyFont="1" applyFill="1" applyBorder="1" applyAlignment="1">
      <alignment horizontal="center"/>
      <protection/>
    </xf>
    <xf numFmtId="2" fontId="1" fillId="13" borderId="28" xfId="0" applyNumberFormat="1" applyFont="1" applyFill="1" applyBorder="1" applyAlignment="1" applyProtection="1">
      <alignment horizontal="center"/>
      <protection/>
    </xf>
    <xf numFmtId="0" fontId="7" fillId="35" borderId="15" xfId="55" applyFont="1" applyFill="1" applyBorder="1" applyAlignment="1">
      <alignment horizontal="left" vertical="top" wrapText="1"/>
      <protection/>
    </xf>
    <xf numFmtId="0" fontId="7" fillId="33" borderId="25" xfId="0" applyFont="1" applyFill="1" applyBorder="1" applyAlignment="1">
      <alignment vertical="top"/>
    </xf>
    <xf numFmtId="0" fontId="1" fillId="33" borderId="10" xfId="55" applyFont="1" applyFill="1" applyBorder="1" applyAlignment="1">
      <alignment horizontal="left" vertical="top" wrapText="1"/>
      <protection/>
    </xf>
    <xf numFmtId="0" fontId="1" fillId="34" borderId="15" xfId="0" applyFont="1" applyFill="1" applyBorder="1" applyAlignment="1" applyProtection="1">
      <alignment horizontal="left"/>
      <protection locked="0"/>
    </xf>
    <xf numFmtId="0" fontId="1" fillId="35" borderId="49" xfId="0" applyFont="1" applyFill="1" applyBorder="1" applyAlignment="1">
      <alignment vertical="top"/>
    </xf>
    <xf numFmtId="0" fontId="1" fillId="35" borderId="49" xfId="0" applyFont="1" applyFill="1" applyBorder="1" applyAlignment="1" applyProtection="1">
      <alignment horizontal="left"/>
      <protection locked="0"/>
    </xf>
    <xf numFmtId="0" fontId="3" fillId="35" borderId="49" xfId="0" applyFont="1" applyFill="1" applyBorder="1" applyAlignment="1" applyProtection="1">
      <alignment horizontal="left"/>
      <protection locked="0"/>
    </xf>
    <xf numFmtId="0" fontId="1" fillId="13" borderId="24" xfId="0" applyFont="1" applyFill="1" applyBorder="1" applyAlignment="1">
      <alignment/>
    </xf>
    <xf numFmtId="3" fontId="7" fillId="35" borderId="15" xfId="55" applyNumberFormat="1" applyFont="1" applyFill="1" applyBorder="1" applyAlignment="1">
      <alignment horizontal="center" vertical="top" wrapText="1"/>
      <protection/>
    </xf>
    <xf numFmtId="3" fontId="7" fillId="35" borderId="0" xfId="0" applyNumberFormat="1" applyFont="1" applyFill="1" applyBorder="1" applyAlignment="1">
      <alignment horizontal="center" vertical="top"/>
    </xf>
    <xf numFmtId="165" fontId="1" fillId="36" borderId="20" xfId="0" applyNumberFormat="1" applyFont="1" applyFill="1" applyBorder="1" applyAlignment="1" applyProtection="1">
      <alignment horizontal="center"/>
      <protection locked="0"/>
    </xf>
    <xf numFmtId="167" fontId="7" fillId="35" borderId="25" xfId="0" applyNumberFormat="1" applyFont="1" applyFill="1" applyBorder="1" applyAlignment="1">
      <alignment horizontal="center" vertical="top"/>
    </xf>
    <xf numFmtId="2" fontId="1" fillId="35" borderId="26" xfId="0" applyNumberFormat="1" applyFont="1" applyFill="1" applyBorder="1" applyAlignment="1">
      <alignment horizontal="center"/>
    </xf>
    <xf numFmtId="2" fontId="7" fillId="34" borderId="27" xfId="0" applyNumberFormat="1" applyFont="1" applyFill="1" applyBorder="1" applyAlignment="1">
      <alignment horizontal="center" vertical="top"/>
    </xf>
    <xf numFmtId="2" fontId="7" fillId="35" borderId="50" xfId="0" applyNumberFormat="1" applyFont="1" applyFill="1" applyBorder="1" applyAlignment="1">
      <alignment horizontal="center" vertical="top"/>
    </xf>
    <xf numFmtId="2" fontId="7" fillId="13" borderId="20" xfId="0" applyNumberFormat="1" applyFont="1" applyFill="1" applyBorder="1" applyAlignment="1">
      <alignment horizontal="center" vertical="top"/>
    </xf>
    <xf numFmtId="2" fontId="1" fillId="13" borderId="27" xfId="0" applyNumberFormat="1" applyFont="1" applyFill="1" applyBorder="1" applyAlignment="1" applyProtection="1">
      <alignment horizontal="center"/>
      <protection/>
    </xf>
    <xf numFmtId="2" fontId="7" fillId="34" borderId="30" xfId="0" applyNumberFormat="1" applyFont="1" applyFill="1" applyBorder="1" applyAlignment="1">
      <alignment horizontal="center" vertical="top"/>
    </xf>
    <xf numFmtId="2" fontId="7" fillId="34" borderId="20" xfId="0" applyNumberFormat="1" applyFont="1" applyFill="1" applyBorder="1" applyAlignment="1">
      <alignment horizontal="center" vertical="top"/>
    </xf>
    <xf numFmtId="2" fontId="1" fillId="34" borderId="50" xfId="0" applyNumberFormat="1" applyFont="1" applyFill="1" applyBorder="1" applyAlignment="1" applyProtection="1">
      <alignment horizontal="center"/>
      <protection/>
    </xf>
    <xf numFmtId="2" fontId="7" fillId="34" borderId="27" xfId="0" applyNumberFormat="1" applyFont="1" applyFill="1" applyBorder="1" applyAlignment="1">
      <alignment horizontal="center" vertical="center"/>
    </xf>
    <xf numFmtId="2" fontId="7" fillId="34" borderId="30" xfId="0" applyNumberFormat="1" applyFont="1" applyFill="1" applyBorder="1" applyAlignment="1">
      <alignment horizontal="center" vertical="center"/>
    </xf>
    <xf numFmtId="2" fontId="7" fillId="34" borderId="20" xfId="0" applyNumberFormat="1" applyFont="1" applyFill="1" applyBorder="1" applyAlignment="1">
      <alignment horizontal="center" vertical="center"/>
    </xf>
    <xf numFmtId="2" fontId="7" fillId="33" borderId="15" xfId="0" applyNumberFormat="1" applyFont="1" applyFill="1" applyBorder="1" applyAlignment="1">
      <alignment horizontal="center" vertical="center"/>
    </xf>
    <xf numFmtId="167" fontId="1" fillId="13" borderId="10" xfId="0" applyNumberFormat="1" applyFont="1" applyFill="1" applyBorder="1" applyAlignment="1">
      <alignment horizontal="center" vertical="center"/>
    </xf>
    <xf numFmtId="167" fontId="1" fillId="34" borderId="10" xfId="0" applyNumberFormat="1" applyFont="1" applyFill="1" applyBorder="1" applyAlignment="1">
      <alignment horizontal="center" vertical="center"/>
    </xf>
    <xf numFmtId="167" fontId="1" fillId="34" borderId="20" xfId="0" applyNumberFormat="1" applyFont="1" applyFill="1" applyBorder="1" applyAlignment="1">
      <alignment horizontal="center" vertical="center"/>
    </xf>
    <xf numFmtId="167" fontId="1" fillId="34" borderId="15" xfId="0" applyNumberFormat="1" applyFont="1" applyFill="1" applyBorder="1" applyAlignment="1">
      <alignment horizontal="center" vertical="center"/>
    </xf>
    <xf numFmtId="167" fontId="1" fillId="35" borderId="10" xfId="0" applyNumberFormat="1" applyFont="1" applyFill="1" applyBorder="1" applyAlignment="1">
      <alignment horizontal="center" vertical="center"/>
    </xf>
    <xf numFmtId="167" fontId="1" fillId="35" borderId="15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 applyProtection="1">
      <alignment horizontal="center"/>
      <protection locked="0"/>
    </xf>
    <xf numFmtId="1" fontId="1" fillId="33" borderId="11" xfId="0" applyNumberFormat="1" applyFont="1" applyFill="1" applyBorder="1" applyAlignment="1" applyProtection="1">
      <alignment horizontal="center"/>
      <protection locked="0"/>
    </xf>
    <xf numFmtId="1" fontId="1" fillId="36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top"/>
    </xf>
    <xf numFmtId="1" fontId="7" fillId="33" borderId="10" xfId="55" applyNumberFormat="1" applyFont="1" applyFill="1" applyBorder="1" applyAlignment="1">
      <alignment horizontal="center" vertical="top" wrapText="1"/>
      <protection/>
    </xf>
    <xf numFmtId="1" fontId="10" fillId="36" borderId="10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1" fontId="7" fillId="33" borderId="49" xfId="55" applyNumberFormat="1" applyFont="1" applyFill="1" applyBorder="1" applyAlignment="1">
      <alignment horizontal="center" vertical="top" wrapText="1"/>
      <protection/>
    </xf>
    <xf numFmtId="1" fontId="1" fillId="33" borderId="10" xfId="55" applyNumberFormat="1" applyFont="1" applyFill="1" applyBorder="1" applyAlignment="1">
      <alignment horizontal="center" vertical="top" wrapText="1"/>
      <protection/>
    </xf>
    <xf numFmtId="1" fontId="1" fillId="33" borderId="15" xfId="0" applyNumberFormat="1" applyFont="1" applyFill="1" applyBorder="1" applyAlignment="1">
      <alignment horizontal="center"/>
    </xf>
    <xf numFmtId="1" fontId="1" fillId="33" borderId="15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top"/>
    </xf>
    <xf numFmtId="1" fontId="7" fillId="13" borderId="10" xfId="0" applyNumberFormat="1" applyFont="1" applyFill="1" applyBorder="1" applyAlignment="1">
      <alignment horizontal="center" vertical="top"/>
    </xf>
    <xf numFmtId="1" fontId="1" fillId="13" borderId="10" xfId="0" applyNumberFormat="1" applyFont="1" applyFill="1" applyBorder="1" applyAlignment="1">
      <alignment horizontal="center"/>
    </xf>
    <xf numFmtId="1" fontId="7" fillId="13" borderId="10" xfId="0" applyNumberFormat="1" applyFont="1" applyFill="1" applyBorder="1" applyAlignment="1">
      <alignment horizontal="center" vertical="top"/>
    </xf>
    <xf numFmtId="1" fontId="7" fillId="34" borderId="10" xfId="60" applyNumberFormat="1" applyFont="1" applyFill="1" applyBorder="1" applyAlignment="1" applyProtection="1">
      <alignment horizontal="center" vertical="center" wrapText="1"/>
      <protection locked="0"/>
    </xf>
    <xf numFmtId="1" fontId="1" fillId="35" borderId="10" xfId="0" applyNumberFormat="1" applyFont="1" applyFill="1" applyBorder="1" applyAlignment="1" applyProtection="1">
      <alignment horizontal="center"/>
      <protection locked="0"/>
    </xf>
    <xf numFmtId="1" fontId="1" fillId="13" borderId="25" xfId="0" applyNumberFormat="1" applyFont="1" applyFill="1" applyBorder="1" applyAlignment="1" applyProtection="1">
      <alignment horizontal="center"/>
      <protection locked="0"/>
    </xf>
    <xf numFmtId="1" fontId="10" fillId="34" borderId="10" xfId="0" applyNumberFormat="1" applyFont="1" applyFill="1" applyBorder="1" applyAlignment="1">
      <alignment horizontal="center"/>
    </xf>
    <xf numFmtId="1" fontId="7" fillId="34" borderId="10" xfId="55" applyNumberFormat="1" applyFont="1" applyFill="1" applyBorder="1" applyAlignment="1">
      <alignment horizontal="center" vertical="top" wrapText="1"/>
      <protection/>
    </xf>
    <xf numFmtId="1" fontId="1" fillId="34" borderId="10" xfId="55" applyNumberFormat="1" applyFont="1" applyFill="1" applyBorder="1" applyAlignment="1">
      <alignment horizontal="center" vertical="top" wrapText="1"/>
      <protection/>
    </xf>
    <xf numFmtId="1" fontId="1" fillId="34" borderId="25" xfId="0" applyNumberFormat="1" applyFont="1" applyFill="1" applyBorder="1" applyAlignment="1" applyProtection="1">
      <alignment horizontal="center"/>
      <protection locked="0"/>
    </xf>
    <xf numFmtId="1" fontId="7" fillId="34" borderId="10" xfId="0" applyNumberFormat="1" applyFont="1" applyFill="1" applyBorder="1" applyAlignment="1">
      <alignment horizontal="center" vertical="top"/>
    </xf>
    <xf numFmtId="1" fontId="7" fillId="34" borderId="30" xfId="0" applyNumberFormat="1" applyFont="1" applyFill="1" applyBorder="1" applyAlignment="1">
      <alignment horizontal="center" vertical="top"/>
    </xf>
    <xf numFmtId="1" fontId="1" fillId="34" borderId="30" xfId="0" applyNumberFormat="1" applyFont="1" applyFill="1" applyBorder="1" applyAlignment="1">
      <alignment horizontal="center"/>
    </xf>
    <xf numFmtId="1" fontId="1" fillId="35" borderId="15" xfId="0" applyNumberFormat="1" applyFont="1" applyFill="1" applyBorder="1" applyAlignment="1" applyProtection="1">
      <alignment horizontal="center"/>
      <protection locked="0"/>
    </xf>
    <xf numFmtId="1" fontId="7" fillId="34" borderId="15" xfId="0" applyNumberFormat="1" applyFont="1" applyFill="1" applyBorder="1" applyAlignment="1">
      <alignment horizontal="center" vertical="top"/>
    </xf>
    <xf numFmtId="1" fontId="10" fillId="35" borderId="10" xfId="0" applyNumberFormat="1" applyFont="1" applyFill="1" applyBorder="1" applyAlignment="1">
      <alignment horizontal="center"/>
    </xf>
    <xf numFmtId="1" fontId="7" fillId="35" borderId="10" xfId="0" applyNumberFormat="1" applyFont="1" applyFill="1" applyBorder="1" applyAlignment="1">
      <alignment horizontal="center" vertical="top"/>
    </xf>
    <xf numFmtId="1" fontId="10" fillId="35" borderId="15" xfId="0" applyNumberFormat="1" applyFont="1" applyFill="1" applyBorder="1" applyAlignment="1">
      <alignment horizontal="center"/>
    </xf>
    <xf numFmtId="1" fontId="7" fillId="35" borderId="15" xfId="55" applyNumberFormat="1" applyFont="1" applyFill="1" applyBorder="1" applyAlignment="1">
      <alignment horizontal="center" vertical="top" wrapText="1"/>
      <protection/>
    </xf>
    <xf numFmtId="1" fontId="7" fillId="35" borderId="10" xfId="0" applyNumberFormat="1" applyFont="1" applyFill="1" applyBorder="1" applyAlignment="1">
      <alignment horizontal="center" vertical="top"/>
    </xf>
    <xf numFmtId="1" fontId="7" fillId="35" borderId="15" xfId="0" applyNumberFormat="1" applyFont="1" applyFill="1" applyBorder="1" applyAlignment="1">
      <alignment horizontal="center" vertical="top"/>
    </xf>
    <xf numFmtId="1" fontId="1" fillId="35" borderId="10" xfId="0" applyNumberFormat="1" applyFont="1" applyFill="1" applyBorder="1" applyAlignment="1">
      <alignment horizontal="center"/>
    </xf>
    <xf numFmtId="1" fontId="7" fillId="35" borderId="25" xfId="0" applyNumberFormat="1" applyFont="1" applyFill="1" applyBorder="1" applyAlignment="1">
      <alignment horizontal="center" vertical="top"/>
    </xf>
    <xf numFmtId="1" fontId="1" fillId="35" borderId="26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 applyProtection="1">
      <alignment horizontal="center"/>
      <protection locked="0"/>
    </xf>
    <xf numFmtId="165" fontId="1" fillId="36" borderId="10" xfId="0" applyNumberFormat="1" applyFont="1" applyFill="1" applyBorder="1" applyAlignment="1">
      <alignment horizontal="center" vertical="top" wrapText="1"/>
    </xf>
    <xf numFmtId="165" fontId="1" fillId="33" borderId="11" xfId="0" applyNumberFormat="1" applyFont="1" applyFill="1" applyBorder="1" applyAlignment="1" applyProtection="1">
      <alignment horizontal="center"/>
      <protection locked="0"/>
    </xf>
    <xf numFmtId="165" fontId="7" fillId="33" borderId="10" xfId="0" applyNumberFormat="1" applyFont="1" applyFill="1" applyBorder="1" applyAlignment="1">
      <alignment horizontal="center" vertical="top"/>
    </xf>
    <xf numFmtId="165" fontId="7" fillId="33" borderId="10" xfId="55" applyNumberFormat="1" applyFont="1" applyFill="1" applyBorder="1" applyAlignment="1">
      <alignment horizontal="center" vertical="top" wrapText="1"/>
      <protection/>
    </xf>
    <xf numFmtId="165" fontId="1" fillId="33" borderId="10" xfId="0" applyNumberFormat="1" applyFont="1" applyFill="1" applyBorder="1" applyAlignment="1">
      <alignment horizontal="center"/>
    </xf>
    <xf numFmtId="165" fontId="1" fillId="33" borderId="10" xfId="55" applyNumberFormat="1" applyFont="1" applyFill="1" applyBorder="1" applyAlignment="1">
      <alignment horizontal="center" vertical="top" wrapText="1"/>
      <protection/>
    </xf>
    <xf numFmtId="165" fontId="1" fillId="13" borderId="10" xfId="0" applyNumberFormat="1" applyFont="1" applyFill="1" applyBorder="1" applyAlignment="1">
      <alignment horizontal="center"/>
    </xf>
    <xf numFmtId="165" fontId="1" fillId="33" borderId="15" xfId="0" applyNumberFormat="1" applyFont="1" applyFill="1" applyBorder="1" applyAlignment="1">
      <alignment horizontal="center"/>
    </xf>
    <xf numFmtId="165" fontId="7" fillId="33" borderId="10" xfId="0" applyNumberFormat="1" applyFont="1" applyFill="1" applyBorder="1" applyAlignment="1">
      <alignment horizontal="center" vertical="top"/>
    </xf>
    <xf numFmtId="165" fontId="7" fillId="13" borderId="10" xfId="0" applyNumberFormat="1" applyFont="1" applyFill="1" applyBorder="1" applyAlignment="1">
      <alignment horizontal="center" vertical="top"/>
    </xf>
    <xf numFmtId="165" fontId="1" fillId="33" borderId="25" xfId="0" applyNumberFormat="1" applyFont="1" applyFill="1" applyBorder="1" applyAlignment="1">
      <alignment horizontal="center"/>
    </xf>
    <xf numFmtId="165" fontId="1" fillId="13" borderId="15" xfId="0" applyNumberFormat="1" applyFont="1" applyFill="1" applyBorder="1" applyAlignment="1">
      <alignment horizontal="center"/>
    </xf>
    <xf numFmtId="165" fontId="1" fillId="33" borderId="25" xfId="0" applyNumberFormat="1" applyFont="1" applyFill="1" applyBorder="1" applyAlignment="1" applyProtection="1">
      <alignment horizontal="center"/>
      <protection locked="0"/>
    </xf>
    <xf numFmtId="165" fontId="1" fillId="13" borderId="10" xfId="0" applyNumberFormat="1" applyFont="1" applyFill="1" applyBorder="1" applyAlignment="1">
      <alignment horizontal="center"/>
    </xf>
    <xf numFmtId="165" fontId="7" fillId="13" borderId="10" xfId="0" applyNumberFormat="1" applyFont="1" applyFill="1" applyBorder="1" applyAlignment="1">
      <alignment horizontal="center" vertical="top"/>
    </xf>
    <xf numFmtId="165" fontId="1" fillId="13" borderId="10" xfId="0" applyNumberFormat="1" applyFont="1" applyFill="1" applyBorder="1" applyAlignment="1" applyProtection="1">
      <alignment horizontal="center" vertical="center"/>
      <protection locked="0"/>
    </xf>
    <xf numFmtId="165" fontId="7" fillId="34" borderId="10" xfId="0" applyNumberFormat="1" applyFont="1" applyFill="1" applyBorder="1" applyAlignment="1">
      <alignment horizontal="center" vertical="top" wrapText="1"/>
    </xf>
    <xf numFmtId="165" fontId="1" fillId="13" borderId="15" xfId="0" applyNumberFormat="1" applyFont="1" applyFill="1" applyBorder="1" applyAlignment="1" applyProtection="1">
      <alignment horizontal="center" vertical="center"/>
      <protection locked="0"/>
    </xf>
    <xf numFmtId="165" fontId="1" fillId="34" borderId="10" xfId="0" applyNumberFormat="1" applyFont="1" applyFill="1" applyBorder="1" applyAlignment="1" applyProtection="1">
      <alignment horizontal="center" vertical="center"/>
      <protection locked="0"/>
    </xf>
    <xf numFmtId="165" fontId="1" fillId="13" borderId="25" xfId="0" applyNumberFormat="1" applyFont="1" applyFill="1" applyBorder="1" applyAlignment="1" applyProtection="1">
      <alignment horizontal="center"/>
      <protection locked="0"/>
    </xf>
    <xf numFmtId="165" fontId="1" fillId="34" borderId="15" xfId="0" applyNumberFormat="1" applyFont="1" applyFill="1" applyBorder="1" applyAlignment="1" applyProtection="1">
      <alignment horizontal="center" vertical="center"/>
      <protection locked="0"/>
    </xf>
    <xf numFmtId="165" fontId="1" fillId="35" borderId="10" xfId="0" applyNumberFormat="1" applyFont="1" applyFill="1" applyBorder="1" applyAlignment="1" applyProtection="1">
      <alignment horizontal="center"/>
      <protection locked="0"/>
    </xf>
    <xf numFmtId="165" fontId="1" fillId="35" borderId="15" xfId="0" applyNumberFormat="1" applyFont="1" applyFill="1" applyBorder="1" applyAlignment="1" applyProtection="1">
      <alignment horizontal="center"/>
      <protection locked="0"/>
    </xf>
    <xf numFmtId="165" fontId="7" fillId="34" borderId="10" xfId="55" applyNumberFormat="1" applyFont="1" applyFill="1" applyBorder="1" applyAlignment="1">
      <alignment horizontal="center" vertical="top" wrapText="1"/>
      <protection/>
    </xf>
    <xf numFmtId="165" fontId="1" fillId="34" borderId="10" xfId="55" applyNumberFormat="1" applyFont="1" applyFill="1" applyBorder="1" applyAlignment="1">
      <alignment horizontal="center" vertical="top" wrapText="1"/>
      <protection/>
    </xf>
    <xf numFmtId="165" fontId="1" fillId="34" borderId="10" xfId="0" applyNumberFormat="1" applyFont="1" applyFill="1" applyBorder="1" applyAlignment="1">
      <alignment horizontal="center"/>
    </xf>
    <xf numFmtId="165" fontId="7" fillId="34" borderId="10" xfId="0" applyNumberFormat="1" applyFont="1" applyFill="1" applyBorder="1" applyAlignment="1">
      <alignment horizontal="center" vertical="top"/>
    </xf>
    <xf numFmtId="165" fontId="1" fillId="35" borderId="10" xfId="0" applyNumberFormat="1" applyFont="1" applyFill="1" applyBorder="1" applyAlignment="1">
      <alignment horizontal="center"/>
    </xf>
    <xf numFmtId="165" fontId="1" fillId="35" borderId="15" xfId="0" applyNumberFormat="1" applyFont="1" applyFill="1" applyBorder="1" applyAlignment="1">
      <alignment horizontal="center"/>
    </xf>
    <xf numFmtId="165" fontId="7" fillId="35" borderId="10" xfId="0" applyNumberFormat="1" applyFont="1" applyFill="1" applyBorder="1" applyAlignment="1">
      <alignment horizontal="center" vertical="top"/>
    </xf>
    <xf numFmtId="165" fontId="1" fillId="35" borderId="25" xfId="0" applyNumberFormat="1" applyFont="1" applyFill="1" applyBorder="1" applyAlignment="1">
      <alignment horizontal="center"/>
    </xf>
    <xf numFmtId="165" fontId="1" fillId="34" borderId="15" xfId="0" applyNumberFormat="1" applyFont="1" applyFill="1" applyBorder="1" applyAlignment="1">
      <alignment horizontal="center"/>
    </xf>
    <xf numFmtId="165" fontId="7" fillId="35" borderId="15" xfId="55" applyNumberFormat="1" applyFont="1" applyFill="1" applyBorder="1" applyAlignment="1">
      <alignment horizontal="center" vertical="top" wrapText="1"/>
      <protection/>
    </xf>
    <xf numFmtId="165" fontId="7" fillId="35" borderId="10" xfId="0" applyNumberFormat="1" applyFont="1" applyFill="1" applyBorder="1" applyAlignment="1">
      <alignment horizontal="center" vertical="top"/>
    </xf>
    <xf numFmtId="165" fontId="1" fillId="35" borderId="10" xfId="0" applyNumberFormat="1" applyFont="1" applyFill="1" applyBorder="1" applyAlignment="1">
      <alignment horizontal="center"/>
    </xf>
    <xf numFmtId="165" fontId="7" fillId="35" borderId="25" xfId="0" applyNumberFormat="1" applyFont="1" applyFill="1" applyBorder="1" applyAlignment="1">
      <alignment horizontal="center" vertical="top"/>
    </xf>
    <xf numFmtId="1" fontId="1" fillId="34" borderId="10" xfId="59" applyNumberFormat="1" applyFont="1" applyFill="1" applyBorder="1" applyAlignment="1" applyProtection="1">
      <alignment horizontal="center" vertical="center"/>
      <protection locked="0"/>
    </xf>
    <xf numFmtId="2" fontId="1" fillId="13" borderId="26" xfId="0" applyNumberFormat="1" applyFont="1" applyFill="1" applyBorder="1" applyAlignment="1" applyProtection="1">
      <alignment horizontal="center"/>
      <protection locked="0"/>
    </xf>
    <xf numFmtId="165" fontId="7" fillId="33" borderId="25" xfId="55" applyNumberFormat="1" applyFont="1" applyFill="1" applyBorder="1" applyAlignment="1">
      <alignment horizontal="center" vertical="top" wrapText="1"/>
      <protection/>
    </xf>
    <xf numFmtId="165" fontId="1" fillId="36" borderId="10" xfId="42" applyNumberFormat="1" applyFont="1" applyFill="1" applyBorder="1" applyAlignment="1">
      <alignment horizontal="center"/>
    </xf>
    <xf numFmtId="165" fontId="1" fillId="36" borderId="10" xfId="0" applyNumberFormat="1" applyFont="1" applyFill="1" applyBorder="1" applyAlignment="1">
      <alignment horizontal="center" vertical="center" wrapText="1"/>
    </xf>
    <xf numFmtId="165" fontId="1" fillId="33" borderId="30" xfId="0" applyNumberFormat="1" applyFont="1" applyFill="1" applyBorder="1" applyAlignment="1">
      <alignment horizontal="center"/>
    </xf>
    <xf numFmtId="165" fontId="7" fillId="33" borderId="30" xfId="55" applyNumberFormat="1" applyFont="1" applyFill="1" applyBorder="1" applyAlignment="1">
      <alignment horizontal="center" vertical="top" wrapText="1"/>
      <protection/>
    </xf>
    <xf numFmtId="165" fontId="1" fillId="33" borderId="30" xfId="0" applyNumberFormat="1" applyFont="1" applyFill="1" applyBorder="1" applyAlignment="1" applyProtection="1">
      <alignment horizontal="center"/>
      <protection locked="0"/>
    </xf>
    <xf numFmtId="165" fontId="1" fillId="36" borderId="30" xfId="0" applyNumberFormat="1" applyFont="1" applyFill="1" applyBorder="1" applyAlignment="1">
      <alignment horizontal="center" vertical="center" wrapText="1"/>
    </xf>
    <xf numFmtId="165" fontId="7" fillId="33" borderId="30" xfId="0" applyNumberFormat="1" applyFont="1" applyFill="1" applyBorder="1" applyAlignment="1">
      <alignment horizontal="center" vertical="top"/>
    </xf>
    <xf numFmtId="165" fontId="1" fillId="33" borderId="30" xfId="0" applyNumberFormat="1" applyFont="1" applyFill="1" applyBorder="1" applyAlignment="1">
      <alignment horizontal="center"/>
    </xf>
    <xf numFmtId="165" fontId="7" fillId="34" borderId="10" xfId="60" applyNumberFormat="1" applyFont="1" applyFill="1" applyBorder="1" applyAlignment="1" applyProtection="1">
      <alignment horizontal="center" wrapText="1"/>
      <protection locked="0"/>
    </xf>
    <xf numFmtId="165" fontId="1" fillId="34" borderId="26" xfId="0" applyNumberFormat="1" applyFont="1" applyFill="1" applyBorder="1" applyAlignment="1">
      <alignment horizontal="center"/>
    </xf>
    <xf numFmtId="165" fontId="1" fillId="35" borderId="10" xfId="0" applyNumberFormat="1" applyFont="1" applyFill="1" applyBorder="1" applyAlignment="1">
      <alignment horizontal="center"/>
    </xf>
    <xf numFmtId="0" fontId="1" fillId="38" borderId="10" xfId="0" applyFont="1" applyFill="1" applyBorder="1" applyAlignment="1">
      <alignment/>
    </xf>
    <xf numFmtId="0" fontId="1" fillId="38" borderId="10" xfId="0" applyFont="1" applyFill="1" applyBorder="1" applyAlignment="1">
      <alignment horizontal="center"/>
    </xf>
    <xf numFmtId="165" fontId="1" fillId="38" borderId="10" xfId="0" applyNumberFormat="1" applyFont="1" applyFill="1" applyBorder="1" applyAlignment="1">
      <alignment horizontal="center"/>
    </xf>
    <xf numFmtId="1" fontId="1" fillId="38" borderId="10" xfId="0" applyNumberFormat="1" applyFont="1" applyFill="1" applyBorder="1" applyAlignment="1">
      <alignment horizontal="center"/>
    </xf>
    <xf numFmtId="165" fontId="1" fillId="38" borderId="10" xfId="0" applyNumberFormat="1" applyFont="1" applyFill="1" applyBorder="1" applyAlignment="1">
      <alignment horizontal="center"/>
    </xf>
    <xf numFmtId="167" fontId="1" fillId="38" borderId="10" xfId="0" applyNumberFormat="1" applyFont="1" applyFill="1" applyBorder="1" applyAlignment="1">
      <alignment horizontal="center"/>
    </xf>
    <xf numFmtId="2" fontId="1" fillId="38" borderId="10" xfId="0" applyNumberFormat="1" applyFont="1" applyFill="1" applyBorder="1" applyAlignment="1">
      <alignment horizontal="center"/>
    </xf>
    <xf numFmtId="2" fontId="1" fillId="38" borderId="15" xfId="0" applyNumberFormat="1" applyFont="1" applyFill="1" applyBorder="1" applyAlignment="1">
      <alignment horizontal="center"/>
    </xf>
    <xf numFmtId="2" fontId="1" fillId="38" borderId="19" xfId="0" applyNumberFormat="1" applyFont="1" applyFill="1" applyBorder="1" applyAlignment="1">
      <alignment horizontal="center"/>
    </xf>
    <xf numFmtId="165" fontId="1" fillId="33" borderId="15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/>
    </xf>
    <xf numFmtId="165" fontId="1" fillId="33" borderId="20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/>
    </xf>
    <xf numFmtId="1" fontId="10" fillId="33" borderId="10" xfId="0" applyNumberFormat="1" applyFont="1" applyFill="1" applyBorder="1" applyAlignment="1">
      <alignment horizontal="center"/>
    </xf>
    <xf numFmtId="165" fontId="1" fillId="33" borderId="15" xfId="0" applyNumberFormat="1" applyFont="1" applyFill="1" applyBorder="1" applyAlignment="1" applyProtection="1">
      <alignment horizontal="center"/>
      <protection locked="0"/>
    </xf>
    <xf numFmtId="1" fontId="1" fillId="33" borderId="15" xfId="0" applyNumberFormat="1" applyFont="1" applyFill="1" applyBorder="1" applyAlignment="1" applyProtection="1">
      <alignment horizontal="center"/>
      <protection locked="0"/>
    </xf>
    <xf numFmtId="49" fontId="1" fillId="33" borderId="31" xfId="0" applyNumberFormat="1" applyFont="1" applyFill="1" applyBorder="1" applyAlignment="1">
      <alignment/>
    </xf>
    <xf numFmtId="165" fontId="1" fillId="33" borderId="26" xfId="0" applyNumberFormat="1" applyFont="1" applyFill="1" applyBorder="1" applyAlignment="1">
      <alignment horizontal="center"/>
    </xf>
    <xf numFmtId="1" fontId="1" fillId="33" borderId="26" xfId="0" applyNumberFormat="1" applyFont="1" applyFill="1" applyBorder="1" applyAlignment="1">
      <alignment horizontal="center"/>
    </xf>
    <xf numFmtId="167" fontId="1" fillId="33" borderId="26" xfId="0" applyNumberFormat="1" applyFont="1" applyFill="1" applyBorder="1" applyAlignment="1">
      <alignment horizontal="center"/>
    </xf>
    <xf numFmtId="2" fontId="1" fillId="33" borderId="26" xfId="0" applyNumberFormat="1" applyFont="1" applyFill="1" applyBorder="1" applyAlignment="1">
      <alignment horizontal="center"/>
    </xf>
    <xf numFmtId="2" fontId="1" fillId="33" borderId="28" xfId="0" applyNumberFormat="1" applyFont="1" applyFill="1" applyBorder="1" applyAlignment="1">
      <alignment horizontal="center"/>
    </xf>
    <xf numFmtId="0" fontId="10" fillId="13" borderId="31" xfId="0" applyFont="1" applyFill="1" applyBorder="1" applyAlignment="1">
      <alignment/>
    </xf>
    <xf numFmtId="1" fontId="10" fillId="13" borderId="15" xfId="0" applyNumberFormat="1" applyFont="1" applyFill="1" applyBorder="1" applyAlignment="1">
      <alignment horizontal="center"/>
    </xf>
    <xf numFmtId="165" fontId="1" fillId="13" borderId="15" xfId="0" applyNumberFormat="1" applyFont="1" applyFill="1" applyBorder="1" applyAlignment="1">
      <alignment horizontal="center"/>
    </xf>
    <xf numFmtId="1" fontId="1" fillId="13" borderId="15" xfId="0" applyNumberFormat="1" applyFont="1" applyFill="1" applyBorder="1" applyAlignment="1">
      <alignment horizontal="center"/>
    </xf>
    <xf numFmtId="2" fontId="1" fillId="13" borderId="51" xfId="0" applyNumberFormat="1" applyFont="1" applyFill="1" applyBorder="1" applyAlignment="1" applyProtection="1">
      <alignment horizontal="center"/>
      <protection/>
    </xf>
    <xf numFmtId="0" fontId="1" fillId="13" borderId="31" xfId="0" applyFont="1" applyFill="1" applyBorder="1" applyAlignment="1">
      <alignment vertical="top"/>
    </xf>
    <xf numFmtId="165" fontId="7" fillId="13" borderId="15" xfId="0" applyNumberFormat="1" applyFont="1" applyFill="1" applyBorder="1" applyAlignment="1">
      <alignment horizontal="center" vertical="top"/>
    </xf>
    <xf numFmtId="1" fontId="7" fillId="13" borderId="15" xfId="0" applyNumberFormat="1" applyFont="1" applyFill="1" applyBorder="1" applyAlignment="1">
      <alignment horizontal="center" vertical="top"/>
    </xf>
    <xf numFmtId="167" fontId="1" fillId="13" borderId="15" xfId="0" applyNumberFormat="1" applyFont="1" applyFill="1" applyBorder="1" applyAlignment="1">
      <alignment horizontal="center" vertical="center"/>
    </xf>
    <xf numFmtId="2" fontId="1" fillId="13" borderId="51" xfId="0" applyNumberFormat="1" applyFont="1" applyFill="1" applyBorder="1" applyAlignment="1">
      <alignment horizontal="center"/>
    </xf>
    <xf numFmtId="0" fontId="7" fillId="34" borderId="15" xfId="55" applyFont="1" applyFill="1" applyBorder="1" applyAlignment="1">
      <alignment horizontal="left" vertical="top" wrapText="1"/>
      <protection/>
    </xf>
    <xf numFmtId="3" fontId="7" fillId="34" borderId="15" xfId="55" applyNumberFormat="1" applyFont="1" applyFill="1" applyBorder="1" applyAlignment="1">
      <alignment horizontal="center" vertical="top" wrapText="1"/>
      <protection/>
    </xf>
    <xf numFmtId="165" fontId="7" fillId="34" borderId="15" xfId="55" applyNumberFormat="1" applyFont="1" applyFill="1" applyBorder="1" applyAlignment="1">
      <alignment horizontal="center" vertical="top" wrapText="1"/>
      <protection/>
    </xf>
    <xf numFmtId="1" fontId="7" fillId="34" borderId="15" xfId="55" applyNumberFormat="1" applyFont="1" applyFill="1" applyBorder="1" applyAlignment="1">
      <alignment horizontal="center" vertical="top" wrapText="1"/>
      <protection/>
    </xf>
    <xf numFmtId="1" fontId="10" fillId="34" borderId="15" xfId="0" applyNumberFormat="1" applyFont="1" applyFill="1" applyBorder="1" applyAlignment="1">
      <alignment horizontal="center"/>
    </xf>
    <xf numFmtId="165" fontId="1" fillId="34" borderId="26" xfId="0" applyNumberFormat="1" applyFont="1" applyFill="1" applyBorder="1" applyAlignment="1" applyProtection="1">
      <alignment horizontal="center"/>
      <protection locked="0"/>
    </xf>
    <xf numFmtId="0" fontId="1" fillId="34" borderId="24" xfId="0" applyFont="1" applyFill="1" applyBorder="1" applyAlignment="1" applyProtection="1">
      <alignment horizontal="left"/>
      <protection locked="0"/>
    </xf>
    <xf numFmtId="165" fontId="7" fillId="34" borderId="15" xfId="0" applyNumberFormat="1" applyFont="1" applyFill="1" applyBorder="1" applyAlignment="1">
      <alignment horizontal="center" vertical="top"/>
    </xf>
    <xf numFmtId="0" fontId="1" fillId="34" borderId="24" xfId="0" applyFont="1" applyFill="1" applyBorder="1" applyAlignment="1">
      <alignment vertical="top"/>
    </xf>
    <xf numFmtId="0" fontId="1" fillId="34" borderId="15" xfId="0" applyFont="1" applyFill="1" applyBorder="1" applyAlignment="1">
      <alignment horizontal="center"/>
    </xf>
    <xf numFmtId="165" fontId="1" fillId="34" borderId="15" xfId="0" applyNumberFormat="1" applyFont="1" applyFill="1" applyBorder="1" applyAlignment="1">
      <alignment horizontal="center"/>
    </xf>
    <xf numFmtId="165" fontId="7" fillId="35" borderId="15" xfId="0" applyNumberFormat="1" applyFont="1" applyFill="1" applyBorder="1" applyAlignment="1">
      <alignment horizontal="center" vertical="top"/>
    </xf>
    <xf numFmtId="165" fontId="1" fillId="37" borderId="26" xfId="0" applyNumberFormat="1" applyFont="1" applyFill="1" applyBorder="1" applyAlignment="1" applyProtection="1">
      <alignment horizontal="center"/>
      <protection locked="0"/>
    </xf>
    <xf numFmtId="2" fontId="47" fillId="35" borderId="30" xfId="55" applyNumberFormat="1" applyFont="1" applyFill="1" applyBorder="1" applyAlignment="1">
      <alignment horizontal="center"/>
      <protection/>
    </xf>
    <xf numFmtId="165" fontId="1" fillId="35" borderId="15" xfId="0" applyNumberFormat="1" applyFont="1" applyFill="1" applyBorder="1" applyAlignment="1">
      <alignment horizontal="center"/>
    </xf>
    <xf numFmtId="0" fontId="1" fillId="35" borderId="31" xfId="0" applyFont="1" applyFill="1" applyBorder="1" applyAlignment="1">
      <alignment/>
    </xf>
    <xf numFmtId="0" fontId="1" fillId="35" borderId="52" xfId="0" applyFont="1" applyFill="1" applyBorder="1" applyAlignment="1">
      <alignment/>
    </xf>
    <xf numFmtId="0" fontId="10" fillId="35" borderId="24" xfId="0" applyFont="1" applyFill="1" applyBorder="1" applyAlignment="1">
      <alignment/>
    </xf>
    <xf numFmtId="165" fontId="1" fillId="33" borderId="10" xfId="0" applyNumberFormat="1" applyFont="1" applyFill="1" applyBorder="1" applyAlignment="1">
      <alignment horizontal="center"/>
    </xf>
    <xf numFmtId="165" fontId="10" fillId="33" borderId="15" xfId="0" applyNumberFormat="1" applyFont="1" applyFill="1" applyBorder="1" applyAlignment="1">
      <alignment horizontal="center"/>
    </xf>
    <xf numFmtId="167" fontId="10" fillId="33" borderId="15" xfId="0" applyNumberFormat="1" applyFont="1" applyFill="1" applyBorder="1" applyAlignment="1">
      <alignment horizontal="center"/>
    </xf>
    <xf numFmtId="2" fontId="10" fillId="33" borderId="15" xfId="0" applyNumberFormat="1" applyFont="1" applyFill="1" applyBorder="1" applyAlignment="1">
      <alignment horizontal="center"/>
    </xf>
    <xf numFmtId="0" fontId="1" fillId="34" borderId="25" xfId="0" applyFont="1" applyFill="1" applyBorder="1" applyAlignment="1" applyProtection="1">
      <alignment horizontal="left"/>
      <protection locked="0"/>
    </xf>
    <xf numFmtId="165" fontId="7" fillId="34" borderId="10" xfId="60" applyNumberFormat="1" applyFont="1" applyFill="1" applyBorder="1" applyAlignment="1" applyProtection="1">
      <alignment horizontal="center" vertical="top" wrapText="1"/>
      <protection locked="0"/>
    </xf>
    <xf numFmtId="0" fontId="7" fillId="34" borderId="24" xfId="55" applyFont="1" applyFill="1" applyBorder="1" applyAlignment="1">
      <alignment horizontal="left" vertical="top" wrapText="1"/>
      <protection/>
    </xf>
    <xf numFmtId="167" fontId="1" fillId="34" borderId="30" xfId="0" applyNumberFormat="1" applyFont="1" applyFill="1" applyBorder="1" applyAlignment="1">
      <alignment horizontal="center"/>
    </xf>
    <xf numFmtId="167" fontId="1" fillId="34" borderId="27" xfId="0" applyNumberFormat="1" applyFont="1" applyFill="1" applyBorder="1" applyAlignment="1" applyProtection="1">
      <alignment horizontal="center"/>
      <protection/>
    </xf>
    <xf numFmtId="2" fontId="1" fillId="34" borderId="26" xfId="0" applyNumberFormat="1" applyFont="1" applyFill="1" applyBorder="1" applyAlignment="1" applyProtection="1">
      <alignment horizontal="center"/>
      <protection/>
    </xf>
    <xf numFmtId="2" fontId="7" fillId="34" borderId="10" xfId="0" applyNumberFormat="1" applyFont="1" applyFill="1" applyBorder="1" applyAlignment="1" applyProtection="1">
      <alignment horizontal="center"/>
      <protection locked="0"/>
    </xf>
    <xf numFmtId="165" fontId="1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" fontId="1" fillId="34" borderId="25" xfId="0" applyNumberFormat="1" applyFont="1" applyFill="1" applyBorder="1" applyAlignment="1">
      <alignment horizontal="center"/>
    </xf>
    <xf numFmtId="167" fontId="1" fillId="34" borderId="25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165" fontId="1" fillId="33" borderId="10" xfId="0" applyNumberFormat="1" applyFont="1" applyFill="1" applyBorder="1" applyAlignment="1">
      <alignment horizontal="center" vertical="top" wrapText="1"/>
    </xf>
    <xf numFmtId="165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65" fontId="1" fillId="33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30" xfId="0" applyNumberFormat="1" applyFont="1" applyFill="1" applyBorder="1" applyAlignment="1" applyProtection="1">
      <alignment horizontal="center"/>
      <protection/>
    </xf>
    <xf numFmtId="169" fontId="1" fillId="33" borderId="26" xfId="0" applyNumberFormat="1" applyFont="1" applyFill="1" applyBorder="1" applyAlignment="1">
      <alignment horizontal="center"/>
    </xf>
    <xf numFmtId="2" fontId="47" fillId="33" borderId="26" xfId="55" applyNumberFormat="1" applyFont="1" applyFill="1" applyBorder="1" applyAlignment="1">
      <alignment horizontal="center"/>
      <protection/>
    </xf>
    <xf numFmtId="2" fontId="47" fillId="33" borderId="27" xfId="55" applyNumberFormat="1" applyFont="1" applyFill="1" applyBorder="1" applyAlignment="1">
      <alignment horizontal="center"/>
      <protection/>
    </xf>
    <xf numFmtId="2" fontId="7" fillId="13" borderId="20" xfId="0" applyNumberFormat="1" applyFont="1" applyFill="1" applyBorder="1" applyAlignment="1">
      <alignment horizontal="center" vertical="center"/>
    </xf>
    <xf numFmtId="0" fontId="1" fillId="13" borderId="26" xfId="0" applyFont="1" applyFill="1" applyBorder="1" applyAlignment="1" applyProtection="1">
      <alignment/>
      <protection locked="0"/>
    </xf>
    <xf numFmtId="167" fontId="1" fillId="13" borderId="26" xfId="0" applyNumberFormat="1" applyFont="1" applyFill="1" applyBorder="1" applyAlignment="1" applyProtection="1">
      <alignment horizontal="center"/>
      <protection/>
    </xf>
    <xf numFmtId="2" fontId="7" fillId="13" borderId="15" xfId="0" applyNumberFormat="1" applyFont="1" applyFill="1" applyBorder="1" applyAlignment="1">
      <alignment horizontal="center" vertical="center"/>
    </xf>
    <xf numFmtId="0" fontId="7" fillId="13" borderId="10" xfId="59" applyFont="1" applyFill="1" applyBorder="1" applyAlignment="1" applyProtection="1">
      <alignment horizontal="left" wrapText="1"/>
      <protection locked="0"/>
    </xf>
    <xf numFmtId="1" fontId="1" fillId="13" borderId="10" xfId="59" applyNumberFormat="1" applyFont="1" applyFill="1" applyBorder="1" applyAlignment="1" applyProtection="1">
      <alignment horizontal="center" vertical="center" wrapText="1"/>
      <protection locked="0"/>
    </xf>
    <xf numFmtId="0" fontId="1" fillId="13" borderId="10" xfId="59" applyFont="1" applyFill="1" applyBorder="1" applyAlignment="1" applyProtection="1">
      <alignment horizontal="center" vertical="center"/>
      <protection locked="0"/>
    </xf>
    <xf numFmtId="165" fontId="7" fillId="13" borderId="10" xfId="0" applyNumberFormat="1" applyFont="1" applyFill="1" applyBorder="1" applyAlignment="1">
      <alignment horizontal="center" vertical="top" wrapText="1"/>
    </xf>
    <xf numFmtId="165" fontId="7" fillId="13" borderId="10" xfId="60" applyNumberFormat="1" applyFont="1" applyFill="1" applyBorder="1" applyAlignment="1" applyProtection="1">
      <alignment horizontal="center" wrapText="1"/>
      <protection locked="0"/>
    </xf>
    <xf numFmtId="1" fontId="7" fillId="13" borderId="10" xfId="60" applyNumberFormat="1" applyFont="1" applyFill="1" applyBorder="1" applyAlignment="1" applyProtection="1">
      <alignment horizontal="center" vertical="center" wrapText="1"/>
      <protection locked="0"/>
    </xf>
    <xf numFmtId="0" fontId="7" fillId="13" borderId="10" xfId="59" applyNumberFormat="1" applyFont="1" applyFill="1" applyBorder="1" applyAlignment="1" applyProtection="1">
      <alignment horizontal="center" vertical="center" wrapText="1"/>
      <protection locked="0"/>
    </xf>
    <xf numFmtId="0" fontId="7" fillId="13" borderId="10" xfId="59" applyFont="1" applyFill="1" applyBorder="1" applyAlignment="1" applyProtection="1">
      <alignment horizontal="center" vertical="center"/>
      <protection locked="0"/>
    </xf>
    <xf numFmtId="2" fontId="1" fillId="13" borderId="10" xfId="0" applyNumberFormat="1" applyFont="1" applyFill="1" applyBorder="1" applyAlignment="1" quotePrefix="1">
      <alignment horizontal="center"/>
    </xf>
    <xf numFmtId="0" fontId="1" fillId="13" borderId="24" xfId="0" applyFont="1" applyFill="1" applyBorder="1" applyAlignment="1" applyProtection="1">
      <alignment horizontal="left"/>
      <protection locked="0"/>
    </xf>
    <xf numFmtId="0" fontId="1" fillId="13" borderId="10" xfId="59" applyFont="1" applyFill="1" applyBorder="1" applyAlignment="1" applyProtection="1">
      <alignment horizontal="left" wrapText="1"/>
      <protection locked="0"/>
    </xf>
    <xf numFmtId="0" fontId="1" fillId="13" borderId="10" xfId="59" applyNumberFormat="1" applyFont="1" applyFill="1" applyBorder="1" applyAlignment="1" applyProtection="1">
      <alignment horizontal="center" vertical="center" wrapText="1"/>
      <protection locked="0"/>
    </xf>
    <xf numFmtId="0" fontId="1" fillId="35" borderId="15" xfId="59" applyFont="1" applyFill="1" applyBorder="1" applyAlignment="1" applyProtection="1">
      <alignment horizontal="left" wrapText="1"/>
      <protection locked="0"/>
    </xf>
    <xf numFmtId="0" fontId="1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" fillId="35" borderId="10" xfId="59" applyFont="1" applyFill="1" applyBorder="1" applyAlignment="1" applyProtection="1">
      <alignment horizontal="center" vertical="center"/>
      <protection locked="0"/>
    </xf>
    <xf numFmtId="165" fontId="7" fillId="35" borderId="10" xfId="0" applyNumberFormat="1" applyFont="1" applyFill="1" applyBorder="1" applyAlignment="1">
      <alignment horizontal="center" vertical="top" wrapText="1"/>
    </xf>
    <xf numFmtId="165" fontId="7" fillId="35" borderId="10" xfId="60" applyNumberFormat="1" applyFont="1" applyFill="1" applyBorder="1" applyAlignment="1" applyProtection="1">
      <alignment horizontal="center" vertical="top" wrapText="1"/>
      <protection locked="0"/>
    </xf>
    <xf numFmtId="1" fontId="1" fillId="35" borderId="10" xfId="59" applyNumberFormat="1" applyFont="1" applyFill="1" applyBorder="1" applyAlignment="1" applyProtection="1">
      <alignment horizontal="center" vertical="center"/>
      <protection locked="0"/>
    </xf>
    <xf numFmtId="1" fontId="7" fillId="35" borderId="10" xfId="60" applyNumberFormat="1" applyFont="1" applyFill="1" applyBorder="1" applyAlignment="1" applyProtection="1">
      <alignment horizontal="center" vertical="center" wrapText="1"/>
      <protection locked="0"/>
    </xf>
    <xf numFmtId="165" fontId="1" fillId="35" borderId="26" xfId="0" applyNumberFormat="1" applyFont="1" applyFill="1" applyBorder="1" applyAlignment="1">
      <alignment horizontal="center"/>
    </xf>
    <xf numFmtId="165" fontId="1" fillId="35" borderId="15" xfId="0" applyNumberFormat="1" applyFont="1" applyFill="1" applyBorder="1" applyAlignment="1">
      <alignment horizontal="center"/>
    </xf>
    <xf numFmtId="0" fontId="1" fillId="35" borderId="24" xfId="59" applyFont="1" applyFill="1" applyBorder="1" applyAlignment="1" applyProtection="1">
      <alignment horizontal="left" wrapText="1"/>
      <protection locked="0"/>
    </xf>
    <xf numFmtId="0" fontId="7" fillId="35" borderId="44" xfId="0" applyFont="1" applyFill="1" applyBorder="1" applyAlignment="1">
      <alignment vertical="top"/>
    </xf>
    <xf numFmtId="165" fontId="7" fillId="35" borderId="15" xfId="0" applyNumberFormat="1" applyFont="1" applyFill="1" applyBorder="1" applyAlignment="1">
      <alignment horizontal="center" vertical="top"/>
    </xf>
    <xf numFmtId="1" fontId="7" fillId="35" borderId="15" xfId="0" applyNumberFormat="1" applyFont="1" applyFill="1" applyBorder="1" applyAlignment="1">
      <alignment horizontal="center" vertical="top"/>
    </xf>
    <xf numFmtId="0" fontId="7" fillId="35" borderId="49" xfId="0" applyFont="1" applyFill="1" applyBorder="1" applyAlignment="1">
      <alignment vertical="top"/>
    </xf>
    <xf numFmtId="0" fontId="1" fillId="35" borderId="49" xfId="59" applyFont="1" applyFill="1" applyBorder="1" applyAlignment="1" applyProtection="1">
      <alignment horizontal="left" wrapText="1"/>
      <protection locked="0"/>
    </xf>
    <xf numFmtId="165" fontId="1" fillId="35" borderId="10" xfId="0" applyNumberFormat="1" applyFont="1" applyFill="1" applyBorder="1" applyAlignment="1" applyProtection="1">
      <alignment horizontal="center" vertical="center"/>
      <protection locked="0"/>
    </xf>
    <xf numFmtId="2" fontId="1" fillId="35" borderId="30" xfId="0" applyNumberFormat="1" applyFont="1" applyFill="1" applyBorder="1" applyAlignment="1" applyProtection="1">
      <alignment horizontal="center"/>
      <protection/>
    </xf>
    <xf numFmtId="165" fontId="1" fillId="35" borderId="15" xfId="0" applyNumberFormat="1" applyFont="1" applyFill="1" applyBorder="1" applyAlignment="1" applyProtection="1">
      <alignment horizontal="center" vertical="center"/>
      <protection locked="0"/>
    </xf>
    <xf numFmtId="0" fontId="1" fillId="35" borderId="10" xfId="59" applyFont="1" applyFill="1" applyBorder="1" applyAlignment="1" applyProtection="1">
      <alignment horizontal="left" wrapText="1"/>
      <protection locked="0"/>
    </xf>
    <xf numFmtId="0" fontId="1" fillId="35" borderId="24" xfId="0" applyFont="1" applyFill="1" applyBorder="1" applyAlignment="1">
      <alignment vertical="center"/>
    </xf>
    <xf numFmtId="165" fontId="1" fillId="35" borderId="11" xfId="0" applyNumberFormat="1" applyFont="1" applyFill="1" applyBorder="1" applyAlignment="1">
      <alignment horizontal="center"/>
    </xf>
    <xf numFmtId="1" fontId="1" fillId="35" borderId="11" xfId="0" applyNumberFormat="1" applyFont="1" applyFill="1" applyBorder="1" applyAlignment="1">
      <alignment horizontal="center"/>
    </xf>
    <xf numFmtId="2" fontId="1" fillId="35" borderId="50" xfId="0" applyNumberFormat="1" applyFont="1" applyFill="1" applyBorder="1" applyAlignment="1" applyProtection="1">
      <alignment horizontal="center"/>
      <protection/>
    </xf>
    <xf numFmtId="1" fontId="1" fillId="33" borderId="49" xfId="0" applyNumberFormat="1" applyFont="1" applyFill="1" applyBorder="1" applyAlignment="1" applyProtection="1">
      <alignment horizontal="center"/>
      <protection locked="0"/>
    </xf>
    <xf numFmtId="165" fontId="10" fillId="33" borderId="30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 vertical="top"/>
    </xf>
    <xf numFmtId="165" fontId="1" fillId="33" borderId="15" xfId="0" applyNumberFormat="1" applyFont="1" applyFill="1" applyBorder="1" applyAlignment="1">
      <alignment horizontal="center" vertical="top" wrapText="1"/>
    </xf>
    <xf numFmtId="165" fontId="1" fillId="33" borderId="20" xfId="0" applyNumberFormat="1" applyFont="1" applyFill="1" applyBorder="1" applyAlignment="1">
      <alignment horizontal="center" vertical="center" wrapText="1"/>
    </xf>
    <xf numFmtId="1" fontId="1" fillId="33" borderId="15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top"/>
    </xf>
    <xf numFmtId="165" fontId="1" fillId="33" borderId="30" xfId="0" applyNumberFormat="1" applyFont="1" applyFill="1" applyBorder="1" applyAlignment="1">
      <alignment horizontal="center" vertical="center" wrapText="1"/>
    </xf>
    <xf numFmtId="165" fontId="1" fillId="33" borderId="20" xfId="0" applyNumberFormat="1" applyFont="1" applyFill="1" applyBorder="1" applyAlignment="1" applyProtection="1">
      <alignment horizontal="center"/>
      <protection locked="0"/>
    </xf>
    <xf numFmtId="165" fontId="1" fillId="33" borderId="26" xfId="0" applyNumberFormat="1" applyFont="1" applyFill="1" applyBorder="1" applyAlignment="1" applyProtection="1">
      <alignment horizontal="center"/>
      <protection locked="0"/>
    </xf>
    <xf numFmtId="165" fontId="10" fillId="33" borderId="25" xfId="0" applyNumberFormat="1" applyFont="1" applyFill="1" applyBorder="1" applyAlignment="1">
      <alignment horizontal="center"/>
    </xf>
    <xf numFmtId="0" fontId="1" fillId="33" borderId="31" xfId="0" applyFont="1" applyFill="1" applyBorder="1" applyAlignment="1" applyProtection="1">
      <alignment/>
      <protection locked="0"/>
    </xf>
    <xf numFmtId="0" fontId="1" fillId="33" borderId="24" xfId="0" applyFont="1" applyFill="1" applyBorder="1" applyAlignment="1">
      <alignment horizontal="left" vertical="top" wrapText="1"/>
    </xf>
    <xf numFmtId="1" fontId="1" fillId="33" borderId="10" xfId="0" applyNumberFormat="1" applyFont="1" applyFill="1" applyBorder="1" applyAlignment="1">
      <alignment horizontal="center" vertical="center"/>
    </xf>
    <xf numFmtId="0" fontId="7" fillId="33" borderId="31" xfId="55" applyFont="1" applyFill="1" applyBorder="1" applyAlignment="1">
      <alignment horizontal="left" vertical="top" wrapText="1"/>
      <protection/>
    </xf>
    <xf numFmtId="3" fontId="7" fillId="33" borderId="15" xfId="55" applyNumberFormat="1" applyFont="1" applyFill="1" applyBorder="1" applyAlignment="1">
      <alignment horizontal="center" vertical="top" wrapText="1"/>
      <protection/>
    </xf>
    <xf numFmtId="165" fontId="7" fillId="33" borderId="15" xfId="55" applyNumberFormat="1" applyFont="1" applyFill="1" applyBorder="1" applyAlignment="1">
      <alignment horizontal="center" vertical="top" wrapText="1"/>
      <protection/>
    </xf>
    <xf numFmtId="1" fontId="7" fillId="33" borderId="15" xfId="55" applyNumberFormat="1" applyFont="1" applyFill="1" applyBorder="1" applyAlignment="1">
      <alignment horizontal="center" vertical="top" wrapText="1"/>
      <protection/>
    </xf>
    <xf numFmtId="0" fontId="1" fillId="33" borderId="15" xfId="0" applyFont="1" applyFill="1" applyBorder="1" applyAlignment="1">
      <alignment horizontal="left" vertical="top" wrapText="1"/>
    </xf>
    <xf numFmtId="165" fontId="1" fillId="33" borderId="15" xfId="0" applyNumberFormat="1" applyFont="1" applyFill="1" applyBorder="1" applyAlignment="1">
      <alignment horizontal="center" vertical="center" wrapText="1"/>
    </xf>
    <xf numFmtId="0" fontId="9" fillId="35" borderId="53" xfId="0" applyFont="1" applyFill="1" applyBorder="1" applyAlignment="1">
      <alignment horizontal="center" vertical="center" textRotation="90"/>
    </xf>
    <xf numFmtId="0" fontId="1" fillId="13" borderId="54" xfId="0" applyFont="1" applyFill="1" applyBorder="1" applyAlignment="1">
      <alignment/>
    </xf>
    <xf numFmtId="0" fontId="1" fillId="13" borderId="35" xfId="0" applyFont="1" applyFill="1" applyBorder="1" applyAlignment="1">
      <alignment horizontal="center"/>
    </xf>
    <xf numFmtId="165" fontId="1" fillId="13" borderId="35" xfId="0" applyNumberFormat="1" applyFont="1" applyFill="1" applyBorder="1" applyAlignment="1">
      <alignment horizontal="center"/>
    </xf>
    <xf numFmtId="1" fontId="1" fillId="13" borderId="35" xfId="0" applyNumberFormat="1" applyFont="1" applyFill="1" applyBorder="1" applyAlignment="1">
      <alignment horizontal="center"/>
    </xf>
    <xf numFmtId="167" fontId="1" fillId="13" borderId="35" xfId="0" applyNumberFormat="1" applyFont="1" applyFill="1" applyBorder="1" applyAlignment="1">
      <alignment horizontal="center"/>
    </xf>
    <xf numFmtId="0" fontId="1" fillId="33" borderId="29" xfId="0" applyFont="1" applyFill="1" applyBorder="1" applyAlignment="1" applyProtection="1">
      <alignment/>
      <protection locked="0"/>
    </xf>
    <xf numFmtId="167" fontId="1" fillId="33" borderId="35" xfId="0" applyNumberFormat="1" applyFont="1" applyFill="1" applyBorder="1" applyAlignment="1" applyProtection="1">
      <alignment horizontal="center"/>
      <protection/>
    </xf>
    <xf numFmtId="2" fontId="1" fillId="33" borderId="35" xfId="0" applyNumberFormat="1" applyFont="1" applyFill="1" applyBorder="1" applyAlignment="1" applyProtection="1">
      <alignment horizontal="center"/>
      <protection locked="0"/>
    </xf>
    <xf numFmtId="2" fontId="1" fillId="33" borderId="33" xfId="0" applyNumberFormat="1" applyFont="1" applyFill="1" applyBorder="1" applyAlignment="1" applyProtection="1">
      <alignment horizontal="center"/>
      <protection/>
    </xf>
    <xf numFmtId="0" fontId="9" fillId="35" borderId="55" xfId="0" applyFont="1" applyFill="1" applyBorder="1" applyAlignment="1">
      <alignment horizontal="center" vertical="center" textRotation="90"/>
    </xf>
    <xf numFmtId="0" fontId="9" fillId="35" borderId="56" xfId="0" applyFont="1" applyFill="1" applyBorder="1" applyAlignment="1">
      <alignment horizontal="center" vertical="center" textRotation="9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aprastas 2" xfId="59"/>
    <cellStyle name="Paprastas 3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86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601" sqref="R601"/>
    </sheetView>
  </sheetViews>
  <sheetFormatPr defaultColWidth="9.140625" defaultRowHeight="12.75"/>
  <cols>
    <col min="1" max="1" width="9.140625" style="1" customWidth="1"/>
    <col min="2" max="2" width="24.7109375" style="4" customWidth="1"/>
    <col min="3" max="3" width="5.00390625" style="5" customWidth="1"/>
    <col min="4" max="4" width="6.57421875" style="5" customWidth="1"/>
    <col min="5" max="5" width="7.421875" style="1" customWidth="1"/>
    <col min="6" max="6" width="8.8515625" style="1" customWidth="1"/>
    <col min="7" max="7" width="11.140625" style="1" customWidth="1"/>
    <col min="8" max="8" width="8.28125" style="1" customWidth="1"/>
    <col min="9" max="9" width="7.28125" style="1" customWidth="1"/>
    <col min="10" max="10" width="12.00390625" style="1" customWidth="1"/>
    <col min="11" max="11" width="6.8515625" style="1" customWidth="1"/>
    <col min="12" max="12" width="10.8515625" style="22" customWidth="1"/>
    <col min="13" max="13" width="9.421875" style="1" customWidth="1"/>
    <col min="14" max="14" width="10.7109375" style="20" customWidth="1"/>
    <col min="15" max="15" width="11.421875" style="20" customWidth="1"/>
    <col min="16" max="16" width="13.140625" style="20" customWidth="1"/>
    <col min="17" max="17" width="5.8515625" style="1" customWidth="1"/>
    <col min="18" max="19" width="10.8515625" style="1" customWidth="1"/>
    <col min="20" max="20" width="12.421875" style="1" bestFit="1" customWidth="1"/>
    <col min="21" max="21" width="9.140625" style="1" customWidth="1"/>
    <col min="22" max="22" width="10.421875" style="1" bestFit="1" customWidth="1"/>
    <col min="23" max="16384" width="9.140625" style="1" customWidth="1"/>
  </cols>
  <sheetData>
    <row r="1" spans="2:16" s="7" customFormat="1" ht="13.5" customHeight="1">
      <c r="B1" s="331" t="s">
        <v>378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</row>
    <row r="2" spans="2:16" s="7" customFormat="1" ht="13.5" customHeight="1" thickBot="1"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</row>
    <row r="3" spans="1:16" ht="12.75" customHeight="1">
      <c r="A3" s="328" t="s">
        <v>0</v>
      </c>
      <c r="B3" s="339" t="s">
        <v>1</v>
      </c>
      <c r="C3" s="316" t="s">
        <v>2</v>
      </c>
      <c r="D3" s="316" t="s">
        <v>10</v>
      </c>
      <c r="E3" s="318" t="s">
        <v>11</v>
      </c>
      <c r="F3" s="319"/>
      <c r="G3" s="319"/>
      <c r="H3" s="320"/>
      <c r="I3" s="316" t="s">
        <v>3</v>
      </c>
      <c r="J3" s="316" t="s">
        <v>12</v>
      </c>
      <c r="K3" s="316" t="s">
        <v>4</v>
      </c>
      <c r="L3" s="332" t="s">
        <v>5</v>
      </c>
      <c r="M3" s="316" t="s">
        <v>13</v>
      </c>
      <c r="N3" s="314" t="s">
        <v>14</v>
      </c>
      <c r="O3" s="334" t="s">
        <v>20</v>
      </c>
      <c r="P3" s="337" t="s">
        <v>21</v>
      </c>
    </row>
    <row r="4" spans="1:19" s="2" customFormat="1" ht="33.75">
      <c r="A4" s="329"/>
      <c r="B4" s="340"/>
      <c r="C4" s="317"/>
      <c r="D4" s="317"/>
      <c r="E4" s="6" t="s">
        <v>15</v>
      </c>
      <c r="F4" s="6" t="s">
        <v>16</v>
      </c>
      <c r="G4" s="6" t="s">
        <v>17</v>
      </c>
      <c r="H4" s="6" t="s">
        <v>18</v>
      </c>
      <c r="I4" s="317"/>
      <c r="J4" s="317"/>
      <c r="K4" s="317"/>
      <c r="L4" s="333"/>
      <c r="M4" s="317"/>
      <c r="N4" s="315"/>
      <c r="O4" s="335"/>
      <c r="P4" s="338"/>
      <c r="R4" s="25"/>
      <c r="S4" s="25"/>
    </row>
    <row r="5" spans="1:19" s="3" customFormat="1" ht="13.5" customHeight="1" thickBot="1">
      <c r="A5" s="330"/>
      <c r="B5" s="341"/>
      <c r="C5" s="8" t="s">
        <v>6</v>
      </c>
      <c r="D5" s="8" t="s">
        <v>7</v>
      </c>
      <c r="E5" s="8" t="s">
        <v>8</v>
      </c>
      <c r="F5" s="8" t="s">
        <v>8</v>
      </c>
      <c r="G5" s="8" t="s">
        <v>8</v>
      </c>
      <c r="H5" s="8" t="s">
        <v>8</v>
      </c>
      <c r="I5" s="8" t="s">
        <v>19</v>
      </c>
      <c r="J5" s="8" t="s">
        <v>8</v>
      </c>
      <c r="K5" s="8" t="s">
        <v>19</v>
      </c>
      <c r="L5" s="21" t="s">
        <v>86</v>
      </c>
      <c r="M5" s="8" t="s">
        <v>9</v>
      </c>
      <c r="N5" s="19" t="s">
        <v>85</v>
      </c>
      <c r="O5" s="23" t="s">
        <v>22</v>
      </c>
      <c r="P5" s="24" t="s">
        <v>23</v>
      </c>
      <c r="R5" s="18"/>
      <c r="S5" s="18"/>
    </row>
    <row r="6" spans="1:19" s="3" customFormat="1" ht="13.5" customHeight="1" thickBot="1">
      <c r="A6" s="26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  <c r="K6" s="65">
        <v>11</v>
      </c>
      <c r="L6" s="66">
        <v>12</v>
      </c>
      <c r="M6" s="66">
        <v>13</v>
      </c>
      <c r="N6" s="66">
        <v>14</v>
      </c>
      <c r="O6" s="67">
        <v>15</v>
      </c>
      <c r="P6" s="68">
        <v>16</v>
      </c>
      <c r="R6" s="18"/>
      <c r="S6" s="18"/>
    </row>
    <row r="7" spans="1:19" s="9" customFormat="1" ht="12.75" customHeight="1">
      <c r="A7" s="321" t="s">
        <v>80</v>
      </c>
      <c r="B7" s="125" t="s">
        <v>713</v>
      </c>
      <c r="C7" s="126">
        <v>12</v>
      </c>
      <c r="D7" s="126">
        <v>1961</v>
      </c>
      <c r="E7" s="127">
        <v>3.3</v>
      </c>
      <c r="F7" s="127">
        <v>0.866</v>
      </c>
      <c r="G7" s="127">
        <v>1.76</v>
      </c>
      <c r="H7" s="127">
        <v>0.574</v>
      </c>
      <c r="I7" s="392">
        <v>516.28</v>
      </c>
      <c r="J7" s="127">
        <v>0.6</v>
      </c>
      <c r="K7" s="392">
        <v>516.3</v>
      </c>
      <c r="L7" s="129">
        <f>J7/K7</f>
        <v>0.0011621150493898896</v>
      </c>
      <c r="M7" s="128">
        <v>241.54</v>
      </c>
      <c r="N7" s="159">
        <f>L7*M7</f>
        <v>0.28069726902963393</v>
      </c>
      <c r="O7" s="159">
        <f>L7*60*1000</f>
        <v>69.72690296339337</v>
      </c>
      <c r="P7" s="130">
        <f>O7*M7/1000</f>
        <v>16.841836141778035</v>
      </c>
      <c r="Q7" s="11"/>
      <c r="R7" s="10"/>
      <c r="S7" s="10"/>
    </row>
    <row r="8" spans="1:22" s="9" customFormat="1" ht="12.75">
      <c r="A8" s="322"/>
      <c r="B8" s="70" t="s">
        <v>201</v>
      </c>
      <c r="C8" s="27">
        <v>45</v>
      </c>
      <c r="D8" s="27">
        <v>1975</v>
      </c>
      <c r="E8" s="496">
        <f>F8+G8+H8</f>
        <v>14.92</v>
      </c>
      <c r="F8" s="496">
        <v>3.82</v>
      </c>
      <c r="G8" s="496">
        <v>7.2</v>
      </c>
      <c r="H8" s="496">
        <v>3.9</v>
      </c>
      <c r="I8" s="52">
        <v>2325.22</v>
      </c>
      <c r="J8" s="496">
        <v>3.9</v>
      </c>
      <c r="K8" s="52">
        <v>2325.22</v>
      </c>
      <c r="L8" s="71">
        <f>H8/I8</f>
        <v>0.0016772606463044358</v>
      </c>
      <c r="M8" s="29">
        <v>285.6</v>
      </c>
      <c r="N8" s="29">
        <f>L8*M8*1.09</f>
        <v>0.5221379482371561</v>
      </c>
      <c r="O8" s="29">
        <f>L8*60*1000</f>
        <v>100.63563877826614</v>
      </c>
      <c r="P8" s="72">
        <f>N8*62</f>
        <v>32.37255279070368</v>
      </c>
      <c r="Q8" s="10"/>
      <c r="R8" s="10"/>
      <c r="S8" s="10"/>
      <c r="T8" s="12"/>
      <c r="U8" s="13"/>
      <c r="V8" s="13"/>
    </row>
    <row r="9" spans="1:19" s="9" customFormat="1" ht="12.75">
      <c r="A9" s="322"/>
      <c r="B9" s="131" t="s">
        <v>331</v>
      </c>
      <c r="C9" s="370">
        <v>40</v>
      </c>
      <c r="D9" s="370" t="s">
        <v>276</v>
      </c>
      <c r="E9" s="497">
        <f>+F9+G9+H9</f>
        <v>14.809562</v>
      </c>
      <c r="F9" s="132">
        <v>4.28264</v>
      </c>
      <c r="G9" s="132">
        <v>6.17</v>
      </c>
      <c r="H9" s="132">
        <v>4.356922</v>
      </c>
      <c r="I9" s="263">
        <v>2233.8</v>
      </c>
      <c r="J9" s="132">
        <v>4.356922</v>
      </c>
      <c r="K9" s="263">
        <v>2233.8</v>
      </c>
      <c r="L9" s="133">
        <f>J9/K9</f>
        <v>0.0019504530396633538</v>
      </c>
      <c r="M9" s="386">
        <v>277.732</v>
      </c>
      <c r="N9" s="274">
        <f>L9*M9</f>
        <v>0.5417032236117826</v>
      </c>
      <c r="O9" s="274">
        <f>L9*60*1000</f>
        <v>117.02718237980123</v>
      </c>
      <c r="P9" s="264">
        <f>O9*M9/1000</f>
        <v>32.50219341670696</v>
      </c>
      <c r="R9" s="10"/>
      <c r="S9" s="10"/>
    </row>
    <row r="10" spans="1:19" s="9" customFormat="1" ht="12.75">
      <c r="A10" s="322"/>
      <c r="B10" s="131" t="s">
        <v>436</v>
      </c>
      <c r="C10" s="58">
        <v>25</v>
      </c>
      <c r="D10" s="58">
        <v>1969</v>
      </c>
      <c r="E10" s="132">
        <v>7.945</v>
      </c>
      <c r="F10" s="132">
        <v>1.53</v>
      </c>
      <c r="G10" s="132">
        <v>3.84</v>
      </c>
      <c r="H10" s="132">
        <v>2.575</v>
      </c>
      <c r="I10" s="460">
        <v>1317.76</v>
      </c>
      <c r="J10" s="132">
        <v>2.575</v>
      </c>
      <c r="K10" s="460">
        <v>1317.76</v>
      </c>
      <c r="L10" s="133">
        <f>J10/K10</f>
        <v>0.0019540735794074796</v>
      </c>
      <c r="M10" s="386">
        <v>298.22</v>
      </c>
      <c r="N10" s="134">
        <f>L10*M10</f>
        <v>0.5827438228508987</v>
      </c>
      <c r="O10" s="134">
        <f>L10*60*1000</f>
        <v>117.24441476444878</v>
      </c>
      <c r="P10" s="264">
        <f>O10*M10/1000</f>
        <v>34.96462937105392</v>
      </c>
      <c r="R10" s="10"/>
      <c r="S10" s="10"/>
    </row>
    <row r="11" spans="1:19" s="9" customFormat="1" ht="12.75">
      <c r="A11" s="322"/>
      <c r="B11" s="70" t="s">
        <v>678</v>
      </c>
      <c r="C11" s="27">
        <v>50</v>
      </c>
      <c r="D11" s="27">
        <v>1978</v>
      </c>
      <c r="E11" s="496">
        <v>17.5</v>
      </c>
      <c r="F11" s="537">
        <v>4.391</v>
      </c>
      <c r="G11" s="270">
        <v>8</v>
      </c>
      <c r="H11" s="496">
        <v>5.109</v>
      </c>
      <c r="I11" s="52">
        <v>2593.16</v>
      </c>
      <c r="J11" s="496">
        <v>5.109</v>
      </c>
      <c r="K11" s="52">
        <v>2593.16</v>
      </c>
      <c r="L11" s="397">
        <f>J11/K11</f>
        <v>0.0019701830970707554</v>
      </c>
      <c r="M11" s="395">
        <v>273.59</v>
      </c>
      <c r="N11" s="29">
        <f>L11*M11</f>
        <v>0.539022393527588</v>
      </c>
      <c r="O11" s="29">
        <f>L11*60000</f>
        <v>118.21098582424533</v>
      </c>
      <c r="P11" s="72">
        <f>N11*60</f>
        <v>32.341343611655276</v>
      </c>
      <c r="R11" s="10"/>
      <c r="S11" s="10"/>
    </row>
    <row r="12" spans="1:19" s="9" customFormat="1" ht="12.75">
      <c r="A12" s="322"/>
      <c r="B12" s="70" t="s">
        <v>291</v>
      </c>
      <c r="C12" s="27">
        <v>55</v>
      </c>
      <c r="D12" s="27">
        <v>1966</v>
      </c>
      <c r="E12" s="496">
        <v>19.1</v>
      </c>
      <c r="F12" s="496">
        <v>5.054</v>
      </c>
      <c r="G12" s="270">
        <v>8.8</v>
      </c>
      <c r="H12" s="496">
        <v>5.246</v>
      </c>
      <c r="I12" s="52">
        <v>2564.02</v>
      </c>
      <c r="J12" s="496">
        <v>5.246</v>
      </c>
      <c r="K12" s="389">
        <v>2564.02</v>
      </c>
      <c r="L12" s="397">
        <f>J12/K12</f>
        <v>0.002046005881389381</v>
      </c>
      <c r="M12" s="395">
        <v>273.59</v>
      </c>
      <c r="N12" s="29">
        <f>L12*M12</f>
        <v>0.5597667490893207</v>
      </c>
      <c r="O12" s="29">
        <f>L12*60000</f>
        <v>122.76035288336284</v>
      </c>
      <c r="P12" s="72">
        <f>N12*60</f>
        <v>33.58600494535924</v>
      </c>
      <c r="R12" s="10"/>
      <c r="S12" s="10"/>
    </row>
    <row r="13" spans="1:19" s="9" customFormat="1" ht="12.75">
      <c r="A13" s="322"/>
      <c r="B13" s="131" t="s">
        <v>437</v>
      </c>
      <c r="C13" s="58">
        <v>30</v>
      </c>
      <c r="D13" s="370">
        <v>1985</v>
      </c>
      <c r="E13" s="132">
        <v>10.75</v>
      </c>
      <c r="F13" s="132">
        <v>2.878</v>
      </c>
      <c r="G13" s="132">
        <v>4.8</v>
      </c>
      <c r="H13" s="132">
        <v>3.072</v>
      </c>
      <c r="I13" s="460">
        <v>1496.17</v>
      </c>
      <c r="J13" s="132">
        <v>3.072</v>
      </c>
      <c r="K13" s="263">
        <v>1496.17</v>
      </c>
      <c r="L13" s="133">
        <f>J13/K13</f>
        <v>0.0020532426128046944</v>
      </c>
      <c r="M13" s="386">
        <v>298.22</v>
      </c>
      <c r="N13" s="134">
        <f>L13*M13</f>
        <v>0.612318011990616</v>
      </c>
      <c r="O13" s="134">
        <f>L13*60*1000</f>
        <v>123.19455676828167</v>
      </c>
      <c r="P13" s="136">
        <f>O13*M13/1000</f>
        <v>36.73908071943696</v>
      </c>
      <c r="R13" s="10"/>
      <c r="S13" s="10"/>
    </row>
    <row r="14" spans="1:16" s="9" customFormat="1" ht="11.25" customHeight="1">
      <c r="A14" s="322"/>
      <c r="B14" s="131" t="s">
        <v>392</v>
      </c>
      <c r="C14" s="370">
        <v>112</v>
      </c>
      <c r="D14" s="370">
        <v>2004</v>
      </c>
      <c r="E14" s="132">
        <v>35.352</v>
      </c>
      <c r="F14" s="132">
        <v>21.79</v>
      </c>
      <c r="G14" s="132"/>
      <c r="H14" s="132">
        <f>E14-F14-G14</f>
        <v>13.561999999999998</v>
      </c>
      <c r="I14" s="263">
        <v>6558.28</v>
      </c>
      <c r="J14" s="132">
        <f>H14</f>
        <v>13.561999999999998</v>
      </c>
      <c r="K14" s="263">
        <f>I14</f>
        <v>6558.28</v>
      </c>
      <c r="L14" s="133">
        <f>J14/K14</f>
        <v>0.0020679202473819353</v>
      </c>
      <c r="M14" s="386">
        <v>273.26</v>
      </c>
      <c r="N14" s="134">
        <f>L14*M14</f>
        <v>0.5650798867995876</v>
      </c>
      <c r="O14" s="134">
        <f>L14*60*1000</f>
        <v>124.07521484291611</v>
      </c>
      <c r="P14" s="264">
        <f>O14*M14/1000</f>
        <v>33.90479320797526</v>
      </c>
    </row>
    <row r="15" spans="1:19" s="9" customFormat="1" ht="12.75">
      <c r="A15" s="322"/>
      <c r="B15" s="70" t="s">
        <v>203</v>
      </c>
      <c r="C15" s="27">
        <v>39</v>
      </c>
      <c r="D15" s="27">
        <v>1985</v>
      </c>
      <c r="E15" s="496">
        <f>F15+G15+H15</f>
        <v>15.809999999999999</v>
      </c>
      <c r="F15" s="496">
        <v>4.13</v>
      </c>
      <c r="G15" s="496">
        <v>6.32</v>
      </c>
      <c r="H15" s="496">
        <v>5.36</v>
      </c>
      <c r="I15" s="52">
        <v>2285.27</v>
      </c>
      <c r="J15" s="496">
        <v>5.36</v>
      </c>
      <c r="K15" s="52">
        <v>2285.27</v>
      </c>
      <c r="L15" s="71">
        <f>H15/I15</f>
        <v>0.002345455897990172</v>
      </c>
      <c r="M15" s="29">
        <v>285.6</v>
      </c>
      <c r="N15" s="29">
        <f>L15*M15*1.09</f>
        <v>0.7301498028679326</v>
      </c>
      <c r="O15" s="29">
        <f>L15*60*1000</f>
        <v>140.72735387941032</v>
      </c>
      <c r="P15" s="72">
        <f>N15*62</f>
        <v>45.269287777811826</v>
      </c>
      <c r="R15" s="10"/>
      <c r="S15" s="10"/>
    </row>
    <row r="16" spans="1:19" s="9" customFormat="1" ht="12.75">
      <c r="A16" s="322"/>
      <c r="B16" s="350" t="s">
        <v>438</v>
      </c>
      <c r="C16" s="58">
        <v>60</v>
      </c>
      <c r="D16" s="58">
        <v>1971</v>
      </c>
      <c r="E16" s="132">
        <v>21.961</v>
      </c>
      <c r="F16" s="132">
        <v>5.411</v>
      </c>
      <c r="G16" s="132">
        <v>9.6</v>
      </c>
      <c r="H16" s="132">
        <v>6.95</v>
      </c>
      <c r="I16" s="460">
        <v>2799.04</v>
      </c>
      <c r="J16" s="132">
        <v>6.95</v>
      </c>
      <c r="K16" s="460">
        <v>2799.04</v>
      </c>
      <c r="L16" s="133">
        <f>J16/K16</f>
        <v>0.0024829941694295187</v>
      </c>
      <c r="M16" s="386">
        <v>298.22</v>
      </c>
      <c r="N16" s="134">
        <f>L16*M16</f>
        <v>0.7404785212072711</v>
      </c>
      <c r="O16" s="134">
        <f>L16*60*1000</f>
        <v>148.97965016577112</v>
      </c>
      <c r="P16" s="136">
        <f>O16*M16/1000</f>
        <v>44.42871127243627</v>
      </c>
      <c r="R16" s="10"/>
      <c r="S16" s="10"/>
    </row>
    <row r="17" spans="1:19" s="9" customFormat="1" ht="12.75" customHeight="1">
      <c r="A17" s="322"/>
      <c r="B17" s="260" t="s">
        <v>612</v>
      </c>
      <c r="C17" s="163">
        <v>100</v>
      </c>
      <c r="D17" s="163" t="s">
        <v>276</v>
      </c>
      <c r="E17" s="164">
        <v>34.48</v>
      </c>
      <c r="F17" s="164">
        <v>7.03</v>
      </c>
      <c r="G17" s="164">
        <v>16</v>
      </c>
      <c r="H17" s="164">
        <v>11.45</v>
      </c>
      <c r="I17" s="261">
        <v>4426</v>
      </c>
      <c r="J17" s="164">
        <v>11.45</v>
      </c>
      <c r="K17" s="261">
        <v>4426</v>
      </c>
      <c r="L17" s="161">
        <f>J17/K17</f>
        <v>0.002586985991866245</v>
      </c>
      <c r="M17" s="162">
        <v>215.3</v>
      </c>
      <c r="N17" s="417">
        <f>L17*M17</f>
        <v>0.5569780840488026</v>
      </c>
      <c r="O17" s="417">
        <f>L17*60*1000</f>
        <v>155.2191595119747</v>
      </c>
      <c r="P17" s="264">
        <f>O17*M17/1000</f>
        <v>33.41868504292815</v>
      </c>
      <c r="R17" s="10"/>
      <c r="S17" s="10"/>
    </row>
    <row r="18" spans="1:26" s="14" customFormat="1" ht="12.75">
      <c r="A18" s="322"/>
      <c r="B18" s="131" t="s">
        <v>613</v>
      </c>
      <c r="C18" s="58">
        <v>18</v>
      </c>
      <c r="D18" s="58" t="s">
        <v>276</v>
      </c>
      <c r="E18" s="497">
        <v>2.02</v>
      </c>
      <c r="F18" s="497">
        <v>0</v>
      </c>
      <c r="G18" s="497">
        <v>0</v>
      </c>
      <c r="H18" s="497">
        <v>2.02</v>
      </c>
      <c r="I18" s="263">
        <v>779</v>
      </c>
      <c r="J18" s="497">
        <v>2.02</v>
      </c>
      <c r="K18" s="263">
        <v>779</v>
      </c>
      <c r="L18" s="133">
        <f>J18/K18</f>
        <v>0.0025930680359435173</v>
      </c>
      <c r="M18" s="38">
        <v>215.3</v>
      </c>
      <c r="N18" s="274">
        <f>L18*M18</f>
        <v>0.5582875481386393</v>
      </c>
      <c r="O18" s="274">
        <f>L18*60*1000</f>
        <v>155.58408215661103</v>
      </c>
      <c r="P18" s="264">
        <f>O18*M18/1000</f>
        <v>33.49725288831836</v>
      </c>
      <c r="Q18" s="11"/>
      <c r="R18" s="10"/>
      <c r="S18" s="10"/>
      <c r="T18" s="9"/>
      <c r="U18" s="9"/>
      <c r="V18" s="9"/>
      <c r="W18" s="9"/>
      <c r="X18" s="9"/>
      <c r="Y18" s="9"/>
      <c r="Z18" s="9"/>
    </row>
    <row r="19" spans="1:26" s="9" customFormat="1" ht="12.75">
      <c r="A19" s="322"/>
      <c r="B19" s="131" t="s">
        <v>394</v>
      </c>
      <c r="C19" s="58">
        <v>71</v>
      </c>
      <c r="D19" s="58">
        <v>1969</v>
      </c>
      <c r="E19" s="132">
        <v>27.371</v>
      </c>
      <c r="F19" s="132">
        <v>10.1889</v>
      </c>
      <c r="G19" s="132">
        <v>7.2</v>
      </c>
      <c r="H19" s="132">
        <f>E19-F19-G19</f>
        <v>9.982099999999999</v>
      </c>
      <c r="I19" s="460">
        <v>3814.69</v>
      </c>
      <c r="J19" s="132">
        <f>H19</f>
        <v>9.982099999999999</v>
      </c>
      <c r="K19" s="460">
        <f>I19</f>
        <v>3814.69</v>
      </c>
      <c r="L19" s="133">
        <f>J19/K19</f>
        <v>0.0026167526063716837</v>
      </c>
      <c r="M19" s="38">
        <v>273.26</v>
      </c>
      <c r="N19" s="134">
        <f>L19*M19</f>
        <v>0.7150538172171262</v>
      </c>
      <c r="O19" s="134">
        <f>L19*60*1000</f>
        <v>157.00515638230104</v>
      </c>
      <c r="P19" s="136">
        <f>O19*M19/1000</f>
        <v>42.90322903302758</v>
      </c>
      <c r="R19" s="10"/>
      <c r="S19" s="10"/>
      <c r="Z19" s="14"/>
    </row>
    <row r="20" spans="1:19" s="9" customFormat="1" ht="12.75">
      <c r="A20" s="322"/>
      <c r="B20" s="354" t="s">
        <v>108</v>
      </c>
      <c r="C20" s="377">
        <v>101</v>
      </c>
      <c r="D20" s="379" t="s">
        <v>24</v>
      </c>
      <c r="E20" s="498">
        <v>37.29</v>
      </c>
      <c r="F20" s="498">
        <v>9.61</v>
      </c>
      <c r="G20" s="538">
        <v>16</v>
      </c>
      <c r="H20" s="498">
        <v>11.68</v>
      </c>
      <c r="I20" s="462">
        <v>4440.66</v>
      </c>
      <c r="J20" s="498">
        <v>11.68</v>
      </c>
      <c r="K20" s="462">
        <v>4440.66</v>
      </c>
      <c r="L20" s="133">
        <f>J20/K20</f>
        <v>0.002630239649061176</v>
      </c>
      <c r="M20" s="386">
        <v>240.45</v>
      </c>
      <c r="N20" s="134">
        <f>L20*M20</f>
        <v>0.6324411236167597</v>
      </c>
      <c r="O20" s="134">
        <f>L20*60*1000</f>
        <v>157.81437894367056</v>
      </c>
      <c r="P20" s="264">
        <f>O20*M20/1000</f>
        <v>37.946467417005586</v>
      </c>
      <c r="Q20" s="11"/>
      <c r="R20" s="10"/>
      <c r="S20" s="10"/>
    </row>
    <row r="21" spans="1:19" s="9" customFormat="1" ht="12.75">
      <c r="A21" s="322"/>
      <c r="B21" s="131" t="s">
        <v>393</v>
      </c>
      <c r="C21" s="58">
        <v>135</v>
      </c>
      <c r="D21" s="58">
        <v>1979</v>
      </c>
      <c r="E21" s="132">
        <v>48.4</v>
      </c>
      <c r="F21" s="132">
        <v>14.587</v>
      </c>
      <c r="G21" s="132">
        <v>13.5</v>
      </c>
      <c r="H21" s="132">
        <f>E21-F21-G21</f>
        <v>20.313000000000002</v>
      </c>
      <c r="I21" s="460">
        <v>7266.29</v>
      </c>
      <c r="J21" s="132">
        <f>H21</f>
        <v>20.313000000000002</v>
      </c>
      <c r="K21" s="460">
        <f>I21</f>
        <v>7266.29</v>
      </c>
      <c r="L21" s="133">
        <f>J21/K21</f>
        <v>0.0027955118774505286</v>
      </c>
      <c r="M21" s="38">
        <v>273.26</v>
      </c>
      <c r="N21" s="134">
        <f>L21*M21</f>
        <v>0.7639015756321315</v>
      </c>
      <c r="O21" s="134">
        <f>L21*60*1000</f>
        <v>167.7307126470317</v>
      </c>
      <c r="P21" s="136">
        <f>O21*M21/1000</f>
        <v>45.83409453792788</v>
      </c>
      <c r="R21" s="10"/>
      <c r="S21" s="10"/>
    </row>
    <row r="22" spans="1:19" s="9" customFormat="1" ht="12.75">
      <c r="A22" s="322"/>
      <c r="B22" s="131" t="s">
        <v>439</v>
      </c>
      <c r="C22" s="58">
        <v>75</v>
      </c>
      <c r="D22" s="58">
        <v>1976</v>
      </c>
      <c r="E22" s="132">
        <v>31.44</v>
      </c>
      <c r="F22" s="132">
        <v>8.188</v>
      </c>
      <c r="G22" s="132">
        <v>12</v>
      </c>
      <c r="H22" s="132">
        <v>11.252</v>
      </c>
      <c r="I22" s="460">
        <v>3969.47</v>
      </c>
      <c r="J22" s="132">
        <v>11.252</v>
      </c>
      <c r="K22" s="460">
        <v>3969.47</v>
      </c>
      <c r="L22" s="133">
        <f>J22/K22</f>
        <v>0.0028346353543420156</v>
      </c>
      <c r="M22" s="386">
        <v>298.22</v>
      </c>
      <c r="N22" s="134">
        <f>L22*M22</f>
        <v>0.8453449553718759</v>
      </c>
      <c r="O22" s="134">
        <f>L22*60*1000</f>
        <v>170.07812126052093</v>
      </c>
      <c r="P22" s="136">
        <f>O22*M22/1000</f>
        <v>50.72069732231255</v>
      </c>
      <c r="Q22" s="11"/>
      <c r="R22" s="10"/>
      <c r="S22" s="10"/>
    </row>
    <row r="23" spans="1:22" s="9" customFormat="1" ht="12.75" customHeight="1">
      <c r="A23" s="322"/>
      <c r="B23" s="131" t="s">
        <v>395</v>
      </c>
      <c r="C23" s="58">
        <v>36</v>
      </c>
      <c r="D23" s="58">
        <v>1989</v>
      </c>
      <c r="E23" s="132">
        <v>13.147</v>
      </c>
      <c r="F23" s="132">
        <v>3.121</v>
      </c>
      <c r="G23" s="132">
        <v>3.6</v>
      </c>
      <c r="H23" s="132">
        <f>E23-F23-G23</f>
        <v>6.426</v>
      </c>
      <c r="I23" s="460">
        <v>2258.01</v>
      </c>
      <c r="J23" s="132">
        <f>H23</f>
        <v>6.426</v>
      </c>
      <c r="K23" s="460">
        <f>I23</f>
        <v>2258.01</v>
      </c>
      <c r="L23" s="133">
        <f>J23/K23</f>
        <v>0.00284586870740165</v>
      </c>
      <c r="M23" s="38">
        <v>273.26</v>
      </c>
      <c r="N23" s="134">
        <f>L23*M23</f>
        <v>0.7776620829845748</v>
      </c>
      <c r="O23" s="134">
        <f>L23*60*1000</f>
        <v>170.75212244409897</v>
      </c>
      <c r="P23" s="136">
        <f>O23*M23/1000</f>
        <v>46.65972497907448</v>
      </c>
      <c r="Q23" s="10"/>
      <c r="R23" s="10"/>
      <c r="S23" s="10"/>
      <c r="T23" s="12"/>
      <c r="U23" s="13"/>
      <c r="V23" s="13"/>
    </row>
    <row r="24" spans="1:26" s="16" customFormat="1" ht="12.75">
      <c r="A24" s="322"/>
      <c r="B24" s="131" t="s">
        <v>440</v>
      </c>
      <c r="C24" s="58">
        <v>30</v>
      </c>
      <c r="D24" s="58">
        <v>1987</v>
      </c>
      <c r="E24" s="132">
        <v>13.05</v>
      </c>
      <c r="F24" s="132">
        <v>3.706</v>
      </c>
      <c r="G24" s="132">
        <v>4.8</v>
      </c>
      <c r="H24" s="132">
        <v>4.544</v>
      </c>
      <c r="I24" s="460">
        <v>1596.15</v>
      </c>
      <c r="J24" s="132">
        <v>4.544</v>
      </c>
      <c r="K24" s="460">
        <v>1596.15</v>
      </c>
      <c r="L24" s="133">
        <f>J24/K24</f>
        <v>0.002846850233374056</v>
      </c>
      <c r="M24" s="386">
        <v>298.22</v>
      </c>
      <c r="N24" s="134">
        <f>L24*M24</f>
        <v>0.8489876765968111</v>
      </c>
      <c r="O24" s="134">
        <f>L24*60*1000</f>
        <v>170.81101400244336</v>
      </c>
      <c r="P24" s="136">
        <f>O24*M24/1000</f>
        <v>50.93926059580866</v>
      </c>
      <c r="Q24" s="9"/>
      <c r="R24" s="10"/>
      <c r="S24" s="10"/>
      <c r="T24" s="9"/>
      <c r="U24" s="9"/>
      <c r="V24" s="9"/>
      <c r="W24" s="9"/>
      <c r="X24" s="9"/>
      <c r="Y24" s="9"/>
      <c r="Z24" s="9"/>
    </row>
    <row r="25" spans="1:25" s="16" customFormat="1" ht="12.75">
      <c r="A25" s="322"/>
      <c r="B25" s="70" t="s">
        <v>290</v>
      </c>
      <c r="C25" s="27">
        <v>24</v>
      </c>
      <c r="D25" s="27">
        <v>1991</v>
      </c>
      <c r="E25" s="496">
        <v>9.33</v>
      </c>
      <c r="F25" s="496">
        <v>2.1375</v>
      </c>
      <c r="G25" s="270">
        <v>3.84</v>
      </c>
      <c r="H25" s="496">
        <v>3.355</v>
      </c>
      <c r="I25" s="52">
        <v>1163.97</v>
      </c>
      <c r="J25" s="496">
        <v>3.355</v>
      </c>
      <c r="K25" s="389">
        <v>1163.97</v>
      </c>
      <c r="L25" s="397">
        <f>J25/K25</f>
        <v>0.002882376693557394</v>
      </c>
      <c r="M25" s="395">
        <v>273.59</v>
      </c>
      <c r="N25" s="29">
        <f>L25*M25</f>
        <v>0.7885894395903674</v>
      </c>
      <c r="O25" s="29">
        <f>L25*60000</f>
        <v>172.94260161344366</v>
      </c>
      <c r="P25" s="72">
        <f>N25*60</f>
        <v>47.315366375422045</v>
      </c>
      <c r="Q25" s="9"/>
      <c r="R25" s="10"/>
      <c r="S25" s="10"/>
      <c r="T25" s="9"/>
      <c r="U25" s="9"/>
      <c r="V25" s="9"/>
      <c r="W25" s="9"/>
      <c r="X25" s="9"/>
      <c r="Y25" s="9"/>
    </row>
    <row r="26" spans="1:26" s="9" customFormat="1" ht="12.75" customHeight="1">
      <c r="A26" s="322"/>
      <c r="B26" s="350" t="s">
        <v>785</v>
      </c>
      <c r="C26" s="58">
        <v>44</v>
      </c>
      <c r="D26" s="58" t="s">
        <v>276</v>
      </c>
      <c r="E26" s="497">
        <f>+F26+G26+H26</f>
        <v>15.498494</v>
      </c>
      <c r="F26" s="497">
        <v>3.104574</v>
      </c>
      <c r="G26" s="497">
        <v>6.89</v>
      </c>
      <c r="H26" s="497">
        <v>5.50392</v>
      </c>
      <c r="I26" s="460">
        <v>1862.58</v>
      </c>
      <c r="J26" s="497">
        <v>5.50392</v>
      </c>
      <c r="K26" s="460">
        <v>1862.58</v>
      </c>
      <c r="L26" s="133">
        <f>J26/K26</f>
        <v>0.0029549979061302065</v>
      </c>
      <c r="M26" s="38">
        <v>277.732</v>
      </c>
      <c r="N26" s="274">
        <f>L26*M26</f>
        <v>0.8206974784653546</v>
      </c>
      <c r="O26" s="274">
        <f>L26*60*1000</f>
        <v>177.29987436781238</v>
      </c>
      <c r="P26" s="264">
        <f>O26*M26/1000</f>
        <v>49.24184870792127</v>
      </c>
      <c r="R26" s="10"/>
      <c r="S26" s="10"/>
      <c r="Z26" s="16"/>
    </row>
    <row r="27" spans="1:19" s="9" customFormat="1" ht="12.75" customHeight="1">
      <c r="A27" s="322"/>
      <c r="B27" s="260" t="s">
        <v>862</v>
      </c>
      <c r="C27" s="163">
        <v>22</v>
      </c>
      <c r="D27" s="163" t="s">
        <v>24</v>
      </c>
      <c r="E27" s="164">
        <f>SUM(F27+G27+H27)</f>
        <v>10.153</v>
      </c>
      <c r="F27" s="164">
        <v>3.422</v>
      </c>
      <c r="G27" s="164">
        <v>3.08</v>
      </c>
      <c r="H27" s="164">
        <v>3.651</v>
      </c>
      <c r="I27" s="261">
        <v>1230.47</v>
      </c>
      <c r="J27" s="164">
        <v>3.651</v>
      </c>
      <c r="K27" s="261">
        <v>1230.47</v>
      </c>
      <c r="L27" s="161">
        <f>J27/K27</f>
        <v>0.002967158890505254</v>
      </c>
      <c r="M27" s="162">
        <v>261.16</v>
      </c>
      <c r="N27" s="302">
        <f>L27*M27</f>
        <v>0.7749032158443522</v>
      </c>
      <c r="O27" s="302">
        <f>L27*60*1000</f>
        <v>178.02953343031524</v>
      </c>
      <c r="P27" s="136">
        <f>O27*M27/1000</f>
        <v>46.49419295066114</v>
      </c>
      <c r="R27" s="10"/>
      <c r="S27" s="10"/>
    </row>
    <row r="28" spans="1:26" s="14" customFormat="1" ht="12.75">
      <c r="A28" s="322"/>
      <c r="B28" s="70" t="s">
        <v>202</v>
      </c>
      <c r="C28" s="27">
        <v>45</v>
      </c>
      <c r="D28" s="27">
        <v>1675</v>
      </c>
      <c r="E28" s="496">
        <f>F28+G28+H28</f>
        <v>15.799999999999999</v>
      </c>
      <c r="F28" s="496">
        <v>2</v>
      </c>
      <c r="G28" s="496">
        <v>7.04</v>
      </c>
      <c r="H28" s="496">
        <v>6.76</v>
      </c>
      <c r="I28" s="52">
        <v>2245.79</v>
      </c>
      <c r="J28" s="496">
        <v>6.76</v>
      </c>
      <c r="K28" s="52">
        <v>2245.79</v>
      </c>
      <c r="L28" s="71">
        <f>H28/I28</f>
        <v>0.0030100766322763927</v>
      </c>
      <c r="M28" s="29">
        <v>285.6</v>
      </c>
      <c r="N28" s="29">
        <f>L28*M28*1.09</f>
        <v>0.9370488959341703</v>
      </c>
      <c r="O28" s="29">
        <f>L28*60*1000</f>
        <v>180.60459793658356</v>
      </c>
      <c r="P28" s="72">
        <f>N28*62</f>
        <v>58.09703154791856</v>
      </c>
      <c r="Q28" s="9"/>
      <c r="R28" s="10"/>
      <c r="S28" s="10"/>
      <c r="T28" s="9"/>
      <c r="U28" s="9"/>
      <c r="V28" s="9"/>
      <c r="W28" s="9"/>
      <c r="X28" s="9"/>
      <c r="Y28" s="9"/>
      <c r="Z28" s="9"/>
    </row>
    <row r="29" spans="1:26" s="9" customFormat="1" ht="12.75">
      <c r="A29" s="322"/>
      <c r="B29" s="245" t="s">
        <v>574</v>
      </c>
      <c r="C29" s="246">
        <v>31</v>
      </c>
      <c r="D29" s="27">
        <v>2007</v>
      </c>
      <c r="E29" s="496">
        <v>12.932</v>
      </c>
      <c r="F29" s="500">
        <v>1.276581</v>
      </c>
      <c r="G29" s="500">
        <v>3.6</v>
      </c>
      <c r="H29" s="496">
        <v>8.055419</v>
      </c>
      <c r="I29" s="463">
        <v>2889.73</v>
      </c>
      <c r="J29" s="500">
        <v>7.5</v>
      </c>
      <c r="K29" s="463">
        <v>2478.67</v>
      </c>
      <c r="L29" s="247">
        <v>0.00303</v>
      </c>
      <c r="M29" s="29">
        <v>331.905</v>
      </c>
      <c r="N29" s="220">
        <v>1</v>
      </c>
      <c r="O29" s="29">
        <f>L29*1000*60</f>
        <v>181.8</v>
      </c>
      <c r="P29" s="72">
        <f>N29*60</f>
        <v>60</v>
      </c>
      <c r="R29" s="10"/>
      <c r="S29" s="10"/>
      <c r="Z29" s="14"/>
    </row>
    <row r="30" spans="1:26" s="14" customFormat="1" ht="11.25" customHeight="1">
      <c r="A30" s="322"/>
      <c r="B30" s="131" t="s">
        <v>138</v>
      </c>
      <c r="C30" s="58">
        <v>68</v>
      </c>
      <c r="D30" s="58">
        <v>2008</v>
      </c>
      <c r="E30" s="132">
        <v>18.891</v>
      </c>
      <c r="F30" s="132">
        <v>2.652</v>
      </c>
      <c r="G30" s="132">
        <v>4.001</v>
      </c>
      <c r="H30" s="132">
        <v>12.238</v>
      </c>
      <c r="I30" s="460">
        <v>3896.17</v>
      </c>
      <c r="J30" s="132">
        <v>12.238</v>
      </c>
      <c r="K30" s="460">
        <v>3896.17</v>
      </c>
      <c r="L30" s="133">
        <f>J30/K30</f>
        <v>0.0031410333738004243</v>
      </c>
      <c r="M30" s="386">
        <v>298.22</v>
      </c>
      <c r="N30" s="134">
        <f>L30*M30</f>
        <v>0.9367189727347627</v>
      </c>
      <c r="O30" s="134">
        <f>L30*60*1000</f>
        <v>188.46200242802547</v>
      </c>
      <c r="P30" s="136">
        <f>O30*M30/1000</f>
        <v>56.20313836408576</v>
      </c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19" s="9" customFormat="1" ht="12.75">
      <c r="A31" s="322"/>
      <c r="B31" s="70" t="s">
        <v>204</v>
      </c>
      <c r="C31" s="27">
        <v>45</v>
      </c>
      <c r="D31" s="27">
        <v>1991</v>
      </c>
      <c r="E31" s="496">
        <f>F31+G31+H31</f>
        <v>16.54</v>
      </c>
      <c r="F31" s="496">
        <v>2.97</v>
      </c>
      <c r="G31" s="496">
        <v>6.24</v>
      </c>
      <c r="H31" s="496">
        <v>7.33</v>
      </c>
      <c r="I31" s="52">
        <v>2321.73</v>
      </c>
      <c r="J31" s="496">
        <v>7.33</v>
      </c>
      <c r="K31" s="52">
        <v>2321.73</v>
      </c>
      <c r="L31" s="71">
        <f>H31/I31</f>
        <v>0.003157128520542871</v>
      </c>
      <c r="M31" s="29">
        <v>285.6</v>
      </c>
      <c r="N31" s="29">
        <f>L31*M31*1.09</f>
        <v>0.9828267369590781</v>
      </c>
      <c r="O31" s="29">
        <f>L31*60*1000</f>
        <v>189.42771123257228</v>
      </c>
      <c r="P31" s="72">
        <f>N31*62</f>
        <v>60.93525769146284</v>
      </c>
      <c r="R31" s="10"/>
      <c r="S31" s="10"/>
    </row>
    <row r="32" spans="1:26" s="9" customFormat="1" ht="12.75">
      <c r="A32" s="322"/>
      <c r="B32" s="70" t="s">
        <v>679</v>
      </c>
      <c r="C32" s="27">
        <v>60</v>
      </c>
      <c r="D32" s="27">
        <v>1986</v>
      </c>
      <c r="E32" s="496">
        <v>28.8</v>
      </c>
      <c r="F32" s="496">
        <v>7.727</v>
      </c>
      <c r="G32" s="270">
        <v>9.28</v>
      </c>
      <c r="H32" s="496">
        <v>11.793</v>
      </c>
      <c r="I32" s="52">
        <v>3724.6</v>
      </c>
      <c r="J32" s="496">
        <v>11.793</v>
      </c>
      <c r="K32" s="52">
        <v>3724.6</v>
      </c>
      <c r="L32" s="397">
        <f>J32/K32</f>
        <v>0.0031662460398432044</v>
      </c>
      <c r="M32" s="395">
        <v>273.59</v>
      </c>
      <c r="N32" s="29">
        <f>L32*M32</f>
        <v>0.8662532540407022</v>
      </c>
      <c r="O32" s="29">
        <f>L32*60000</f>
        <v>189.97476239059228</v>
      </c>
      <c r="P32" s="72">
        <f>N32*60</f>
        <v>51.97519524244213</v>
      </c>
      <c r="R32" s="10"/>
      <c r="S32" s="10"/>
      <c r="Z32" s="14"/>
    </row>
    <row r="33" spans="1:26" s="14" customFormat="1" ht="12.75" customHeight="1">
      <c r="A33" s="322"/>
      <c r="B33" s="245" t="s">
        <v>575</v>
      </c>
      <c r="C33" s="246">
        <v>51</v>
      </c>
      <c r="D33" s="27">
        <v>2007</v>
      </c>
      <c r="E33" s="496">
        <v>20.882</v>
      </c>
      <c r="F33" s="500">
        <v>4.3095</v>
      </c>
      <c r="G33" s="500">
        <v>5.28</v>
      </c>
      <c r="H33" s="496">
        <v>11.2925</v>
      </c>
      <c r="I33" s="463">
        <v>3983.31</v>
      </c>
      <c r="J33" s="500">
        <v>9.79</v>
      </c>
      <c r="K33" s="463">
        <v>3043.8</v>
      </c>
      <c r="L33" s="247">
        <v>0.00322</v>
      </c>
      <c r="M33" s="29">
        <v>331.905</v>
      </c>
      <c r="N33" s="220">
        <v>1.07</v>
      </c>
      <c r="O33" s="29">
        <f>L33*1000*60</f>
        <v>193.20000000000002</v>
      </c>
      <c r="P33" s="72">
        <f>N33*60</f>
        <v>64.2</v>
      </c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19" s="9" customFormat="1" ht="12.75">
      <c r="A34" s="322"/>
      <c r="B34" s="70" t="s">
        <v>680</v>
      </c>
      <c r="C34" s="27">
        <v>12</v>
      </c>
      <c r="D34" s="27">
        <v>1963</v>
      </c>
      <c r="E34" s="496">
        <v>4.3</v>
      </c>
      <c r="F34" s="496">
        <v>0.6793</v>
      </c>
      <c r="G34" s="270">
        <v>1.92</v>
      </c>
      <c r="H34" s="496">
        <v>1.7207</v>
      </c>
      <c r="I34" s="52">
        <v>532.45</v>
      </c>
      <c r="J34" s="496">
        <v>1.7207</v>
      </c>
      <c r="K34" s="52">
        <v>532.45</v>
      </c>
      <c r="L34" s="397">
        <f>J34/K34</f>
        <v>0.003231664945065264</v>
      </c>
      <c r="M34" s="395">
        <v>273.59</v>
      </c>
      <c r="N34" s="29">
        <f>L34*M34</f>
        <v>0.8841512123204055</v>
      </c>
      <c r="O34" s="29">
        <f>L34*60000</f>
        <v>193.89989670391583</v>
      </c>
      <c r="P34" s="72">
        <f>N34*60</f>
        <v>53.04907273922433</v>
      </c>
      <c r="R34" s="10"/>
      <c r="S34" s="10"/>
    </row>
    <row r="35" spans="1:26" s="14" customFormat="1" ht="12.75">
      <c r="A35" s="322"/>
      <c r="B35" s="131" t="s">
        <v>396</v>
      </c>
      <c r="C35" s="58">
        <v>54</v>
      </c>
      <c r="D35" s="58">
        <v>2006</v>
      </c>
      <c r="E35" s="132">
        <v>22.9999</v>
      </c>
      <c r="F35" s="132">
        <v>11.505</v>
      </c>
      <c r="G35" s="132">
        <v>0.5756</v>
      </c>
      <c r="H35" s="132">
        <f>E35-F35-G35</f>
        <v>10.9193</v>
      </c>
      <c r="I35" s="460">
        <v>3251.08</v>
      </c>
      <c r="J35" s="132">
        <f>H35</f>
        <v>10.9193</v>
      </c>
      <c r="K35" s="460">
        <f>I35</f>
        <v>3251.08</v>
      </c>
      <c r="L35" s="133">
        <f>J35/K35</f>
        <v>0.003358668504004823</v>
      </c>
      <c r="M35" s="38">
        <v>273.26</v>
      </c>
      <c r="N35" s="134">
        <f>L35*M35</f>
        <v>0.9177897554043579</v>
      </c>
      <c r="O35" s="134">
        <f>L35*60*1000</f>
        <v>201.52011024028937</v>
      </c>
      <c r="P35" s="136">
        <f>O35*M35/1000</f>
        <v>55.06738532426147</v>
      </c>
      <c r="Q35" s="9"/>
      <c r="R35" s="10"/>
      <c r="S35" s="10"/>
      <c r="T35" s="9"/>
      <c r="U35" s="9"/>
      <c r="V35" s="9"/>
      <c r="W35" s="9"/>
      <c r="X35" s="9"/>
      <c r="Y35" s="9"/>
      <c r="Z35" s="9"/>
    </row>
    <row r="36" spans="1:26" s="9" customFormat="1" ht="12.75">
      <c r="A36" s="322"/>
      <c r="B36" s="350" t="s">
        <v>614</v>
      </c>
      <c r="C36" s="58">
        <v>51</v>
      </c>
      <c r="D36" s="58" t="s">
        <v>276</v>
      </c>
      <c r="E36" s="497">
        <v>59.08</v>
      </c>
      <c r="F36" s="497">
        <v>39.47</v>
      </c>
      <c r="G36" s="497">
        <v>8.16</v>
      </c>
      <c r="H36" s="497">
        <v>11.45</v>
      </c>
      <c r="I36" s="263">
        <v>3291</v>
      </c>
      <c r="J36" s="497">
        <v>11.45</v>
      </c>
      <c r="K36" s="263">
        <v>3291</v>
      </c>
      <c r="L36" s="133">
        <f>J36/K36</f>
        <v>0.003479185657854755</v>
      </c>
      <c r="M36" s="38">
        <v>215.3</v>
      </c>
      <c r="N36" s="274">
        <f>L36*M36</f>
        <v>0.7490686721361288</v>
      </c>
      <c r="O36" s="274">
        <f>L36*60*1000</f>
        <v>208.7511394712853</v>
      </c>
      <c r="P36" s="264">
        <f>O36*M36/1000</f>
        <v>44.94412032816773</v>
      </c>
      <c r="R36" s="10"/>
      <c r="S36" s="10"/>
      <c r="Z36" s="14"/>
    </row>
    <row r="37" spans="1:26" s="14" customFormat="1" ht="12.75" customHeight="1">
      <c r="A37" s="322"/>
      <c r="B37" s="183" t="s">
        <v>87</v>
      </c>
      <c r="C37" s="51">
        <v>40</v>
      </c>
      <c r="D37" s="51">
        <v>2007</v>
      </c>
      <c r="E37" s="557">
        <v>18.704</v>
      </c>
      <c r="F37" s="557">
        <v>7.253723</v>
      </c>
      <c r="G37" s="557">
        <v>3.2</v>
      </c>
      <c r="H37" s="557">
        <v>8.250277</v>
      </c>
      <c r="I37" s="470">
        <v>2350.71</v>
      </c>
      <c r="J37" s="557">
        <v>8.250277</v>
      </c>
      <c r="K37" s="470">
        <v>2350.71</v>
      </c>
      <c r="L37" s="173">
        <f>J37/K37</f>
        <v>0.0035096957940366955</v>
      </c>
      <c r="M37" s="174">
        <v>292.992</v>
      </c>
      <c r="N37" s="174">
        <f>L37*M37</f>
        <v>1.0283127900863995</v>
      </c>
      <c r="O37" s="29">
        <f>L37*60*1000</f>
        <v>210.58174764220172</v>
      </c>
      <c r="P37" s="72">
        <f>N37*60</f>
        <v>61.69876740518397</v>
      </c>
      <c r="Q37" s="9"/>
      <c r="R37" s="10"/>
      <c r="S37" s="10"/>
      <c r="T37" s="9"/>
      <c r="U37" s="9"/>
      <c r="V37" s="9"/>
      <c r="W37" s="9"/>
      <c r="X37" s="9"/>
      <c r="Y37" s="9"/>
      <c r="Z37" s="9"/>
    </row>
    <row r="38" spans="1:25" s="14" customFormat="1" ht="12.75">
      <c r="A38" s="322"/>
      <c r="B38" s="131" t="s">
        <v>397</v>
      </c>
      <c r="C38" s="58">
        <v>60</v>
      </c>
      <c r="D38" s="58">
        <v>1980</v>
      </c>
      <c r="E38" s="132">
        <v>26.244</v>
      </c>
      <c r="F38" s="132">
        <v>8.943</v>
      </c>
      <c r="G38" s="132">
        <v>6</v>
      </c>
      <c r="H38" s="132">
        <f>E38-F38-G38</f>
        <v>11.301000000000002</v>
      </c>
      <c r="I38" s="460">
        <v>3156.44</v>
      </c>
      <c r="J38" s="132">
        <f>H38</f>
        <v>11.301000000000002</v>
      </c>
      <c r="K38" s="460">
        <f>I38</f>
        <v>3156.44</v>
      </c>
      <c r="L38" s="133">
        <f>J38/K38</f>
        <v>0.0035802993245555126</v>
      </c>
      <c r="M38" s="38">
        <v>273.26</v>
      </c>
      <c r="N38" s="134">
        <f>L38*M38</f>
        <v>0.9783525934280394</v>
      </c>
      <c r="O38" s="134">
        <f>L38*60*1000</f>
        <v>214.81795947333077</v>
      </c>
      <c r="P38" s="136">
        <f>O38*M38/1000</f>
        <v>58.70115560568237</v>
      </c>
      <c r="Q38" s="9"/>
      <c r="R38" s="10"/>
      <c r="S38" s="10"/>
      <c r="T38" s="9"/>
      <c r="U38" s="9"/>
      <c r="V38" s="9"/>
      <c r="W38" s="9"/>
      <c r="X38" s="9"/>
      <c r="Y38" s="9"/>
    </row>
    <row r="39" spans="1:19" s="9" customFormat="1" ht="12.75">
      <c r="A39" s="322"/>
      <c r="B39" s="70" t="s">
        <v>292</v>
      </c>
      <c r="C39" s="27">
        <v>12</v>
      </c>
      <c r="D39" s="27">
        <v>1962</v>
      </c>
      <c r="E39" s="496">
        <v>4.5</v>
      </c>
      <c r="F39" s="270">
        <v>0.646</v>
      </c>
      <c r="G39" s="270">
        <v>1.92</v>
      </c>
      <c r="H39" s="496">
        <v>1.934</v>
      </c>
      <c r="I39" s="52">
        <v>533.7</v>
      </c>
      <c r="J39" s="496">
        <v>1.934</v>
      </c>
      <c r="K39" s="52">
        <v>533.7</v>
      </c>
      <c r="L39" s="397">
        <f>J39/K39</f>
        <v>0.0036237586659171816</v>
      </c>
      <c r="M39" s="395">
        <v>273.59</v>
      </c>
      <c r="N39" s="29">
        <f>L39*M39</f>
        <v>0.9914241334082816</v>
      </c>
      <c r="O39" s="29">
        <f>L39*60000</f>
        <v>217.4255199550309</v>
      </c>
      <c r="P39" s="72">
        <f>N39*60</f>
        <v>59.485448004496895</v>
      </c>
      <c r="Q39" s="11"/>
      <c r="R39" s="10"/>
      <c r="S39" s="10"/>
    </row>
    <row r="40" spans="1:26" s="9" customFormat="1" ht="12.75">
      <c r="A40" s="322"/>
      <c r="B40" s="177" t="s">
        <v>150</v>
      </c>
      <c r="C40" s="178">
        <v>30</v>
      </c>
      <c r="D40" s="27">
        <v>1973</v>
      </c>
      <c r="E40" s="496">
        <f>+F40+G40+H40</f>
        <v>14.186005</v>
      </c>
      <c r="F40" s="501">
        <v>3.6771</v>
      </c>
      <c r="G40" s="501">
        <v>4.8</v>
      </c>
      <c r="H40" s="501">
        <v>5.708905</v>
      </c>
      <c r="I40" s="464">
        <v>1569.45</v>
      </c>
      <c r="J40" s="501">
        <v>5.708905</v>
      </c>
      <c r="K40" s="464">
        <v>1569.45</v>
      </c>
      <c r="L40" s="71">
        <f>+J40/K40</f>
        <v>0.0036375195132052627</v>
      </c>
      <c r="M40" s="29">
        <v>335.066</v>
      </c>
      <c r="N40" s="29">
        <f>+L40*M40</f>
        <v>1.2188091132116345</v>
      </c>
      <c r="O40" s="29">
        <f>+L40*60*1000</f>
        <v>218.25117079231578</v>
      </c>
      <c r="P40" s="72">
        <f>+N40*60</f>
        <v>73.12854679269807</v>
      </c>
      <c r="Q40" s="10"/>
      <c r="R40" s="10"/>
      <c r="S40" s="10"/>
      <c r="T40" s="12"/>
      <c r="U40" s="13"/>
      <c r="V40" s="13"/>
      <c r="Z40" s="14"/>
    </row>
    <row r="41" spans="1:26" s="9" customFormat="1" ht="12.75">
      <c r="A41" s="322"/>
      <c r="B41" s="131" t="s">
        <v>441</v>
      </c>
      <c r="C41" s="58">
        <v>28</v>
      </c>
      <c r="D41" s="58">
        <v>1991</v>
      </c>
      <c r="E41" s="132">
        <v>12.95</v>
      </c>
      <c r="F41" s="132">
        <v>2.856</v>
      </c>
      <c r="G41" s="132">
        <v>4.56</v>
      </c>
      <c r="H41" s="132">
        <v>5.534</v>
      </c>
      <c r="I41" s="460">
        <v>1509.42</v>
      </c>
      <c r="J41" s="132">
        <v>5.534</v>
      </c>
      <c r="K41" s="460">
        <v>1509.42</v>
      </c>
      <c r="L41" s="133">
        <f>J41/K41</f>
        <v>0.0036663089133574483</v>
      </c>
      <c r="M41" s="386">
        <v>298.22</v>
      </c>
      <c r="N41" s="134">
        <f>L41*M41</f>
        <v>1.0933666441414582</v>
      </c>
      <c r="O41" s="134">
        <f>L41*60*1000</f>
        <v>219.97853480144693</v>
      </c>
      <c r="P41" s="136">
        <f>O41*M41/1000</f>
        <v>65.60199864848751</v>
      </c>
      <c r="R41" s="10"/>
      <c r="S41" s="10"/>
      <c r="Z41" s="14"/>
    </row>
    <row r="42" spans="1:16" s="9" customFormat="1" ht="12.75" customHeight="1">
      <c r="A42" s="322"/>
      <c r="B42" s="86" t="s">
        <v>52</v>
      </c>
      <c r="C42" s="87">
        <v>86</v>
      </c>
      <c r="D42" s="87">
        <v>2006</v>
      </c>
      <c r="E42" s="88">
        <v>33.63</v>
      </c>
      <c r="F42" s="88">
        <v>10.97</v>
      </c>
      <c r="G42" s="88">
        <v>3.96</v>
      </c>
      <c r="H42" s="88">
        <f>E42-F42-G42</f>
        <v>18.700000000000003</v>
      </c>
      <c r="I42" s="389">
        <v>5064.9</v>
      </c>
      <c r="J42" s="88">
        <f>H42/I42*K42</f>
        <v>18.70036920768426</v>
      </c>
      <c r="K42" s="465">
        <v>5065</v>
      </c>
      <c r="L42" s="89">
        <f>J42/K42</f>
        <v>0.0036920768425832695</v>
      </c>
      <c r="M42" s="90">
        <v>305.31</v>
      </c>
      <c r="N42" s="395">
        <f>L42*M42</f>
        <v>1.127227980809098</v>
      </c>
      <c r="O42" s="29">
        <f>L42*60*1000</f>
        <v>221.52461055499617</v>
      </c>
      <c r="P42" s="72">
        <f>O42*M42/1000</f>
        <v>67.63367884854588</v>
      </c>
    </row>
    <row r="43" spans="1:22" s="9" customFormat="1" ht="12.75">
      <c r="A43" s="322"/>
      <c r="B43" s="131" t="s">
        <v>442</v>
      </c>
      <c r="C43" s="165">
        <v>32</v>
      </c>
      <c r="D43" s="58">
        <v>1983</v>
      </c>
      <c r="E43" s="132">
        <v>16.44</v>
      </c>
      <c r="F43" s="132">
        <v>3.315</v>
      </c>
      <c r="G43" s="132">
        <v>5.12</v>
      </c>
      <c r="H43" s="132">
        <v>8.005</v>
      </c>
      <c r="I43" s="460">
        <v>2162.72</v>
      </c>
      <c r="J43" s="132">
        <v>8.005</v>
      </c>
      <c r="K43" s="460">
        <v>2162.72</v>
      </c>
      <c r="L43" s="133">
        <f>J43/K43</f>
        <v>0.0037013575497521645</v>
      </c>
      <c r="M43" s="386">
        <v>298.22</v>
      </c>
      <c r="N43" s="134">
        <f>L43*M43</f>
        <v>1.1038188484870906</v>
      </c>
      <c r="O43" s="134">
        <f>L43*60*1000</f>
        <v>222.08145298512989</v>
      </c>
      <c r="P43" s="136">
        <f>O43*M43/1000</f>
        <v>66.22913090922543</v>
      </c>
      <c r="Q43" s="10"/>
      <c r="R43" s="10"/>
      <c r="S43" s="10"/>
      <c r="T43" s="12"/>
      <c r="U43" s="13"/>
      <c r="V43" s="13"/>
    </row>
    <row r="44" spans="1:19" s="9" customFormat="1" ht="12.75">
      <c r="A44" s="322"/>
      <c r="B44" s="177" t="s">
        <v>149</v>
      </c>
      <c r="C44" s="178">
        <v>36</v>
      </c>
      <c r="D44" s="27">
        <v>1984</v>
      </c>
      <c r="E44" s="496">
        <f>+F44+G44+H44</f>
        <v>20.733908</v>
      </c>
      <c r="F44" s="501">
        <v>3.70392</v>
      </c>
      <c r="G44" s="501">
        <v>8.64</v>
      </c>
      <c r="H44" s="501">
        <v>8.389987999999999</v>
      </c>
      <c r="I44" s="464">
        <v>2249.59</v>
      </c>
      <c r="J44" s="501">
        <v>8.389987999999999</v>
      </c>
      <c r="K44" s="464">
        <v>2249.59</v>
      </c>
      <c r="L44" s="71">
        <f>+J44/K44</f>
        <v>0.0037295631648433707</v>
      </c>
      <c r="M44" s="29">
        <v>335.066</v>
      </c>
      <c r="N44" s="29">
        <f>+L44*M44</f>
        <v>1.2496498113914087</v>
      </c>
      <c r="O44" s="29">
        <f>+L44*60*1000</f>
        <v>223.77378989060225</v>
      </c>
      <c r="P44" s="72">
        <f>+N44*60</f>
        <v>74.97898868348453</v>
      </c>
      <c r="Q44" s="11"/>
      <c r="R44" s="10"/>
      <c r="S44" s="10"/>
    </row>
    <row r="45" spans="1:26" s="14" customFormat="1" ht="12.75" customHeight="1">
      <c r="A45" s="322"/>
      <c r="B45" s="131" t="s">
        <v>398</v>
      </c>
      <c r="C45" s="58">
        <v>86</v>
      </c>
      <c r="D45" s="58">
        <v>2007</v>
      </c>
      <c r="E45" s="132">
        <v>32.607</v>
      </c>
      <c r="F45" s="132">
        <v>10.679</v>
      </c>
      <c r="G45" s="132"/>
      <c r="H45" s="132">
        <f>E45-F45-G45</f>
        <v>21.927999999999997</v>
      </c>
      <c r="I45" s="460">
        <v>5864.51</v>
      </c>
      <c r="J45" s="132">
        <f>H45</f>
        <v>21.927999999999997</v>
      </c>
      <c r="K45" s="460">
        <f>I45</f>
        <v>5864.51</v>
      </c>
      <c r="L45" s="133">
        <f>J45/K45</f>
        <v>0.003739101817543153</v>
      </c>
      <c r="M45" s="38">
        <v>273.26</v>
      </c>
      <c r="N45" s="134">
        <f>L45*M45</f>
        <v>1.0217469626618418</v>
      </c>
      <c r="O45" s="134">
        <f>L45*60*1000</f>
        <v>224.34610905258918</v>
      </c>
      <c r="P45" s="136">
        <f>O45*M45/1000</f>
        <v>61.30481775971052</v>
      </c>
      <c r="Q45" s="9"/>
      <c r="R45" s="10"/>
      <c r="S45" s="10"/>
      <c r="T45" s="9"/>
      <c r="U45" s="9"/>
      <c r="V45" s="9"/>
      <c r="W45" s="9"/>
      <c r="X45" s="9"/>
      <c r="Y45" s="9"/>
      <c r="Z45" s="9"/>
    </row>
    <row r="46" spans="1:26" s="14" customFormat="1" ht="12.75" customHeight="1">
      <c r="A46" s="322"/>
      <c r="B46" s="131" t="s">
        <v>615</v>
      </c>
      <c r="C46" s="58">
        <v>55</v>
      </c>
      <c r="D46" s="58" t="s">
        <v>276</v>
      </c>
      <c r="E46" s="497">
        <v>21.1</v>
      </c>
      <c r="F46" s="497">
        <v>3.06</v>
      </c>
      <c r="G46" s="497">
        <v>8.4</v>
      </c>
      <c r="H46" s="497">
        <v>9.64</v>
      </c>
      <c r="I46" s="263">
        <v>2538</v>
      </c>
      <c r="J46" s="497">
        <v>9.64</v>
      </c>
      <c r="K46" s="263">
        <v>2538</v>
      </c>
      <c r="L46" s="133">
        <f>J46/K46</f>
        <v>0.003798266351457841</v>
      </c>
      <c r="M46" s="38">
        <v>215.3</v>
      </c>
      <c r="N46" s="274">
        <f>L46*M46</f>
        <v>0.8177667454688732</v>
      </c>
      <c r="O46" s="274">
        <f>L46*60*1000</f>
        <v>227.89598108747043</v>
      </c>
      <c r="P46" s="264">
        <f>O46*M46/1000</f>
        <v>49.066004728132384</v>
      </c>
      <c r="Q46" s="10"/>
      <c r="R46" s="10"/>
      <c r="S46" s="10"/>
      <c r="T46" s="12"/>
      <c r="U46" s="13"/>
      <c r="V46" s="13"/>
      <c r="W46" s="9"/>
      <c r="X46" s="9"/>
      <c r="Y46" s="9"/>
      <c r="Z46" s="9"/>
    </row>
    <row r="47" spans="1:19" s="9" customFormat="1" ht="12.75">
      <c r="A47" s="322"/>
      <c r="B47" s="350" t="s">
        <v>443</v>
      </c>
      <c r="C47" s="58">
        <v>21</v>
      </c>
      <c r="D47" s="58">
        <v>1987</v>
      </c>
      <c r="E47" s="132">
        <v>9.64</v>
      </c>
      <c r="F47" s="132">
        <v>2.091</v>
      </c>
      <c r="G47" s="132">
        <v>3.36</v>
      </c>
      <c r="H47" s="132">
        <v>4.189</v>
      </c>
      <c r="I47" s="460">
        <v>1097.09</v>
      </c>
      <c r="J47" s="132">
        <v>4.189</v>
      </c>
      <c r="K47" s="460">
        <v>1097.09</v>
      </c>
      <c r="L47" s="133">
        <f>J47/K47</f>
        <v>0.0038182829120673788</v>
      </c>
      <c r="M47" s="386">
        <v>298.22</v>
      </c>
      <c r="N47" s="134">
        <f>L47*M47</f>
        <v>1.1386883300367339</v>
      </c>
      <c r="O47" s="134">
        <f>L47*60*1000</f>
        <v>229.09697472404272</v>
      </c>
      <c r="P47" s="136">
        <f>O47*M47/1000</f>
        <v>68.32129980220402</v>
      </c>
      <c r="R47" s="10"/>
      <c r="S47" s="10"/>
    </row>
    <row r="48" spans="1:19" s="9" customFormat="1" ht="13.5" customHeight="1">
      <c r="A48" s="322"/>
      <c r="B48" s="558" t="s">
        <v>182</v>
      </c>
      <c r="C48" s="51">
        <v>54</v>
      </c>
      <c r="D48" s="51">
        <v>2008</v>
      </c>
      <c r="E48" s="505">
        <v>22.701</v>
      </c>
      <c r="F48" s="505">
        <v>3.774</v>
      </c>
      <c r="G48" s="559">
        <v>4.32</v>
      </c>
      <c r="H48" s="505">
        <v>14.607</v>
      </c>
      <c r="I48" s="469">
        <v>3786.3</v>
      </c>
      <c r="J48" s="505">
        <v>10.017053</v>
      </c>
      <c r="K48" s="469">
        <v>3093.15</v>
      </c>
      <c r="L48" s="242">
        <v>0.0038578</v>
      </c>
      <c r="M48" s="403">
        <v>339.64</v>
      </c>
      <c r="N48" s="410">
        <f>L48*M48</f>
        <v>1.310263192</v>
      </c>
      <c r="O48" s="403">
        <f>L48*60*1000</f>
        <v>231.46800000000002</v>
      </c>
      <c r="P48" s="428">
        <f>N48*60</f>
        <v>78.61579152</v>
      </c>
      <c r="R48" s="10"/>
      <c r="S48" s="10"/>
    </row>
    <row r="49" spans="1:26" s="9" customFormat="1" ht="12.75" customHeight="1">
      <c r="A49" s="322"/>
      <c r="B49" s="131" t="s">
        <v>399</v>
      </c>
      <c r="C49" s="58">
        <v>53</v>
      </c>
      <c r="D49" s="58">
        <v>2005</v>
      </c>
      <c r="E49" s="132">
        <v>22.201</v>
      </c>
      <c r="F49" s="132">
        <v>7.803</v>
      </c>
      <c r="G49" s="383">
        <v>2.598</v>
      </c>
      <c r="H49" s="132">
        <f>E49-F49-G49</f>
        <v>11.8</v>
      </c>
      <c r="I49" s="460">
        <v>3055.61</v>
      </c>
      <c r="J49" s="132">
        <f>H49</f>
        <v>11.8</v>
      </c>
      <c r="K49" s="460">
        <f>I49</f>
        <v>3055.61</v>
      </c>
      <c r="L49" s="133">
        <f>J49/K49</f>
        <v>0.003861749372465727</v>
      </c>
      <c r="M49" s="38">
        <v>273.26</v>
      </c>
      <c r="N49" s="135">
        <f>L49*M49</f>
        <v>1.0552616335199845</v>
      </c>
      <c r="O49" s="134">
        <f>L49*60*1000</f>
        <v>231.7049623479436</v>
      </c>
      <c r="P49" s="136">
        <f>O49*M49/1000</f>
        <v>63.31569801119906</v>
      </c>
      <c r="R49" s="10"/>
      <c r="S49" s="10"/>
      <c r="Z49" s="14"/>
    </row>
    <row r="50" spans="1:19" s="9" customFormat="1" ht="12.75">
      <c r="A50" s="322"/>
      <c r="B50" s="70" t="s">
        <v>26</v>
      </c>
      <c r="C50" s="27">
        <v>116</v>
      </c>
      <c r="D50" s="27">
        <v>2007</v>
      </c>
      <c r="E50" s="502">
        <v>57.719</v>
      </c>
      <c r="F50" s="502">
        <v>19.79208</v>
      </c>
      <c r="G50" s="539">
        <v>9.28</v>
      </c>
      <c r="H50" s="502">
        <v>28.646919999999998</v>
      </c>
      <c r="I50" s="466">
        <v>7057.09</v>
      </c>
      <c r="J50" s="502">
        <v>28.646919999999998</v>
      </c>
      <c r="K50" s="466">
        <v>7057.09</v>
      </c>
      <c r="L50" s="71">
        <f>J50/K50</f>
        <v>0.004059310565686423</v>
      </c>
      <c r="M50" s="29">
        <v>292.992</v>
      </c>
      <c r="N50" s="96">
        <f>L50*M50</f>
        <v>1.1893455212615964</v>
      </c>
      <c r="O50" s="29">
        <f>L50*60*1000</f>
        <v>243.55863394118538</v>
      </c>
      <c r="P50" s="72">
        <f>N50*60</f>
        <v>71.36073127569578</v>
      </c>
      <c r="R50" s="10"/>
      <c r="S50" s="10"/>
    </row>
    <row r="51" spans="1:19" s="9" customFormat="1" ht="12.75">
      <c r="A51" s="322"/>
      <c r="B51" s="131" t="s">
        <v>400</v>
      </c>
      <c r="C51" s="58">
        <v>60</v>
      </c>
      <c r="D51" s="58">
        <v>1972</v>
      </c>
      <c r="E51" s="132">
        <v>22.507</v>
      </c>
      <c r="F51" s="132">
        <v>3.8249</v>
      </c>
      <c r="G51" s="383">
        <v>5.97</v>
      </c>
      <c r="H51" s="132">
        <f>E51-F51-G51</f>
        <v>12.712100000000003</v>
      </c>
      <c r="I51" s="460">
        <v>3118</v>
      </c>
      <c r="J51" s="132">
        <f>H51</f>
        <v>12.712100000000003</v>
      </c>
      <c r="K51" s="460">
        <f>I51</f>
        <v>3118</v>
      </c>
      <c r="L51" s="133">
        <f>J51/K51</f>
        <v>0.00407700449005773</v>
      </c>
      <c r="M51" s="38">
        <v>273.26</v>
      </c>
      <c r="N51" s="135">
        <f>L51*M51</f>
        <v>1.1140822469531753</v>
      </c>
      <c r="O51" s="134">
        <f>L51*60*1000</f>
        <v>244.6202694034638</v>
      </c>
      <c r="P51" s="136">
        <f>O51*M51/1000</f>
        <v>66.84493481719052</v>
      </c>
      <c r="R51" s="10"/>
      <c r="S51" s="10"/>
    </row>
    <row r="52" spans="1:19" s="9" customFormat="1" ht="12.75">
      <c r="A52" s="322"/>
      <c r="B52" s="177" t="s">
        <v>467</v>
      </c>
      <c r="C52" s="178">
        <v>70</v>
      </c>
      <c r="D52" s="27">
        <v>1974</v>
      </c>
      <c r="E52" s="496">
        <f>+F52+G52+H52</f>
        <v>32.950176</v>
      </c>
      <c r="F52" s="501">
        <v>6.7475760000000005</v>
      </c>
      <c r="G52" s="540">
        <v>11.200000000000001</v>
      </c>
      <c r="H52" s="501">
        <v>15.002600000000001</v>
      </c>
      <c r="I52" s="464">
        <v>3773.31</v>
      </c>
      <c r="J52" s="501">
        <v>15.002600000000001</v>
      </c>
      <c r="K52" s="467">
        <v>3648.6800000000003</v>
      </c>
      <c r="L52" s="71">
        <f>+J52/K52</f>
        <v>0.004111788372781389</v>
      </c>
      <c r="M52" s="29">
        <v>335.066</v>
      </c>
      <c r="N52" s="96">
        <f>+L52*M52</f>
        <v>1.3777204829143688</v>
      </c>
      <c r="O52" s="29">
        <f>+L52*60*1000</f>
        <v>246.70730236688334</v>
      </c>
      <c r="P52" s="72">
        <f>+N52*60</f>
        <v>82.66322897486212</v>
      </c>
      <c r="R52" s="10"/>
      <c r="S52" s="10"/>
    </row>
    <row r="53" spans="1:19" s="9" customFormat="1" ht="12.75">
      <c r="A53" s="322"/>
      <c r="B53" s="131" t="s">
        <v>863</v>
      </c>
      <c r="C53" s="58">
        <v>18</v>
      </c>
      <c r="D53" s="58" t="s">
        <v>24</v>
      </c>
      <c r="E53" s="497">
        <f>SUM(F53+G53+H53)</f>
        <v>8.506</v>
      </c>
      <c r="F53" s="497">
        <v>2.448</v>
      </c>
      <c r="G53" s="541">
        <v>1.955</v>
      </c>
      <c r="H53" s="497">
        <v>4.103</v>
      </c>
      <c r="I53" s="263">
        <v>993.94</v>
      </c>
      <c r="J53" s="497">
        <v>4.103</v>
      </c>
      <c r="K53" s="263">
        <v>993.94</v>
      </c>
      <c r="L53" s="133">
        <f>J53/K53</f>
        <v>0.004128015775600137</v>
      </c>
      <c r="M53" s="386">
        <v>261.16</v>
      </c>
      <c r="N53" s="135">
        <f>L53*M53</f>
        <v>1.078072599955732</v>
      </c>
      <c r="O53" s="134">
        <f>L53*60*1000</f>
        <v>247.6809465360082</v>
      </c>
      <c r="P53" s="136">
        <f>O53*M53/1000</f>
        <v>64.68435599734391</v>
      </c>
      <c r="R53" s="10"/>
      <c r="S53" s="10"/>
    </row>
    <row r="54" spans="1:19" s="9" customFormat="1" ht="12.75" customHeight="1">
      <c r="A54" s="322"/>
      <c r="B54" s="354" t="s">
        <v>110</v>
      </c>
      <c r="C54" s="37">
        <v>78</v>
      </c>
      <c r="D54" s="28" t="s">
        <v>24</v>
      </c>
      <c r="E54" s="498">
        <v>36.19</v>
      </c>
      <c r="F54" s="498">
        <v>6.83</v>
      </c>
      <c r="G54" s="542">
        <v>12.8</v>
      </c>
      <c r="H54" s="498">
        <v>16.56</v>
      </c>
      <c r="I54" s="462">
        <v>3899.32</v>
      </c>
      <c r="J54" s="498">
        <v>15.92</v>
      </c>
      <c r="K54" s="462">
        <v>3799.48</v>
      </c>
      <c r="L54" s="133">
        <f>J54/K54</f>
        <v>0.0041900470590712415</v>
      </c>
      <c r="M54" s="38">
        <v>240.45</v>
      </c>
      <c r="N54" s="135">
        <f>L54*M54</f>
        <v>1.00749681535368</v>
      </c>
      <c r="O54" s="134">
        <f>L54*60*1000</f>
        <v>251.40282354427453</v>
      </c>
      <c r="P54" s="136">
        <f>O54*M54/1000</f>
        <v>60.44980892122081</v>
      </c>
      <c r="R54" s="10"/>
      <c r="S54" s="10"/>
    </row>
    <row r="55" spans="1:19" s="9" customFormat="1" ht="12.75" customHeight="1">
      <c r="A55" s="322"/>
      <c r="B55" s="363" t="s">
        <v>111</v>
      </c>
      <c r="C55" s="37">
        <v>45</v>
      </c>
      <c r="D55" s="28" t="s">
        <v>24</v>
      </c>
      <c r="E55" s="498">
        <v>21.64</v>
      </c>
      <c r="F55" s="498">
        <v>4.74</v>
      </c>
      <c r="G55" s="542">
        <v>7.2</v>
      </c>
      <c r="H55" s="498">
        <v>9.7</v>
      </c>
      <c r="I55" s="462">
        <v>2313.86</v>
      </c>
      <c r="J55" s="498">
        <v>9.7</v>
      </c>
      <c r="K55" s="462">
        <v>2313.86</v>
      </c>
      <c r="L55" s="133">
        <f>J55/K55</f>
        <v>0.00419212916943981</v>
      </c>
      <c r="M55" s="38">
        <v>240.45</v>
      </c>
      <c r="N55" s="135">
        <f>L55*M55</f>
        <v>1.0079974587918021</v>
      </c>
      <c r="O55" s="134">
        <f>L55*60*1000</f>
        <v>251.52775016638856</v>
      </c>
      <c r="P55" s="136">
        <f>O55*M55/1000</f>
        <v>60.47984752750813</v>
      </c>
      <c r="R55" s="10"/>
      <c r="S55" s="10"/>
    </row>
    <row r="56" spans="1:19" s="9" customFormat="1" ht="12.75">
      <c r="A56" s="322"/>
      <c r="B56" s="131" t="s">
        <v>864</v>
      </c>
      <c r="C56" s="58">
        <v>60</v>
      </c>
      <c r="D56" s="58">
        <v>1965</v>
      </c>
      <c r="E56" s="497">
        <f>SUM(F56+G56+H56)</f>
        <v>28.483999999999998</v>
      </c>
      <c r="F56" s="497">
        <v>7.547</v>
      </c>
      <c r="G56" s="541">
        <v>9.6</v>
      </c>
      <c r="H56" s="497">
        <v>11.337</v>
      </c>
      <c r="I56" s="263">
        <v>2701.06</v>
      </c>
      <c r="J56" s="497">
        <v>11.337</v>
      </c>
      <c r="K56" s="263">
        <v>2701.06</v>
      </c>
      <c r="L56" s="133">
        <f>J56/K56</f>
        <v>0.004197241083130326</v>
      </c>
      <c r="M56" s="386">
        <v>261.16</v>
      </c>
      <c r="N56" s="135">
        <f>L56*M56</f>
        <v>1.0961514812703161</v>
      </c>
      <c r="O56" s="134">
        <f>L56*60*1000</f>
        <v>251.8344649878196</v>
      </c>
      <c r="P56" s="136">
        <f>O56*M56/1000</f>
        <v>65.76908887621897</v>
      </c>
      <c r="Q56" s="11"/>
      <c r="R56" s="10"/>
      <c r="S56" s="10"/>
    </row>
    <row r="57" spans="1:19" s="9" customFormat="1" ht="12.75" customHeight="1">
      <c r="A57" s="322"/>
      <c r="B57" s="210" t="s">
        <v>25</v>
      </c>
      <c r="C57" s="27">
        <v>52</v>
      </c>
      <c r="D57" s="27">
        <v>2009</v>
      </c>
      <c r="E57" s="502">
        <v>23.612</v>
      </c>
      <c r="F57" s="502">
        <v>8.161557</v>
      </c>
      <c r="G57" s="539">
        <v>4.16</v>
      </c>
      <c r="H57" s="502">
        <v>11.290444</v>
      </c>
      <c r="I57" s="466">
        <v>2687.24</v>
      </c>
      <c r="J57" s="502">
        <v>11.290444</v>
      </c>
      <c r="K57" s="466">
        <v>2687.24</v>
      </c>
      <c r="L57" s="71">
        <f>J57/K57</f>
        <v>0.004201501912743187</v>
      </c>
      <c r="M57" s="29">
        <v>292.992</v>
      </c>
      <c r="N57" s="385">
        <f>L57*M57</f>
        <v>1.231006448418452</v>
      </c>
      <c r="O57" s="29">
        <f>L57*60*1000</f>
        <v>252.09011476459125</v>
      </c>
      <c r="P57" s="72">
        <f>N57*60</f>
        <v>73.86038690510712</v>
      </c>
      <c r="Q57" s="11"/>
      <c r="R57" s="10"/>
      <c r="S57" s="10"/>
    </row>
    <row r="58" spans="1:19" s="9" customFormat="1" ht="12.75" customHeight="1">
      <c r="A58" s="322"/>
      <c r="B58" s="260" t="s">
        <v>137</v>
      </c>
      <c r="C58" s="163">
        <v>48</v>
      </c>
      <c r="D58" s="163">
        <v>1972</v>
      </c>
      <c r="E58" s="164">
        <v>23.82</v>
      </c>
      <c r="F58" s="164">
        <v>4.233</v>
      </c>
      <c r="G58" s="440">
        <v>6.906</v>
      </c>
      <c r="H58" s="164">
        <v>12.681</v>
      </c>
      <c r="I58" s="261">
        <v>3215.39</v>
      </c>
      <c r="J58" s="164">
        <v>12.681</v>
      </c>
      <c r="K58" s="261">
        <v>2985.57</v>
      </c>
      <c r="L58" s="161">
        <f>J58/K58</f>
        <v>0.004247430138968437</v>
      </c>
      <c r="M58" s="162">
        <v>298.22</v>
      </c>
      <c r="N58" s="135">
        <f>L58*M58</f>
        <v>1.2666686160431675</v>
      </c>
      <c r="O58" s="417">
        <f>L58*60*1000</f>
        <v>254.84580833810622</v>
      </c>
      <c r="P58" s="311">
        <f>O58*M58/1000</f>
        <v>76.00011696259006</v>
      </c>
      <c r="R58" s="10"/>
      <c r="S58" s="10"/>
    </row>
    <row r="59" spans="1:19" s="9" customFormat="1" ht="12.75">
      <c r="A59" s="322"/>
      <c r="B59" s="288" t="s">
        <v>401</v>
      </c>
      <c r="C59" s="58">
        <v>33</v>
      </c>
      <c r="D59" s="58">
        <v>2004</v>
      </c>
      <c r="E59" s="497">
        <v>19.428</v>
      </c>
      <c r="F59" s="497">
        <v>6.477</v>
      </c>
      <c r="G59" s="541">
        <v>0.21</v>
      </c>
      <c r="H59" s="497">
        <f>E59-F59-G59</f>
        <v>12.741</v>
      </c>
      <c r="I59" s="460">
        <v>2988.5</v>
      </c>
      <c r="J59" s="497">
        <f>H59</f>
        <v>12.741</v>
      </c>
      <c r="K59" s="460">
        <f>I59</f>
        <v>2988.5</v>
      </c>
      <c r="L59" s="289">
        <f>J59/K59</f>
        <v>0.004263342814120797</v>
      </c>
      <c r="M59" s="38">
        <v>273.26</v>
      </c>
      <c r="N59" s="262">
        <f>L59*M59</f>
        <v>1.165001057386649</v>
      </c>
      <c r="O59" s="274">
        <f>L59*60*1000</f>
        <v>255.80056884724777</v>
      </c>
      <c r="P59" s="264">
        <f>O59*M59/1000</f>
        <v>69.90006344319893</v>
      </c>
      <c r="R59" s="10"/>
      <c r="S59" s="10"/>
    </row>
    <row r="60" spans="1:19" s="9" customFormat="1" ht="12.75">
      <c r="A60" s="322"/>
      <c r="B60" s="288" t="s">
        <v>402</v>
      </c>
      <c r="C60" s="58">
        <v>85</v>
      </c>
      <c r="D60" s="58">
        <v>2007</v>
      </c>
      <c r="E60" s="497">
        <v>53.0636</v>
      </c>
      <c r="F60" s="497">
        <v>14.484</v>
      </c>
      <c r="G60" s="541">
        <v>6.8</v>
      </c>
      <c r="H60" s="497">
        <f>E60-F60-G60</f>
        <v>31.7796</v>
      </c>
      <c r="I60" s="460">
        <v>7376.58</v>
      </c>
      <c r="J60" s="497">
        <f>H60</f>
        <v>31.7796</v>
      </c>
      <c r="K60" s="663">
        <f>I60</f>
        <v>7376.58</v>
      </c>
      <c r="L60" s="289">
        <f>J60/K60</f>
        <v>0.00430817533328453</v>
      </c>
      <c r="M60" s="38">
        <v>273.26</v>
      </c>
      <c r="N60" s="262">
        <f>L60*M60</f>
        <v>1.1772519915733306</v>
      </c>
      <c r="O60" s="274">
        <f>L60*60*1000</f>
        <v>258.4905199970718</v>
      </c>
      <c r="P60" s="264">
        <f>O60*M60/1000</f>
        <v>70.63511949439983</v>
      </c>
      <c r="Q60" s="11"/>
      <c r="R60" s="10"/>
      <c r="S60" s="10"/>
    </row>
    <row r="61" spans="1:19" s="9" customFormat="1" ht="12.75">
      <c r="A61" s="322"/>
      <c r="B61" s="91" t="s">
        <v>96</v>
      </c>
      <c r="C61" s="92">
        <v>72</v>
      </c>
      <c r="D61" s="92">
        <v>2005</v>
      </c>
      <c r="E61" s="93">
        <v>49.26</v>
      </c>
      <c r="F61" s="93">
        <v>20.06</v>
      </c>
      <c r="G61" s="664">
        <v>5.84</v>
      </c>
      <c r="H61" s="93">
        <f>E61-F61-G61</f>
        <v>23.36</v>
      </c>
      <c r="I61" s="52">
        <v>5350.7</v>
      </c>
      <c r="J61" s="93">
        <f>H61/I61*K61</f>
        <v>23.36130973517484</v>
      </c>
      <c r="K61" s="563">
        <v>5351</v>
      </c>
      <c r="L61" s="94">
        <f>J61/K61</f>
        <v>0.004365783916123124</v>
      </c>
      <c r="M61" s="95">
        <v>305.31</v>
      </c>
      <c r="N61" s="96">
        <f>L61*M61</f>
        <v>1.332917487431551</v>
      </c>
      <c r="O61" s="29">
        <f>L61*60*1000</f>
        <v>261.9470349673875</v>
      </c>
      <c r="P61" s="72">
        <f>O61*M61/1000</f>
        <v>79.97504924589306</v>
      </c>
      <c r="Q61" s="11"/>
      <c r="R61" s="10"/>
      <c r="S61" s="10"/>
    </row>
    <row r="62" spans="1:19" s="9" customFormat="1" ht="12.75">
      <c r="A62" s="322"/>
      <c r="B62" s="288" t="s">
        <v>404</v>
      </c>
      <c r="C62" s="58">
        <v>63</v>
      </c>
      <c r="D62" s="58">
        <v>1982</v>
      </c>
      <c r="E62" s="497">
        <v>24.8616</v>
      </c>
      <c r="F62" s="497">
        <v>4.5077</v>
      </c>
      <c r="G62" s="541">
        <v>6</v>
      </c>
      <c r="H62" s="497">
        <f>E62-F62-G62</f>
        <v>14.3539</v>
      </c>
      <c r="I62" s="460">
        <v>3277.27</v>
      </c>
      <c r="J62" s="497">
        <f>H62</f>
        <v>14.3539</v>
      </c>
      <c r="K62" s="663">
        <f>I62</f>
        <v>3277.27</v>
      </c>
      <c r="L62" s="289">
        <f>J62/K62</f>
        <v>0.004379834435368462</v>
      </c>
      <c r="M62" s="38">
        <v>273.26</v>
      </c>
      <c r="N62" s="262">
        <f>L62*M62</f>
        <v>1.1968335578087859</v>
      </c>
      <c r="O62" s="274">
        <f>L62*60*1000</f>
        <v>262.7900661221077</v>
      </c>
      <c r="P62" s="264">
        <f>O62*M62/1000</f>
        <v>71.81001346852715</v>
      </c>
      <c r="R62" s="10"/>
      <c r="S62" s="10"/>
    </row>
    <row r="63" spans="1:19" s="9" customFormat="1" ht="12.75">
      <c r="A63" s="322"/>
      <c r="B63" s="245" t="s">
        <v>274</v>
      </c>
      <c r="C63" s="246">
        <v>11</v>
      </c>
      <c r="D63" s="27">
        <v>2009</v>
      </c>
      <c r="E63" s="496">
        <v>13.838</v>
      </c>
      <c r="F63" s="500">
        <v>0.357</v>
      </c>
      <c r="G63" s="543">
        <v>2.221</v>
      </c>
      <c r="H63" s="496">
        <v>11.26</v>
      </c>
      <c r="I63" s="463">
        <v>3676.89</v>
      </c>
      <c r="J63" s="500">
        <v>6.58</v>
      </c>
      <c r="K63" s="463">
        <v>1491.15</v>
      </c>
      <c r="L63" s="247">
        <v>0.00441</v>
      </c>
      <c r="M63" s="29">
        <v>331.905</v>
      </c>
      <c r="N63" s="409">
        <v>1.46</v>
      </c>
      <c r="O63" s="29">
        <f>L63*1000*60</f>
        <v>264.6</v>
      </c>
      <c r="P63" s="72">
        <f>N63*60</f>
        <v>87.6</v>
      </c>
      <c r="R63" s="10"/>
      <c r="S63" s="10"/>
    </row>
    <row r="64" spans="1:19" s="9" customFormat="1" ht="12.75">
      <c r="A64" s="322"/>
      <c r="B64" s="288" t="s">
        <v>865</v>
      </c>
      <c r="C64" s="58">
        <v>45</v>
      </c>
      <c r="D64" s="58" t="s">
        <v>24</v>
      </c>
      <c r="E64" s="497">
        <f>SUM(F64+G64+H64)</f>
        <v>24.023</v>
      </c>
      <c r="F64" s="497">
        <v>6.564</v>
      </c>
      <c r="G64" s="541">
        <v>7.2</v>
      </c>
      <c r="H64" s="497">
        <v>10.259</v>
      </c>
      <c r="I64" s="460">
        <v>2324.67</v>
      </c>
      <c r="J64" s="497">
        <v>10.259</v>
      </c>
      <c r="K64" s="460">
        <v>2324.67</v>
      </c>
      <c r="L64" s="289">
        <f>J64/K64</f>
        <v>0.004413099493691577</v>
      </c>
      <c r="M64" s="38">
        <v>261.16</v>
      </c>
      <c r="N64" s="262">
        <f>L64*M64</f>
        <v>1.1525250637724924</v>
      </c>
      <c r="O64" s="274">
        <f>L64*60*1000</f>
        <v>264.78596962149464</v>
      </c>
      <c r="P64" s="264">
        <f>O64*M64/1000</f>
        <v>69.15150382634955</v>
      </c>
      <c r="R64" s="10"/>
      <c r="S64" s="10"/>
    </row>
    <row r="65" spans="1:19" s="9" customFormat="1" ht="12.75">
      <c r="A65" s="322"/>
      <c r="B65" s="288" t="s">
        <v>866</v>
      </c>
      <c r="C65" s="58">
        <v>36</v>
      </c>
      <c r="D65" s="58">
        <v>1974</v>
      </c>
      <c r="E65" s="497">
        <f>SUM(F65+G65+H65)</f>
        <v>20.518</v>
      </c>
      <c r="F65" s="497">
        <v>4.822</v>
      </c>
      <c r="G65" s="541">
        <v>5.76</v>
      </c>
      <c r="H65" s="497">
        <v>9.936</v>
      </c>
      <c r="I65" s="460">
        <v>2221.43</v>
      </c>
      <c r="J65" s="497">
        <v>9.936</v>
      </c>
      <c r="K65" s="460">
        <v>2221.43</v>
      </c>
      <c r="L65" s="289">
        <f>J65/K65</f>
        <v>0.0044727945512575236</v>
      </c>
      <c r="M65" s="38">
        <v>261.16</v>
      </c>
      <c r="N65" s="262">
        <f>L65*M65</f>
        <v>1.168115025006415</v>
      </c>
      <c r="O65" s="274">
        <f>L65*60*1000</f>
        <v>268.3676730754514</v>
      </c>
      <c r="P65" s="264">
        <f>O65*M65/1000</f>
        <v>70.08690150038491</v>
      </c>
      <c r="R65" s="10"/>
      <c r="S65" s="10"/>
    </row>
    <row r="66" spans="1:19" s="9" customFormat="1" ht="12.75">
      <c r="A66" s="322"/>
      <c r="B66" s="288" t="s">
        <v>867</v>
      </c>
      <c r="C66" s="58">
        <v>20</v>
      </c>
      <c r="D66" s="58" t="s">
        <v>24</v>
      </c>
      <c r="E66" s="497">
        <f>SUM(F66+G66+H66)</f>
        <v>11.325</v>
      </c>
      <c r="F66" s="497">
        <v>2.3</v>
      </c>
      <c r="G66" s="541">
        <v>3.2</v>
      </c>
      <c r="H66" s="497">
        <v>5.825</v>
      </c>
      <c r="I66" s="460">
        <v>1299.65</v>
      </c>
      <c r="J66" s="497">
        <v>5.825</v>
      </c>
      <c r="K66" s="460">
        <v>1299.65</v>
      </c>
      <c r="L66" s="289">
        <f>J66/K66</f>
        <v>0.004481975916592928</v>
      </c>
      <c r="M66" s="38">
        <v>261.16</v>
      </c>
      <c r="N66" s="262">
        <f>L66*M66</f>
        <v>1.1705128303774093</v>
      </c>
      <c r="O66" s="274">
        <f>L66*60*1000</f>
        <v>268.91855499557573</v>
      </c>
      <c r="P66" s="264">
        <f>O66*M66/1000</f>
        <v>70.23076982264456</v>
      </c>
      <c r="R66" s="10"/>
      <c r="S66" s="10"/>
    </row>
    <row r="67" spans="1:19" s="9" customFormat="1" ht="12.75">
      <c r="A67" s="322"/>
      <c r="B67" s="368" t="s">
        <v>576</v>
      </c>
      <c r="C67" s="246">
        <v>59</v>
      </c>
      <c r="D67" s="27">
        <v>2007</v>
      </c>
      <c r="E67" s="496">
        <v>20.733</v>
      </c>
      <c r="F67" s="500">
        <v>3.09876</v>
      </c>
      <c r="G67" s="543">
        <v>5.28</v>
      </c>
      <c r="H67" s="496">
        <v>12.35424</v>
      </c>
      <c r="I67" s="463">
        <v>3992.9</v>
      </c>
      <c r="J67" s="500">
        <v>10.03</v>
      </c>
      <c r="K67" s="463">
        <v>2210.16</v>
      </c>
      <c r="L67" s="247">
        <v>0.00454</v>
      </c>
      <c r="M67" s="29">
        <v>331.905</v>
      </c>
      <c r="N67" s="384">
        <v>1.51</v>
      </c>
      <c r="O67" s="29">
        <f>L67*1000*60</f>
        <v>272.4</v>
      </c>
      <c r="P67" s="72">
        <f>N67*60</f>
        <v>90.6</v>
      </c>
      <c r="R67" s="10"/>
      <c r="S67" s="10"/>
    </row>
    <row r="68" spans="1:19" s="9" customFormat="1" ht="12.75" customHeight="1">
      <c r="A68" s="322"/>
      <c r="B68" s="665" t="s">
        <v>431</v>
      </c>
      <c r="C68" s="560">
        <v>45</v>
      </c>
      <c r="D68" s="561" t="s">
        <v>24</v>
      </c>
      <c r="E68" s="666">
        <v>23.91</v>
      </c>
      <c r="F68" s="666">
        <v>5.98</v>
      </c>
      <c r="G68" s="667">
        <v>7.2</v>
      </c>
      <c r="H68" s="666">
        <v>10.73</v>
      </c>
      <c r="I68" s="668">
        <v>2343.95</v>
      </c>
      <c r="J68" s="666">
        <v>10.73</v>
      </c>
      <c r="K68" s="668">
        <v>2343.95</v>
      </c>
      <c r="L68" s="286">
        <f>J68/K68</f>
        <v>0.004577742699289661</v>
      </c>
      <c r="M68" s="287">
        <v>240.45</v>
      </c>
      <c r="N68" s="262">
        <f>L68*M68</f>
        <v>1.1007182320441988</v>
      </c>
      <c r="O68" s="417">
        <f>L68*60*1000</f>
        <v>274.66456195737965</v>
      </c>
      <c r="P68" s="423">
        <f>O68*M68/1000</f>
        <v>66.04309392265192</v>
      </c>
      <c r="Q68" s="11"/>
      <c r="R68" s="10"/>
      <c r="S68" s="10"/>
    </row>
    <row r="69" spans="1:19" s="9" customFormat="1" ht="12.75" customHeight="1">
      <c r="A69" s="322"/>
      <c r="B69" s="288" t="s">
        <v>616</v>
      </c>
      <c r="C69" s="58">
        <v>26</v>
      </c>
      <c r="D69" s="58" t="s">
        <v>276</v>
      </c>
      <c r="E69" s="497">
        <v>12.37</v>
      </c>
      <c r="F69" s="497">
        <v>1.76</v>
      </c>
      <c r="G69" s="541">
        <v>4.08</v>
      </c>
      <c r="H69" s="497">
        <v>6.53</v>
      </c>
      <c r="I69" s="460">
        <v>1409</v>
      </c>
      <c r="J69" s="497">
        <v>6.53</v>
      </c>
      <c r="K69" s="460">
        <v>1409</v>
      </c>
      <c r="L69" s="289">
        <f>J69/K69</f>
        <v>0.004634492547906317</v>
      </c>
      <c r="M69" s="38">
        <v>215.3</v>
      </c>
      <c r="N69" s="262">
        <f>L69*M69</f>
        <v>0.9978062455642301</v>
      </c>
      <c r="O69" s="274">
        <f>L69*60*1000</f>
        <v>278.069552874379</v>
      </c>
      <c r="P69" s="264">
        <f>O69*M69/1000</f>
        <v>59.8683747338538</v>
      </c>
      <c r="R69" s="10"/>
      <c r="S69" s="10"/>
    </row>
    <row r="70" spans="1:25" s="9" customFormat="1" ht="12.75" customHeight="1">
      <c r="A70" s="322"/>
      <c r="B70" s="91" t="s">
        <v>385</v>
      </c>
      <c r="C70" s="92">
        <v>51</v>
      </c>
      <c r="D70" s="92">
        <v>2005</v>
      </c>
      <c r="E70" s="93">
        <v>24.25</v>
      </c>
      <c r="F70" s="93">
        <v>6.83</v>
      </c>
      <c r="G70" s="664">
        <v>2.99</v>
      </c>
      <c r="H70" s="93">
        <f>E70-F70-G70</f>
        <v>14.430000000000001</v>
      </c>
      <c r="I70" s="52">
        <v>3073.9</v>
      </c>
      <c r="J70" s="93">
        <f>H70/I70*K70</f>
        <v>14.09247535703829</v>
      </c>
      <c r="K70" s="563">
        <v>3002</v>
      </c>
      <c r="L70" s="94">
        <f>J70/K70</f>
        <v>0.004694362210872182</v>
      </c>
      <c r="M70" s="95">
        <v>305.31</v>
      </c>
      <c r="N70" s="96">
        <f>L70*M70</f>
        <v>1.433235726601386</v>
      </c>
      <c r="O70" s="29">
        <f>L70*60*1000</f>
        <v>281.6617326523309</v>
      </c>
      <c r="P70" s="72">
        <f>O70*M70/1000</f>
        <v>85.99414359608315</v>
      </c>
      <c r="Q70" s="17"/>
      <c r="R70" s="10"/>
      <c r="S70" s="10"/>
      <c r="T70" s="17"/>
      <c r="U70" s="17"/>
      <c r="V70" s="17"/>
      <c r="W70" s="17"/>
      <c r="X70" s="17"/>
      <c r="Y70" s="17"/>
    </row>
    <row r="71" spans="1:22" s="9" customFormat="1" ht="12.75" customHeight="1">
      <c r="A71" s="322"/>
      <c r="B71" s="288" t="s">
        <v>868</v>
      </c>
      <c r="C71" s="58">
        <v>60</v>
      </c>
      <c r="D71" s="58">
        <v>1964</v>
      </c>
      <c r="E71" s="497">
        <f>SUM(F71+G71+H71)</f>
        <v>29.873</v>
      </c>
      <c r="F71" s="497">
        <v>6.723</v>
      </c>
      <c r="G71" s="541">
        <v>9.6</v>
      </c>
      <c r="H71" s="497">
        <v>13.55</v>
      </c>
      <c r="I71" s="460">
        <v>2880.51</v>
      </c>
      <c r="J71" s="497">
        <v>13.55</v>
      </c>
      <c r="K71" s="460">
        <v>2880.51</v>
      </c>
      <c r="L71" s="289">
        <f>J71/K71</f>
        <v>0.004704028106133983</v>
      </c>
      <c r="M71" s="38">
        <v>261.16</v>
      </c>
      <c r="N71" s="262">
        <f>L71*M71</f>
        <v>1.2285039801979512</v>
      </c>
      <c r="O71" s="274">
        <f>L71*60*1000</f>
        <v>282.241686368039</v>
      </c>
      <c r="P71" s="264">
        <f>O71*M71/1000</f>
        <v>73.71023881187706</v>
      </c>
      <c r="Q71" s="10"/>
      <c r="R71" s="10"/>
      <c r="S71" s="10"/>
      <c r="T71" s="12"/>
      <c r="U71" s="13"/>
      <c r="V71" s="13"/>
    </row>
    <row r="72" spans="1:19" s="9" customFormat="1" ht="12.75" customHeight="1">
      <c r="A72" s="322"/>
      <c r="B72" s="669" t="s">
        <v>430</v>
      </c>
      <c r="C72" s="37">
        <v>103</v>
      </c>
      <c r="D72" s="28" t="s">
        <v>24</v>
      </c>
      <c r="E72" s="616">
        <v>44.98</v>
      </c>
      <c r="F72" s="616">
        <v>7.93</v>
      </c>
      <c r="G72" s="670">
        <v>16</v>
      </c>
      <c r="H72" s="616">
        <v>21.05</v>
      </c>
      <c r="I72" s="618">
        <v>4437.08</v>
      </c>
      <c r="J72" s="616">
        <v>21.05</v>
      </c>
      <c r="K72" s="618">
        <v>4437.08</v>
      </c>
      <c r="L72" s="289">
        <f>J72/K72</f>
        <v>0.004744110991913601</v>
      </c>
      <c r="M72" s="38">
        <v>240.45</v>
      </c>
      <c r="N72" s="262">
        <f>L72*M72</f>
        <v>1.1407214880056253</v>
      </c>
      <c r="O72" s="274">
        <f>L72*60*1000</f>
        <v>284.64665951481606</v>
      </c>
      <c r="P72" s="264">
        <f>O72*M72/1000</f>
        <v>68.44328928033751</v>
      </c>
      <c r="R72" s="10"/>
      <c r="S72" s="10"/>
    </row>
    <row r="73" spans="1:25" s="9" customFormat="1" ht="12.75" customHeight="1">
      <c r="A73" s="322"/>
      <c r="B73" s="288" t="s">
        <v>403</v>
      </c>
      <c r="C73" s="58">
        <v>60</v>
      </c>
      <c r="D73" s="58">
        <v>2008</v>
      </c>
      <c r="E73" s="497">
        <v>32.908</v>
      </c>
      <c r="F73" s="497">
        <v>7.497</v>
      </c>
      <c r="G73" s="541">
        <v>4.8</v>
      </c>
      <c r="H73" s="497">
        <f>E73-F73-G73</f>
        <v>20.611</v>
      </c>
      <c r="I73" s="460">
        <v>4310.12</v>
      </c>
      <c r="J73" s="497">
        <f>H73</f>
        <v>20.611</v>
      </c>
      <c r="K73" s="460">
        <f>I73</f>
        <v>4310.12</v>
      </c>
      <c r="L73" s="289">
        <f>J73/K73</f>
        <v>0.004782001429194547</v>
      </c>
      <c r="M73" s="38">
        <v>273.26</v>
      </c>
      <c r="N73" s="262">
        <f>L73*M73</f>
        <v>1.306729710541702</v>
      </c>
      <c r="O73" s="274">
        <f>L73*60*1000</f>
        <v>286.92008575167284</v>
      </c>
      <c r="P73" s="264">
        <f>O73*M73/1000</f>
        <v>78.40378263250211</v>
      </c>
      <c r="Q73" s="17"/>
      <c r="R73" s="10"/>
      <c r="S73" s="10"/>
      <c r="T73" s="17"/>
      <c r="U73" s="17"/>
      <c r="V73" s="17"/>
      <c r="W73" s="17"/>
      <c r="X73" s="17"/>
      <c r="Y73" s="17"/>
    </row>
    <row r="74" spans="1:16" s="9" customFormat="1" ht="12.75" customHeight="1">
      <c r="A74" s="322"/>
      <c r="B74" s="70" t="s">
        <v>652</v>
      </c>
      <c r="C74" s="27">
        <v>30</v>
      </c>
      <c r="D74" s="27" t="s">
        <v>276</v>
      </c>
      <c r="E74" s="496">
        <f>F74+G74+H74</f>
        <v>17.176099999999998</v>
      </c>
      <c r="F74" s="496">
        <v>4.1309</v>
      </c>
      <c r="G74" s="544">
        <v>4.8</v>
      </c>
      <c r="H74" s="496">
        <v>8.2452</v>
      </c>
      <c r="I74" s="52">
        <v>1717.43</v>
      </c>
      <c r="J74" s="496">
        <v>8.2452</v>
      </c>
      <c r="K74" s="52">
        <v>1717.43</v>
      </c>
      <c r="L74" s="71">
        <f>J74/K74</f>
        <v>0.004800894359595442</v>
      </c>
      <c r="M74" s="29">
        <v>227.5</v>
      </c>
      <c r="N74" s="96">
        <f>L74*M74</f>
        <v>1.092203466807963</v>
      </c>
      <c r="O74" s="29">
        <f>L74*1000*60</f>
        <v>288.0536615757265</v>
      </c>
      <c r="P74" s="72">
        <f>N74*60</f>
        <v>65.53220800847778</v>
      </c>
    </row>
    <row r="75" spans="1:16" s="9" customFormat="1" ht="12.75" customHeight="1">
      <c r="A75" s="322"/>
      <c r="B75" s="615" t="s">
        <v>432</v>
      </c>
      <c r="C75" s="37">
        <v>45</v>
      </c>
      <c r="D75" s="28" t="s">
        <v>24</v>
      </c>
      <c r="E75" s="616">
        <v>22.32</v>
      </c>
      <c r="F75" s="616">
        <v>3.97</v>
      </c>
      <c r="G75" s="670">
        <v>7.2</v>
      </c>
      <c r="H75" s="616">
        <v>11.15</v>
      </c>
      <c r="I75" s="618">
        <v>2319.88</v>
      </c>
      <c r="J75" s="616">
        <v>11.15</v>
      </c>
      <c r="K75" s="618">
        <v>2319.88</v>
      </c>
      <c r="L75" s="289">
        <f>J75/K75</f>
        <v>0.004806283083607772</v>
      </c>
      <c r="M75" s="38">
        <v>240.45</v>
      </c>
      <c r="N75" s="262">
        <f>L75*M75</f>
        <v>1.1556707674534887</v>
      </c>
      <c r="O75" s="274">
        <f>L75*60*1000</f>
        <v>288.37698501646634</v>
      </c>
      <c r="P75" s="264">
        <f>O75*M75/1000</f>
        <v>69.34024604720932</v>
      </c>
    </row>
    <row r="76" spans="1:19" s="9" customFormat="1" ht="12.75" customHeight="1">
      <c r="A76" s="322"/>
      <c r="B76" s="177" t="s">
        <v>468</v>
      </c>
      <c r="C76" s="178">
        <v>55</v>
      </c>
      <c r="D76" s="27">
        <v>1967</v>
      </c>
      <c r="E76" s="496">
        <f>+F76+G76+H76</f>
        <v>27.304000000000002</v>
      </c>
      <c r="F76" s="501">
        <v>6.071208</v>
      </c>
      <c r="G76" s="540">
        <v>8.8</v>
      </c>
      <c r="H76" s="501">
        <v>12.432792</v>
      </c>
      <c r="I76" s="464">
        <v>2582.18</v>
      </c>
      <c r="J76" s="501">
        <v>12.432792</v>
      </c>
      <c r="K76" s="464">
        <v>2582.18</v>
      </c>
      <c r="L76" s="71">
        <f>+J76/K76</f>
        <v>0.004814843271963999</v>
      </c>
      <c r="M76" s="29">
        <v>335.066</v>
      </c>
      <c r="N76" s="96">
        <f>+L76*M76</f>
        <v>1.6132902757638892</v>
      </c>
      <c r="O76" s="29">
        <f>+L76*60*1000</f>
        <v>288.89059631784</v>
      </c>
      <c r="P76" s="72">
        <f>+N76*60</f>
        <v>96.79741654583336</v>
      </c>
      <c r="R76" s="10"/>
      <c r="S76" s="10"/>
    </row>
    <row r="77" spans="1:19" s="9" customFormat="1" ht="12.75" customHeight="1">
      <c r="A77" s="322"/>
      <c r="B77" s="210" t="s">
        <v>90</v>
      </c>
      <c r="C77" s="27">
        <v>58</v>
      </c>
      <c r="D77" s="27">
        <v>2007</v>
      </c>
      <c r="E77" s="502">
        <v>33.517</v>
      </c>
      <c r="F77" s="502">
        <v>10.505592</v>
      </c>
      <c r="G77" s="539">
        <v>4.64</v>
      </c>
      <c r="H77" s="502">
        <v>18.371408000000002</v>
      </c>
      <c r="I77" s="466">
        <v>3797.15</v>
      </c>
      <c r="J77" s="502">
        <v>18.371408000000002</v>
      </c>
      <c r="K77" s="466">
        <v>3797.15</v>
      </c>
      <c r="L77" s="71">
        <f>J77/K77</f>
        <v>0.004838209709914015</v>
      </c>
      <c r="M77" s="29">
        <v>292.992</v>
      </c>
      <c r="N77" s="385">
        <f>L77*M77</f>
        <v>1.4175567393271271</v>
      </c>
      <c r="O77" s="29">
        <f>L77*60*1000</f>
        <v>290.2925825948409</v>
      </c>
      <c r="P77" s="72">
        <f>N77*60</f>
        <v>85.05340435962762</v>
      </c>
      <c r="R77" s="10"/>
      <c r="S77" s="10"/>
    </row>
    <row r="78" spans="1:25" s="9" customFormat="1" ht="12.75" customHeight="1">
      <c r="A78" s="322"/>
      <c r="B78" s="284" t="s">
        <v>405</v>
      </c>
      <c r="C78" s="285">
        <v>80</v>
      </c>
      <c r="D78" s="285">
        <v>1970</v>
      </c>
      <c r="E78" s="564">
        <v>32.215</v>
      </c>
      <c r="F78" s="564">
        <v>5.192</v>
      </c>
      <c r="G78" s="671">
        <v>8</v>
      </c>
      <c r="H78" s="672">
        <f>E78-F78-G78</f>
        <v>19.023000000000003</v>
      </c>
      <c r="I78" s="565">
        <v>3877.54</v>
      </c>
      <c r="J78" s="564">
        <f>H78</f>
        <v>19.023000000000003</v>
      </c>
      <c r="K78" s="565">
        <f>I78</f>
        <v>3877.54</v>
      </c>
      <c r="L78" s="286">
        <f>J78/K78</f>
        <v>0.004905945522160959</v>
      </c>
      <c r="M78" s="287">
        <v>273.26</v>
      </c>
      <c r="N78" s="262">
        <f>L78*M78</f>
        <v>1.3405986733857036</v>
      </c>
      <c r="O78" s="417">
        <f>L78*60*1000</f>
        <v>294.3567313296575</v>
      </c>
      <c r="P78" s="423">
        <f>O78*M78/1000</f>
        <v>80.4359204031422</v>
      </c>
      <c r="Q78" s="17"/>
      <c r="R78" s="10"/>
      <c r="S78" s="10"/>
      <c r="T78" s="17"/>
      <c r="U78" s="17"/>
      <c r="V78" s="17"/>
      <c r="W78" s="17"/>
      <c r="X78" s="17"/>
      <c r="Y78" s="17"/>
    </row>
    <row r="79" spans="1:19" s="9" customFormat="1" ht="12.75" customHeight="1">
      <c r="A79" s="322"/>
      <c r="B79" s="288" t="s">
        <v>869</v>
      </c>
      <c r="C79" s="58">
        <v>60</v>
      </c>
      <c r="D79" s="58">
        <v>1963</v>
      </c>
      <c r="E79" s="497">
        <f>SUM(F79+G79+H79)</f>
        <v>28.773</v>
      </c>
      <c r="F79" s="497">
        <v>6.034</v>
      </c>
      <c r="G79" s="541">
        <v>9.12</v>
      </c>
      <c r="H79" s="510">
        <v>13.619</v>
      </c>
      <c r="I79" s="460">
        <v>2745.45</v>
      </c>
      <c r="J79" s="497">
        <v>13.619</v>
      </c>
      <c r="K79" s="460">
        <v>2745.45</v>
      </c>
      <c r="L79" s="289">
        <f>J79/K79</f>
        <v>0.004960571126773389</v>
      </c>
      <c r="M79" s="38">
        <v>261.16</v>
      </c>
      <c r="N79" s="262">
        <f>L79*M79</f>
        <v>1.2955027554681384</v>
      </c>
      <c r="O79" s="274">
        <f>L79*60*1000</f>
        <v>297.63426760640334</v>
      </c>
      <c r="P79" s="264">
        <f>O79*M79/1000</f>
        <v>77.7301653280883</v>
      </c>
      <c r="R79" s="10"/>
      <c r="S79" s="10"/>
    </row>
    <row r="80" spans="1:19" s="9" customFormat="1" ht="12.75" customHeight="1">
      <c r="A80" s="322"/>
      <c r="B80" s="70" t="s">
        <v>275</v>
      </c>
      <c r="C80" s="27">
        <v>22</v>
      </c>
      <c r="D80" s="27">
        <v>2009</v>
      </c>
      <c r="E80" s="496">
        <f>F80+G80+H80</f>
        <v>13.7758</v>
      </c>
      <c r="F80" s="496">
        <v>2.5787</v>
      </c>
      <c r="G80" s="544">
        <v>1.036</v>
      </c>
      <c r="H80" s="508">
        <v>10.1611</v>
      </c>
      <c r="I80" s="52">
        <v>2046.35</v>
      </c>
      <c r="J80" s="496">
        <v>10.1611</v>
      </c>
      <c r="K80" s="52">
        <v>2046.35</v>
      </c>
      <c r="L80" s="71">
        <f>J80/K80</f>
        <v>0.004965475114227771</v>
      </c>
      <c r="M80" s="29">
        <v>227.5</v>
      </c>
      <c r="N80" s="96">
        <f>L80*M80</f>
        <v>1.129645588486818</v>
      </c>
      <c r="O80" s="29">
        <f>L80*1000*60</f>
        <v>297.92850685366625</v>
      </c>
      <c r="P80" s="72">
        <f>N80*60</f>
        <v>67.77873530920908</v>
      </c>
      <c r="R80" s="10"/>
      <c r="S80" s="10"/>
    </row>
    <row r="81" spans="1:19" s="9" customFormat="1" ht="12.75" customHeight="1">
      <c r="A81" s="322"/>
      <c r="B81" s="177" t="s">
        <v>148</v>
      </c>
      <c r="C81" s="178">
        <v>20</v>
      </c>
      <c r="D81" s="27">
        <v>1976</v>
      </c>
      <c r="E81" s="496">
        <f>+F81+G81+H81</f>
        <v>15.146999999999998</v>
      </c>
      <c r="F81" s="501">
        <v>3.5189999999999997</v>
      </c>
      <c r="G81" s="540">
        <v>3.04</v>
      </c>
      <c r="H81" s="536">
        <v>8.588</v>
      </c>
      <c r="I81" s="464">
        <v>1720.29</v>
      </c>
      <c r="J81" s="501">
        <v>8.588</v>
      </c>
      <c r="K81" s="464">
        <v>1720.29</v>
      </c>
      <c r="L81" s="71">
        <f>+J81/K81</f>
        <v>0.004992181550785042</v>
      </c>
      <c r="M81" s="29">
        <v>330.161</v>
      </c>
      <c r="N81" s="96">
        <f>+L81*M81</f>
        <v>1.6482236529887402</v>
      </c>
      <c r="O81" s="29">
        <f>+L81*60*1000</f>
        <v>299.5308930471025</v>
      </c>
      <c r="P81" s="72">
        <f>+N81*60</f>
        <v>98.89341917932441</v>
      </c>
      <c r="R81" s="10"/>
      <c r="S81" s="10"/>
    </row>
    <row r="82" spans="1:19" s="9" customFormat="1" ht="12.75" customHeight="1">
      <c r="A82" s="322"/>
      <c r="B82" s="91" t="s">
        <v>57</v>
      </c>
      <c r="C82" s="92">
        <v>22</v>
      </c>
      <c r="D82" s="92">
        <v>2006</v>
      </c>
      <c r="E82" s="93">
        <v>15.88</v>
      </c>
      <c r="F82" s="93">
        <v>5.59</v>
      </c>
      <c r="G82" s="664">
        <v>1.76</v>
      </c>
      <c r="H82" s="673">
        <f>E82-F82-G82</f>
        <v>8.530000000000001</v>
      </c>
      <c r="I82" s="52">
        <v>1698.2</v>
      </c>
      <c r="J82" s="93">
        <f>H82/I82*K82</f>
        <v>8.528995406901426</v>
      </c>
      <c r="K82" s="563">
        <v>1698</v>
      </c>
      <c r="L82" s="94">
        <f>J82/K82</f>
        <v>0.0050229654928748094</v>
      </c>
      <c r="M82" s="95">
        <v>305.31</v>
      </c>
      <c r="N82" s="96">
        <f>L82*M82</f>
        <v>1.5335615946296082</v>
      </c>
      <c r="O82" s="29">
        <f>L82*60*1000</f>
        <v>301.37792957248854</v>
      </c>
      <c r="P82" s="72">
        <f>O82*M82/1000</f>
        <v>92.01369567777647</v>
      </c>
      <c r="R82" s="10"/>
      <c r="S82" s="10"/>
    </row>
    <row r="83" spans="1:19" s="9" customFormat="1" ht="12.75" customHeight="1">
      <c r="A83" s="322"/>
      <c r="B83" s="91" t="s">
        <v>56</v>
      </c>
      <c r="C83" s="92">
        <v>60</v>
      </c>
      <c r="D83" s="92">
        <v>2005</v>
      </c>
      <c r="E83" s="93">
        <v>39.91</v>
      </c>
      <c r="F83" s="93">
        <v>10.11</v>
      </c>
      <c r="G83" s="664">
        <v>4.96</v>
      </c>
      <c r="H83" s="673">
        <f>E83-F83-G83</f>
        <v>24.839999999999996</v>
      </c>
      <c r="I83" s="52">
        <v>4933.5</v>
      </c>
      <c r="J83" s="93">
        <f>H83/I83*K83</f>
        <v>24.102377622377617</v>
      </c>
      <c r="K83" s="563">
        <v>4787</v>
      </c>
      <c r="L83" s="94">
        <f>J83/K83</f>
        <v>0.005034965034965034</v>
      </c>
      <c r="M83" s="95">
        <v>305.31</v>
      </c>
      <c r="N83" s="96">
        <f>L83*M83</f>
        <v>1.5372251748251746</v>
      </c>
      <c r="O83" s="29">
        <f>L83*60*1000</f>
        <v>302.097902097902</v>
      </c>
      <c r="P83" s="72">
        <f>O83*M83/1000</f>
        <v>92.23351048951048</v>
      </c>
      <c r="R83" s="10"/>
      <c r="S83" s="10"/>
    </row>
    <row r="84" spans="1:19" s="9" customFormat="1" ht="12.75" customHeight="1">
      <c r="A84" s="322"/>
      <c r="B84" s="177" t="s">
        <v>469</v>
      </c>
      <c r="C84" s="178">
        <v>29</v>
      </c>
      <c r="D84" s="27">
        <v>2007</v>
      </c>
      <c r="E84" s="496">
        <f>+F84+G84+H84</f>
        <v>14.494744</v>
      </c>
      <c r="F84" s="501">
        <v>2.9953440000000002</v>
      </c>
      <c r="G84" s="540">
        <v>2.32</v>
      </c>
      <c r="H84" s="536">
        <v>9.179400000000001</v>
      </c>
      <c r="I84" s="464">
        <v>3529.87</v>
      </c>
      <c r="J84" s="501">
        <v>9.179400000000001</v>
      </c>
      <c r="K84" s="464">
        <v>1797.2</v>
      </c>
      <c r="L84" s="71">
        <f>+J84/K84</f>
        <v>0.0051076118406409975</v>
      </c>
      <c r="M84" s="29">
        <v>335.066</v>
      </c>
      <c r="N84" s="96">
        <f>+L84*M84</f>
        <v>1.7113870689962163</v>
      </c>
      <c r="O84" s="29">
        <f>+L84*60*1000</f>
        <v>306.4567104384598</v>
      </c>
      <c r="P84" s="72">
        <f>+N84*60</f>
        <v>102.68322413977297</v>
      </c>
      <c r="R84" s="10"/>
      <c r="S84" s="10"/>
    </row>
    <row r="85" spans="1:16" s="9" customFormat="1" ht="13.5" customHeight="1">
      <c r="A85" s="322"/>
      <c r="B85" s="91" t="s">
        <v>51</v>
      </c>
      <c r="C85" s="92">
        <v>118</v>
      </c>
      <c r="D85" s="92">
        <v>2007</v>
      </c>
      <c r="E85" s="93">
        <v>76.02</v>
      </c>
      <c r="F85" s="93">
        <v>18.82</v>
      </c>
      <c r="G85" s="664">
        <v>17.55</v>
      </c>
      <c r="H85" s="673">
        <f>E85-F85-G85</f>
        <v>39.64999999999999</v>
      </c>
      <c r="I85" s="52">
        <v>7747.8</v>
      </c>
      <c r="J85" s="93">
        <f>H85/I85*K85</f>
        <v>35.79236686543276</v>
      </c>
      <c r="K85" s="563">
        <v>6994</v>
      </c>
      <c r="L85" s="94">
        <f>J85/K85</f>
        <v>0.005117581765146234</v>
      </c>
      <c r="M85" s="95">
        <v>305.31</v>
      </c>
      <c r="N85" s="96">
        <f>L85*M85</f>
        <v>1.5624488887167967</v>
      </c>
      <c r="O85" s="29">
        <f>L85*60*1000</f>
        <v>307.05490590877406</v>
      </c>
      <c r="P85" s="72">
        <f>O85*M85/1000</f>
        <v>93.74693332300781</v>
      </c>
    </row>
    <row r="86" spans="1:19" s="9" customFormat="1" ht="12.75" customHeight="1">
      <c r="A86" s="322"/>
      <c r="B86" s="288" t="s">
        <v>870</v>
      </c>
      <c r="C86" s="58">
        <v>60</v>
      </c>
      <c r="D86" s="58">
        <v>1964</v>
      </c>
      <c r="E86" s="497">
        <f>SUM(F86+G86+H86)</f>
        <v>29.137</v>
      </c>
      <c r="F86" s="497">
        <v>5.543</v>
      </c>
      <c r="G86" s="541">
        <v>9.28</v>
      </c>
      <c r="H86" s="510">
        <v>14.314</v>
      </c>
      <c r="I86" s="460">
        <v>2766.66</v>
      </c>
      <c r="J86" s="497">
        <v>14.314</v>
      </c>
      <c r="K86" s="460">
        <v>2766.66</v>
      </c>
      <c r="L86" s="289">
        <f>J86/K86</f>
        <v>0.005173747406620257</v>
      </c>
      <c r="M86" s="38">
        <v>261.16</v>
      </c>
      <c r="N86" s="262">
        <f>L86*M86</f>
        <v>1.3511758727129464</v>
      </c>
      <c r="O86" s="274">
        <f>L86*60*1000</f>
        <v>310.4248443972154</v>
      </c>
      <c r="P86" s="264">
        <f>O86*M86/1000</f>
        <v>81.07055236277678</v>
      </c>
      <c r="R86" s="10"/>
      <c r="S86" s="10"/>
    </row>
    <row r="87" spans="1:19" s="9" customFormat="1" ht="12.75" customHeight="1">
      <c r="A87" s="322"/>
      <c r="B87" s="364" t="s">
        <v>406</v>
      </c>
      <c r="C87" s="58">
        <v>34</v>
      </c>
      <c r="D87" s="58">
        <v>2002</v>
      </c>
      <c r="E87" s="497">
        <v>17.748</v>
      </c>
      <c r="F87" s="497">
        <v>5.2057</v>
      </c>
      <c r="G87" s="541"/>
      <c r="H87" s="497">
        <f>E87-F87-G87</f>
        <v>12.542300000000001</v>
      </c>
      <c r="I87" s="460">
        <v>2415.5</v>
      </c>
      <c r="J87" s="497">
        <f>H87</f>
        <v>12.542300000000001</v>
      </c>
      <c r="K87" s="460">
        <f>I87</f>
        <v>2415.5</v>
      </c>
      <c r="L87" s="289">
        <f>J87/K87</f>
        <v>0.005192423928793211</v>
      </c>
      <c r="M87" s="38">
        <v>273.26</v>
      </c>
      <c r="N87" s="620">
        <f>L87*M87</f>
        <v>1.4188817627820327</v>
      </c>
      <c r="O87" s="274">
        <f>L87*60*1000</f>
        <v>311.54543572759263</v>
      </c>
      <c r="P87" s="264">
        <f>O87*M87/1000</f>
        <v>85.13290576692197</v>
      </c>
      <c r="R87" s="10"/>
      <c r="S87" s="10"/>
    </row>
    <row r="88" spans="1:19" s="9" customFormat="1" ht="12.75" customHeight="1">
      <c r="A88" s="322"/>
      <c r="B88" s="284" t="s">
        <v>139</v>
      </c>
      <c r="C88" s="285">
        <v>51</v>
      </c>
      <c r="D88" s="285">
        <v>2007</v>
      </c>
      <c r="E88" s="564">
        <v>21.293</v>
      </c>
      <c r="F88" s="564">
        <v>3.825</v>
      </c>
      <c r="G88" s="564">
        <v>2.066</v>
      </c>
      <c r="H88" s="564">
        <v>15.402</v>
      </c>
      <c r="I88" s="565">
        <v>2943.57</v>
      </c>
      <c r="J88" s="564">
        <v>15.402</v>
      </c>
      <c r="K88" s="565">
        <v>2943.57</v>
      </c>
      <c r="L88" s="286">
        <f>J88/K88</f>
        <v>0.005232421855094324</v>
      </c>
      <c r="M88" s="287">
        <v>298.22</v>
      </c>
      <c r="N88" s="262">
        <f>L88*M88</f>
        <v>1.5604128456262294</v>
      </c>
      <c r="O88" s="262">
        <f>L88*60*1000</f>
        <v>313.9453113056594</v>
      </c>
      <c r="P88" s="423">
        <f>O88*M88/1000</f>
        <v>93.62477073757375</v>
      </c>
      <c r="R88" s="10"/>
      <c r="S88" s="10"/>
    </row>
    <row r="89" spans="1:19" s="9" customFormat="1" ht="12.75">
      <c r="A89" s="322"/>
      <c r="B89" s="288" t="s">
        <v>333</v>
      </c>
      <c r="C89" s="58">
        <v>40</v>
      </c>
      <c r="D89" s="58" t="s">
        <v>276</v>
      </c>
      <c r="E89" s="497">
        <f>+F89+G89+H89</f>
        <v>20.501347000000003</v>
      </c>
      <c r="F89" s="497">
        <v>2.541176</v>
      </c>
      <c r="G89" s="497">
        <v>6.08</v>
      </c>
      <c r="H89" s="497">
        <v>11.880171</v>
      </c>
      <c r="I89" s="460">
        <v>2260.27</v>
      </c>
      <c r="J89" s="497">
        <v>11.880171</v>
      </c>
      <c r="K89" s="460">
        <v>2260.27</v>
      </c>
      <c r="L89" s="289">
        <f>J89/K89</f>
        <v>0.005256084892512842</v>
      </c>
      <c r="M89" s="38">
        <v>277.732</v>
      </c>
      <c r="N89" s="274">
        <f>L89*M89</f>
        <v>1.4597829693673767</v>
      </c>
      <c r="O89" s="262">
        <f>L89*60*1000</f>
        <v>315.36509355077055</v>
      </c>
      <c r="P89" s="264">
        <f>O89*M89/1000</f>
        <v>87.58697816204263</v>
      </c>
      <c r="Q89" s="11"/>
      <c r="R89" s="10"/>
      <c r="S89" s="10"/>
    </row>
    <row r="90" spans="1:19" s="9" customFormat="1" ht="12.75" customHeight="1">
      <c r="A90" s="322"/>
      <c r="B90" s="669" t="s">
        <v>433</v>
      </c>
      <c r="C90" s="37">
        <v>61</v>
      </c>
      <c r="D90" s="28" t="s">
        <v>24</v>
      </c>
      <c r="E90" s="616">
        <v>27.02</v>
      </c>
      <c r="F90" s="616">
        <v>2.93</v>
      </c>
      <c r="G90" s="617">
        <v>9.6</v>
      </c>
      <c r="H90" s="616">
        <v>14.49</v>
      </c>
      <c r="I90" s="618">
        <v>2737.01</v>
      </c>
      <c r="J90" s="616">
        <v>14.49</v>
      </c>
      <c r="K90" s="618">
        <v>2737.01</v>
      </c>
      <c r="L90" s="289">
        <f>J90/K90</f>
        <v>0.005294098304354021</v>
      </c>
      <c r="M90" s="38">
        <v>240.45</v>
      </c>
      <c r="N90" s="274">
        <f>L90*M90</f>
        <v>1.2729659372819242</v>
      </c>
      <c r="O90" s="262">
        <f>L90*60*1000</f>
        <v>317.64589826124126</v>
      </c>
      <c r="P90" s="264">
        <f>O90*M90/1000</f>
        <v>76.37795623691547</v>
      </c>
      <c r="R90" s="10"/>
      <c r="S90" s="10"/>
    </row>
    <row r="91" spans="1:19" s="9" customFormat="1" ht="12.75">
      <c r="A91" s="322"/>
      <c r="B91" s="70" t="s">
        <v>278</v>
      </c>
      <c r="C91" s="27">
        <v>13</v>
      </c>
      <c r="D91" s="27">
        <v>2007</v>
      </c>
      <c r="E91" s="496">
        <f>F91+G91+H91</f>
        <v>8.9871</v>
      </c>
      <c r="F91" s="496">
        <v>1.4013</v>
      </c>
      <c r="G91" s="496">
        <v>2</v>
      </c>
      <c r="H91" s="496">
        <v>5.5858</v>
      </c>
      <c r="I91" s="52">
        <v>1052.22</v>
      </c>
      <c r="J91" s="496">
        <v>5.5858</v>
      </c>
      <c r="K91" s="52">
        <v>1052.22</v>
      </c>
      <c r="L91" s="71">
        <f>J91/K91</f>
        <v>0.005308585656991884</v>
      </c>
      <c r="M91" s="29">
        <v>227.5</v>
      </c>
      <c r="N91" s="29">
        <f>L91*M91</f>
        <v>1.2077032369656535</v>
      </c>
      <c r="O91" s="96">
        <f>L91*1000*60</f>
        <v>318.51513941951305</v>
      </c>
      <c r="P91" s="72">
        <f>N91*60</f>
        <v>72.46219421793921</v>
      </c>
      <c r="R91" s="10"/>
      <c r="S91" s="10"/>
    </row>
    <row r="92" spans="1:19" s="9" customFormat="1" ht="12.75">
      <c r="A92" s="322"/>
      <c r="B92" s="288" t="s">
        <v>617</v>
      </c>
      <c r="C92" s="58">
        <v>10</v>
      </c>
      <c r="D92" s="58" t="s">
        <v>276</v>
      </c>
      <c r="E92" s="497">
        <v>6.32</v>
      </c>
      <c r="F92" s="497">
        <v>1.3</v>
      </c>
      <c r="G92" s="497">
        <v>1.6</v>
      </c>
      <c r="H92" s="497">
        <v>3.42</v>
      </c>
      <c r="I92" s="460">
        <v>642</v>
      </c>
      <c r="J92" s="497">
        <v>3.42</v>
      </c>
      <c r="K92" s="460">
        <v>642</v>
      </c>
      <c r="L92" s="289">
        <f>J92/K92</f>
        <v>0.0053271028037383174</v>
      </c>
      <c r="M92" s="38">
        <v>215.3</v>
      </c>
      <c r="N92" s="274">
        <f>L92*M92</f>
        <v>1.1469252336448599</v>
      </c>
      <c r="O92" s="262">
        <f>L92*60*1000</f>
        <v>319.6261682242991</v>
      </c>
      <c r="P92" s="264">
        <f>O92*M92/1000</f>
        <v>68.8155140186916</v>
      </c>
      <c r="R92" s="10"/>
      <c r="S92" s="10"/>
    </row>
    <row r="93" spans="1:19" s="9" customFormat="1" ht="12.75">
      <c r="A93" s="322"/>
      <c r="B93" s="344" t="s">
        <v>500</v>
      </c>
      <c r="C93" s="27">
        <v>46</v>
      </c>
      <c r="D93" s="27">
        <v>1993</v>
      </c>
      <c r="E93" s="496">
        <v>31.415987</v>
      </c>
      <c r="F93" s="496">
        <v>5.699505</v>
      </c>
      <c r="G93" s="496">
        <v>9.84</v>
      </c>
      <c r="H93" s="496">
        <v>15.87648</v>
      </c>
      <c r="I93" s="52">
        <v>2941.14</v>
      </c>
      <c r="J93" s="496">
        <v>14.471661</v>
      </c>
      <c r="K93" s="52">
        <v>2706.72</v>
      </c>
      <c r="L93" s="199">
        <v>0.005346</v>
      </c>
      <c r="M93" s="200">
        <v>339.64</v>
      </c>
      <c r="N93" s="200">
        <f>L93*M93</f>
        <v>1.81571544</v>
      </c>
      <c r="O93" s="410">
        <f>L93*60*1000</f>
        <v>320.76</v>
      </c>
      <c r="P93" s="201">
        <f>N93*60</f>
        <v>108.9429264</v>
      </c>
      <c r="R93" s="10"/>
      <c r="S93" s="10"/>
    </row>
    <row r="94" spans="1:16" s="9" customFormat="1" ht="12.75" customHeight="1">
      <c r="A94" s="322"/>
      <c r="B94" s="305" t="s">
        <v>361</v>
      </c>
      <c r="C94" s="58">
        <v>40</v>
      </c>
      <c r="D94" s="58">
        <v>1989</v>
      </c>
      <c r="E94" s="497">
        <f>F94+G94+H94</f>
        <v>22.399</v>
      </c>
      <c r="F94" s="497">
        <v>3.724</v>
      </c>
      <c r="G94" s="497">
        <v>6.4</v>
      </c>
      <c r="H94" s="497">
        <v>12.275</v>
      </c>
      <c r="I94" s="460">
        <v>2290.61</v>
      </c>
      <c r="J94" s="497">
        <v>12.275</v>
      </c>
      <c r="K94" s="460">
        <v>2290.61</v>
      </c>
      <c r="L94" s="289">
        <f>J94/K94</f>
        <v>0.005358834546256237</v>
      </c>
      <c r="M94" s="38">
        <v>245.6</v>
      </c>
      <c r="N94" s="274">
        <f>L94*M94</f>
        <v>1.3161297645605319</v>
      </c>
      <c r="O94" s="262">
        <f>L94*60*1000</f>
        <v>321.5300727753742</v>
      </c>
      <c r="P94" s="264">
        <f>O94*M94/1000</f>
        <v>78.9677858736319</v>
      </c>
    </row>
    <row r="95" spans="1:19" s="9" customFormat="1" ht="12.75" customHeight="1">
      <c r="A95" s="322"/>
      <c r="B95" s="288" t="s">
        <v>714</v>
      </c>
      <c r="C95" s="58">
        <v>22</v>
      </c>
      <c r="D95" s="58">
        <v>1982</v>
      </c>
      <c r="E95" s="497">
        <v>11.9</v>
      </c>
      <c r="F95" s="497">
        <v>2.217</v>
      </c>
      <c r="G95" s="497">
        <v>3.52</v>
      </c>
      <c r="H95" s="497">
        <v>6.163</v>
      </c>
      <c r="I95" s="460">
        <v>1153.74</v>
      </c>
      <c r="J95" s="497">
        <v>6.2</v>
      </c>
      <c r="K95" s="460">
        <v>1153.7</v>
      </c>
      <c r="L95" s="289">
        <f>J95/K95</f>
        <v>0.005374014041778626</v>
      </c>
      <c r="M95" s="38">
        <v>241.54</v>
      </c>
      <c r="N95" s="274">
        <f>L95*M95</f>
        <v>1.2980393516512092</v>
      </c>
      <c r="O95" s="262">
        <f>L95*60*1000</f>
        <v>322.44084250671756</v>
      </c>
      <c r="P95" s="264">
        <f>O95*M95/1000</f>
        <v>77.88236109907255</v>
      </c>
      <c r="R95" s="10"/>
      <c r="S95" s="10"/>
    </row>
    <row r="96" spans="1:16" s="9" customFormat="1" ht="12.75" customHeight="1">
      <c r="A96" s="322"/>
      <c r="B96" s="288" t="s">
        <v>786</v>
      </c>
      <c r="C96" s="58">
        <v>45</v>
      </c>
      <c r="D96" s="58" t="s">
        <v>276</v>
      </c>
      <c r="E96" s="497">
        <f>+F96+G96+H96</f>
        <v>22.294843999999998</v>
      </c>
      <c r="F96" s="497">
        <v>3.249312</v>
      </c>
      <c r="G96" s="497">
        <v>6.48</v>
      </c>
      <c r="H96" s="497">
        <v>12.565532</v>
      </c>
      <c r="I96" s="460">
        <v>2324.7</v>
      </c>
      <c r="J96" s="497">
        <v>12.565532</v>
      </c>
      <c r="K96" s="460">
        <v>2324.7</v>
      </c>
      <c r="L96" s="289">
        <f>J96/K96</f>
        <v>0.005405227341162301</v>
      </c>
      <c r="M96" s="38">
        <v>277.732</v>
      </c>
      <c r="N96" s="274">
        <f>L96*M96</f>
        <v>1.5012045999156882</v>
      </c>
      <c r="O96" s="262">
        <f>L96*60*1000</f>
        <v>324.31364046973806</v>
      </c>
      <c r="P96" s="264">
        <f>O96*M96/1000</f>
        <v>90.07227599494131</v>
      </c>
    </row>
    <row r="97" spans="1:19" s="9" customFormat="1" ht="12.75" customHeight="1">
      <c r="A97" s="322"/>
      <c r="B97" s="369" t="s">
        <v>470</v>
      </c>
      <c r="C97" s="178">
        <v>50</v>
      </c>
      <c r="D97" s="27">
        <v>1975</v>
      </c>
      <c r="E97" s="496">
        <f>+F97+G97+H97</f>
        <v>31.380001</v>
      </c>
      <c r="F97" s="501">
        <v>9.436944</v>
      </c>
      <c r="G97" s="501">
        <v>7.92</v>
      </c>
      <c r="H97" s="501">
        <v>14.023057</v>
      </c>
      <c r="I97" s="464">
        <v>2549.32</v>
      </c>
      <c r="J97" s="501">
        <v>14.023057</v>
      </c>
      <c r="K97" s="464">
        <v>2549.32</v>
      </c>
      <c r="L97" s="71">
        <f>+J97/K97</f>
        <v>0.005500704893854047</v>
      </c>
      <c r="M97" s="29">
        <v>335.066</v>
      </c>
      <c r="N97" s="385">
        <f>+L97*M97</f>
        <v>1.8430991859641</v>
      </c>
      <c r="O97" s="29">
        <f>+L97*60*1000</f>
        <v>330.04229363124284</v>
      </c>
      <c r="P97" s="72">
        <f>+N97*60</f>
        <v>110.585951157846</v>
      </c>
      <c r="R97" s="10"/>
      <c r="S97" s="10"/>
    </row>
    <row r="98" spans="1:19" s="9" customFormat="1" ht="12.75" customHeight="1">
      <c r="A98" s="322"/>
      <c r="B98" s="558" t="s">
        <v>501</v>
      </c>
      <c r="C98" s="51">
        <v>55</v>
      </c>
      <c r="D98" s="51">
        <v>1990</v>
      </c>
      <c r="E98" s="505">
        <v>38.796988</v>
      </c>
      <c r="F98" s="505">
        <v>6.681</v>
      </c>
      <c r="G98" s="505">
        <v>12.56</v>
      </c>
      <c r="H98" s="505">
        <v>19.555988</v>
      </c>
      <c r="I98" s="469">
        <v>3527.73</v>
      </c>
      <c r="J98" s="505">
        <v>19.555988</v>
      </c>
      <c r="K98" s="469">
        <v>3527.73</v>
      </c>
      <c r="L98" s="242">
        <v>0.005543</v>
      </c>
      <c r="M98" s="403">
        <v>339.64</v>
      </c>
      <c r="N98" s="403">
        <f>L98*M98</f>
        <v>1.88262452</v>
      </c>
      <c r="O98" s="403">
        <f>L98*60*1000</f>
        <v>332.58</v>
      </c>
      <c r="P98" s="428">
        <f>N98*60</f>
        <v>112.9574712</v>
      </c>
      <c r="R98" s="10"/>
      <c r="S98" s="10"/>
    </row>
    <row r="99" spans="1:22" s="9" customFormat="1" ht="12.75">
      <c r="A99" s="322"/>
      <c r="B99" s="177" t="s">
        <v>471</v>
      </c>
      <c r="C99" s="178">
        <v>10</v>
      </c>
      <c r="D99" s="27">
        <v>1999</v>
      </c>
      <c r="E99" s="496">
        <f>+F99+G99+H99</f>
        <v>7.0043</v>
      </c>
      <c r="F99" s="501">
        <v>0</v>
      </c>
      <c r="G99" s="501">
        <v>0</v>
      </c>
      <c r="H99" s="501">
        <v>7.0043</v>
      </c>
      <c r="I99" s="464">
        <v>1261.9</v>
      </c>
      <c r="J99" s="501">
        <v>7.0043</v>
      </c>
      <c r="K99" s="464">
        <v>1261.9</v>
      </c>
      <c r="L99" s="71">
        <f>+J99/K99</f>
        <v>0.005550598304144543</v>
      </c>
      <c r="M99" s="29">
        <v>330.161</v>
      </c>
      <c r="N99" s="174">
        <f>+L99*M99</f>
        <v>1.8325910866946666</v>
      </c>
      <c r="O99" s="174">
        <f>+L99*60*1000</f>
        <v>333.0358982486726</v>
      </c>
      <c r="P99" s="175">
        <f>+N99*60</f>
        <v>109.95546520168</v>
      </c>
      <c r="Q99" s="10"/>
      <c r="R99" s="10"/>
      <c r="S99" s="10"/>
      <c r="T99" s="12"/>
      <c r="U99" s="13"/>
      <c r="V99" s="13"/>
    </row>
    <row r="100" spans="1:19" s="9" customFormat="1" ht="12.75">
      <c r="A100" s="322"/>
      <c r="B100" s="288" t="s">
        <v>715</v>
      </c>
      <c r="C100" s="58">
        <v>51</v>
      </c>
      <c r="D100" s="58" t="s">
        <v>712</v>
      </c>
      <c r="E100" s="497">
        <v>26.5</v>
      </c>
      <c r="F100" s="497">
        <v>4.205</v>
      </c>
      <c r="G100" s="497">
        <v>7.84</v>
      </c>
      <c r="H100" s="497">
        <v>14.455</v>
      </c>
      <c r="I100" s="460">
        <v>2586.98</v>
      </c>
      <c r="J100" s="497">
        <v>14.5</v>
      </c>
      <c r="K100" s="460">
        <v>2587</v>
      </c>
      <c r="L100" s="289">
        <f>J100/K100</f>
        <v>0.005604947816003092</v>
      </c>
      <c r="M100" s="38">
        <v>241.54</v>
      </c>
      <c r="N100" s="417">
        <f>L100*M100</f>
        <v>1.3538190954773868</v>
      </c>
      <c r="O100" s="417">
        <f>L100*60*1000</f>
        <v>336.2968689601855</v>
      </c>
      <c r="P100" s="264">
        <f>O100*M100/1000</f>
        <v>81.22914572864322</v>
      </c>
      <c r="R100" s="10"/>
      <c r="S100" s="10"/>
    </row>
    <row r="101" spans="1:19" s="9" customFormat="1" ht="12.75">
      <c r="A101" s="322"/>
      <c r="B101" s="288" t="s">
        <v>407</v>
      </c>
      <c r="C101" s="58">
        <v>60</v>
      </c>
      <c r="D101" s="58">
        <v>1980</v>
      </c>
      <c r="E101" s="497">
        <v>31.792</v>
      </c>
      <c r="F101" s="497">
        <v>8.213</v>
      </c>
      <c r="G101" s="497">
        <v>6</v>
      </c>
      <c r="H101" s="497">
        <f>E101-F101-G101</f>
        <v>17.579</v>
      </c>
      <c r="I101" s="460">
        <v>3131</v>
      </c>
      <c r="J101" s="497">
        <f>H101</f>
        <v>17.579</v>
      </c>
      <c r="K101" s="460">
        <f>I101</f>
        <v>3131</v>
      </c>
      <c r="L101" s="289">
        <f>J101/K101</f>
        <v>0.005614500159693389</v>
      </c>
      <c r="M101" s="38">
        <v>273.26</v>
      </c>
      <c r="N101" s="274">
        <f>L101*M101</f>
        <v>1.5342183136378156</v>
      </c>
      <c r="O101" s="417">
        <f>L101*60*1000</f>
        <v>336.87000958160337</v>
      </c>
      <c r="P101" s="264">
        <f>O101*M101/1000</f>
        <v>92.05309881826894</v>
      </c>
      <c r="R101" s="10"/>
      <c r="S101" s="10"/>
    </row>
    <row r="102" spans="1:19" s="9" customFormat="1" ht="12.75">
      <c r="A102" s="322"/>
      <c r="B102" s="70" t="s">
        <v>294</v>
      </c>
      <c r="C102" s="27">
        <v>30</v>
      </c>
      <c r="D102" s="27">
        <v>2000</v>
      </c>
      <c r="E102" s="496">
        <v>16.3</v>
      </c>
      <c r="F102" s="496">
        <v>3.64278</v>
      </c>
      <c r="G102" s="496">
        <v>4.72</v>
      </c>
      <c r="H102" s="496">
        <v>7.9372</v>
      </c>
      <c r="I102" s="52">
        <v>1411.56</v>
      </c>
      <c r="J102" s="496">
        <v>7.9372</v>
      </c>
      <c r="K102" s="52">
        <v>1411.56</v>
      </c>
      <c r="L102" s="199">
        <f>J102/K102</f>
        <v>0.005622998668140214</v>
      </c>
      <c r="M102" s="29">
        <v>273.59</v>
      </c>
      <c r="N102" s="29">
        <f>L102*M102</f>
        <v>1.538396205616481</v>
      </c>
      <c r="O102" s="174">
        <f>L102*60000</f>
        <v>337.37992008841286</v>
      </c>
      <c r="P102" s="72">
        <f>N102*60</f>
        <v>92.30377233698886</v>
      </c>
      <c r="R102" s="10"/>
      <c r="S102" s="10"/>
    </row>
    <row r="103" spans="1:16" s="9" customFormat="1" ht="12.75" customHeight="1">
      <c r="A103" s="322"/>
      <c r="B103" s="245" t="s">
        <v>577</v>
      </c>
      <c r="C103" s="246">
        <v>23</v>
      </c>
      <c r="D103" s="27">
        <v>2007</v>
      </c>
      <c r="E103" s="496">
        <v>20.53</v>
      </c>
      <c r="F103" s="500">
        <v>3.52155</v>
      </c>
      <c r="G103" s="500">
        <v>2.53815</v>
      </c>
      <c r="H103" s="496">
        <v>14.4703</v>
      </c>
      <c r="I103" s="463">
        <v>6382.11</v>
      </c>
      <c r="J103" s="500">
        <v>12.16</v>
      </c>
      <c r="K103" s="463">
        <v>2155.86</v>
      </c>
      <c r="L103" s="247">
        <v>0.00564</v>
      </c>
      <c r="M103" s="29">
        <v>331.905</v>
      </c>
      <c r="N103" s="220">
        <v>1.87</v>
      </c>
      <c r="O103" s="174">
        <f>L103*1000*60</f>
        <v>338.4</v>
      </c>
      <c r="P103" s="72">
        <f>N103*60</f>
        <v>112.2</v>
      </c>
    </row>
    <row r="104" spans="1:19" s="9" customFormat="1" ht="12.75">
      <c r="A104" s="322"/>
      <c r="B104" s="288" t="s">
        <v>408</v>
      </c>
      <c r="C104" s="58">
        <v>99</v>
      </c>
      <c r="D104" s="58">
        <v>1979</v>
      </c>
      <c r="E104" s="497">
        <v>52.6</v>
      </c>
      <c r="F104" s="497">
        <v>12.55</v>
      </c>
      <c r="G104" s="497">
        <v>9.9</v>
      </c>
      <c r="H104" s="497">
        <f>E104-F104-G104</f>
        <v>30.15</v>
      </c>
      <c r="I104" s="460">
        <v>5328.25</v>
      </c>
      <c r="J104" s="497">
        <f>H104</f>
        <v>30.15</v>
      </c>
      <c r="K104" s="460">
        <f>I104</f>
        <v>5328.25</v>
      </c>
      <c r="L104" s="289">
        <f>J104/K104</f>
        <v>0.00565851827523108</v>
      </c>
      <c r="M104" s="38">
        <v>273.26</v>
      </c>
      <c r="N104" s="274">
        <f>L104*M104</f>
        <v>1.5462467038896448</v>
      </c>
      <c r="O104" s="417">
        <f>L104*60*1000</f>
        <v>339.5110965138648</v>
      </c>
      <c r="P104" s="264">
        <f>O104*M104/1000</f>
        <v>92.7748022333787</v>
      </c>
      <c r="R104" s="10"/>
      <c r="S104" s="10"/>
    </row>
    <row r="105" spans="1:19" s="9" customFormat="1" ht="12.75" customHeight="1">
      <c r="A105" s="322"/>
      <c r="B105" s="70" t="s">
        <v>293</v>
      </c>
      <c r="C105" s="27">
        <v>30</v>
      </c>
      <c r="D105" s="27">
        <v>2007</v>
      </c>
      <c r="E105" s="496">
        <v>14.29</v>
      </c>
      <c r="F105" s="496">
        <v>3.7876</v>
      </c>
      <c r="G105" s="496">
        <v>2.4</v>
      </c>
      <c r="H105" s="496">
        <v>8.1024</v>
      </c>
      <c r="I105" s="52">
        <v>1423.9</v>
      </c>
      <c r="J105" s="496">
        <v>8.1024</v>
      </c>
      <c r="K105" s="52">
        <v>1423.9</v>
      </c>
      <c r="L105" s="199">
        <f>J105/K105</f>
        <v>0.00569028723927242</v>
      </c>
      <c r="M105" s="29">
        <v>273.59</v>
      </c>
      <c r="N105" s="29">
        <f>L105*M105</f>
        <v>1.5568056857925412</v>
      </c>
      <c r="O105" s="174">
        <f>L105*60000</f>
        <v>341.4172343563452</v>
      </c>
      <c r="P105" s="72">
        <f>N105*60</f>
        <v>93.40834114755248</v>
      </c>
      <c r="R105" s="10"/>
      <c r="S105" s="10"/>
    </row>
    <row r="106" spans="1:19" s="9" customFormat="1" ht="12.75">
      <c r="A106" s="322"/>
      <c r="B106" s="177" t="s">
        <v>472</v>
      </c>
      <c r="C106" s="178">
        <v>30</v>
      </c>
      <c r="D106" s="27">
        <v>1971</v>
      </c>
      <c r="E106" s="496">
        <f>+F106+G106+H106</f>
        <v>17.994998</v>
      </c>
      <c r="F106" s="501">
        <v>4.121228</v>
      </c>
      <c r="G106" s="501">
        <v>4.8</v>
      </c>
      <c r="H106" s="501">
        <v>9.07377</v>
      </c>
      <c r="I106" s="464">
        <v>1569.65</v>
      </c>
      <c r="J106" s="501">
        <v>9.07377</v>
      </c>
      <c r="K106" s="464">
        <v>1569.65</v>
      </c>
      <c r="L106" s="71">
        <f>+J106/K106</f>
        <v>0.00578076004204759</v>
      </c>
      <c r="M106" s="29">
        <v>335.066</v>
      </c>
      <c r="N106" s="29">
        <f>+L106*M106</f>
        <v>1.9369361442487174</v>
      </c>
      <c r="O106" s="174">
        <f>+L106*60*1000</f>
        <v>346.8456025228554</v>
      </c>
      <c r="P106" s="72">
        <f>+N106*60</f>
        <v>116.21616865492304</v>
      </c>
      <c r="R106" s="10"/>
      <c r="S106" s="10"/>
    </row>
    <row r="107" spans="1:19" s="9" customFormat="1" ht="12.75">
      <c r="A107" s="322"/>
      <c r="B107" s="562" t="s">
        <v>97</v>
      </c>
      <c r="C107" s="92">
        <v>100</v>
      </c>
      <c r="D107" s="92">
        <v>1972</v>
      </c>
      <c r="E107" s="93">
        <v>53.02</v>
      </c>
      <c r="F107" s="93">
        <v>11.22</v>
      </c>
      <c r="G107" s="93">
        <v>16</v>
      </c>
      <c r="H107" s="93">
        <f>E107-F107-G107</f>
        <v>25.800000000000004</v>
      </c>
      <c r="I107" s="52">
        <v>4426.6</v>
      </c>
      <c r="J107" s="93">
        <f>H107/I107*K107</f>
        <v>25.802331360412058</v>
      </c>
      <c r="K107" s="563">
        <v>4427</v>
      </c>
      <c r="L107" s="94">
        <f>J107/K107</f>
        <v>0.0058284010301359965</v>
      </c>
      <c r="M107" s="95">
        <v>305.31</v>
      </c>
      <c r="N107" s="29">
        <f>L107*M107</f>
        <v>1.7794691185108211</v>
      </c>
      <c r="O107" s="29">
        <f>L107*60*1000</f>
        <v>349.7040618081598</v>
      </c>
      <c r="P107" s="72">
        <f>O107*M107/1000</f>
        <v>106.76814711064927</v>
      </c>
      <c r="R107" s="10"/>
      <c r="S107" s="10"/>
    </row>
    <row r="108" spans="1:19" s="9" customFormat="1" ht="12.75" customHeight="1">
      <c r="A108" s="322"/>
      <c r="B108" s="183" t="s">
        <v>28</v>
      </c>
      <c r="C108" s="51">
        <v>21</v>
      </c>
      <c r="D108" s="51">
        <v>2005</v>
      </c>
      <c r="E108" s="557">
        <v>17.1</v>
      </c>
      <c r="F108" s="557">
        <v>5.139408</v>
      </c>
      <c r="G108" s="557">
        <v>1.68</v>
      </c>
      <c r="H108" s="557">
        <v>10.280592</v>
      </c>
      <c r="I108" s="470">
        <v>1763.36</v>
      </c>
      <c r="J108" s="557">
        <v>10.280592</v>
      </c>
      <c r="K108" s="470">
        <v>1763.36</v>
      </c>
      <c r="L108" s="173">
        <f>J108/K108</f>
        <v>0.005830115234552219</v>
      </c>
      <c r="M108" s="174">
        <v>292.992</v>
      </c>
      <c r="N108" s="174">
        <f>L108*M108</f>
        <v>1.7081771228019238</v>
      </c>
      <c r="O108" s="174">
        <f>L108*60*1000</f>
        <v>349.80691407313316</v>
      </c>
      <c r="P108" s="175">
        <f>N108*60</f>
        <v>102.49062736811543</v>
      </c>
      <c r="R108" s="10"/>
      <c r="S108" s="10"/>
    </row>
    <row r="109" spans="1:19" s="9" customFormat="1" ht="12.75" customHeight="1">
      <c r="A109" s="322"/>
      <c r="B109" s="432" t="s">
        <v>147</v>
      </c>
      <c r="C109" s="374">
        <v>93</v>
      </c>
      <c r="D109" s="27">
        <v>1973</v>
      </c>
      <c r="E109" s="496">
        <f>+F109+G109+H109</f>
        <v>49.552008</v>
      </c>
      <c r="F109" s="503">
        <v>8.78135</v>
      </c>
      <c r="G109" s="503">
        <v>14.4</v>
      </c>
      <c r="H109" s="503">
        <v>26.370658</v>
      </c>
      <c r="I109" s="468">
        <v>4520.3</v>
      </c>
      <c r="J109" s="503">
        <v>26.370658</v>
      </c>
      <c r="K109" s="468">
        <v>4520.3</v>
      </c>
      <c r="L109" s="71">
        <f>+J109/K109</f>
        <v>0.005833829170630267</v>
      </c>
      <c r="M109" s="29">
        <v>335.066</v>
      </c>
      <c r="N109" s="29">
        <f>+L109*M109</f>
        <v>1.954717804886401</v>
      </c>
      <c r="O109" s="29">
        <f>+L109*60*1000</f>
        <v>350.029750237816</v>
      </c>
      <c r="P109" s="72">
        <f>+N109*60</f>
        <v>117.28306829318406</v>
      </c>
      <c r="R109" s="10"/>
      <c r="S109" s="10"/>
    </row>
    <row r="110" spans="1:19" s="9" customFormat="1" ht="12.75" customHeight="1">
      <c r="A110" s="322"/>
      <c r="B110" s="177" t="s">
        <v>473</v>
      </c>
      <c r="C110" s="178">
        <v>30</v>
      </c>
      <c r="D110" s="27">
        <v>1971</v>
      </c>
      <c r="E110" s="496">
        <f>+F110+G110+H110</f>
        <v>18.790005</v>
      </c>
      <c r="F110" s="501">
        <v>4.80436</v>
      </c>
      <c r="G110" s="501">
        <v>4.8</v>
      </c>
      <c r="H110" s="501">
        <v>9.185645</v>
      </c>
      <c r="I110" s="464">
        <v>1558.21</v>
      </c>
      <c r="J110" s="501">
        <v>9.185645</v>
      </c>
      <c r="K110" s="464">
        <v>1558.21</v>
      </c>
      <c r="L110" s="71">
        <f>+J110/K110</f>
        <v>0.005894998106802035</v>
      </c>
      <c r="M110" s="29">
        <v>335.066</v>
      </c>
      <c r="N110" s="29">
        <f>+L110*M110</f>
        <v>1.9752134356537305</v>
      </c>
      <c r="O110" s="29">
        <f>+L110*60*1000</f>
        <v>353.6998864081221</v>
      </c>
      <c r="P110" s="72">
        <f>+N110*60</f>
        <v>118.51280613922383</v>
      </c>
      <c r="R110" s="10"/>
      <c r="S110" s="10"/>
    </row>
    <row r="111" spans="1:19" s="9" customFormat="1" ht="12.75" customHeight="1">
      <c r="A111" s="322"/>
      <c r="B111" s="177" t="s">
        <v>152</v>
      </c>
      <c r="C111" s="178">
        <v>20</v>
      </c>
      <c r="D111" s="27">
        <v>2000</v>
      </c>
      <c r="E111" s="496">
        <f>+F111+G111+H111</f>
        <v>8.935005</v>
      </c>
      <c r="F111" s="501">
        <v>2.226646</v>
      </c>
      <c r="G111" s="501">
        <v>0.112959</v>
      </c>
      <c r="H111" s="501">
        <v>6.5954</v>
      </c>
      <c r="I111" s="464">
        <v>1105.27</v>
      </c>
      <c r="J111" s="501">
        <v>6.5954</v>
      </c>
      <c r="K111" s="464">
        <v>1105.27</v>
      </c>
      <c r="L111" s="71">
        <f>+J111/K111</f>
        <v>0.00596722972667312</v>
      </c>
      <c r="M111" s="29">
        <v>330.161</v>
      </c>
      <c r="N111" s="29">
        <f>+L111*M111</f>
        <v>1.970146533788124</v>
      </c>
      <c r="O111" s="29">
        <f>+L111*60*1000</f>
        <v>358.0337836003872</v>
      </c>
      <c r="P111" s="72">
        <f>+N111*60</f>
        <v>118.20879202728744</v>
      </c>
      <c r="Q111" s="11"/>
      <c r="R111" s="10"/>
      <c r="S111" s="10"/>
    </row>
    <row r="112" spans="1:19" s="9" customFormat="1" ht="12.75" customHeight="1">
      <c r="A112" s="322"/>
      <c r="B112" s="288" t="s">
        <v>409</v>
      </c>
      <c r="C112" s="58">
        <v>50</v>
      </c>
      <c r="D112" s="58">
        <v>1982</v>
      </c>
      <c r="E112" s="497">
        <v>25.118</v>
      </c>
      <c r="F112" s="497">
        <v>4.9107</v>
      </c>
      <c r="G112" s="497">
        <v>4.82</v>
      </c>
      <c r="H112" s="497">
        <f>E112-F112-G112</f>
        <v>15.387299999999996</v>
      </c>
      <c r="I112" s="460">
        <v>2574.58</v>
      </c>
      <c r="J112" s="497">
        <f>H112</f>
        <v>15.387299999999996</v>
      </c>
      <c r="K112" s="460">
        <f>I112</f>
        <v>2574.58</v>
      </c>
      <c r="L112" s="289">
        <f>J112/K112</f>
        <v>0.005976625313643389</v>
      </c>
      <c r="M112" s="38">
        <v>273.26</v>
      </c>
      <c r="N112" s="274">
        <f>L112*M112</f>
        <v>1.6331726332061924</v>
      </c>
      <c r="O112" s="274">
        <f>L112*60*1000</f>
        <v>358.59751881860336</v>
      </c>
      <c r="P112" s="264">
        <f>O112*M112/1000</f>
        <v>97.99035799237154</v>
      </c>
      <c r="R112" s="10"/>
      <c r="S112" s="10"/>
    </row>
    <row r="113" spans="1:19" s="9" customFormat="1" ht="12.75" customHeight="1">
      <c r="A113" s="322"/>
      <c r="B113" s="70" t="s">
        <v>526</v>
      </c>
      <c r="C113" s="27">
        <v>12</v>
      </c>
      <c r="D113" s="27">
        <v>1960</v>
      </c>
      <c r="E113" s="496">
        <v>5.642993</v>
      </c>
      <c r="F113" s="496">
        <v>0.6885</v>
      </c>
      <c r="G113" s="496">
        <v>1.84</v>
      </c>
      <c r="H113" s="496">
        <v>3.114493</v>
      </c>
      <c r="I113" s="52">
        <v>536.88</v>
      </c>
      <c r="J113" s="496">
        <v>2.399515</v>
      </c>
      <c r="K113" s="52">
        <v>400.83</v>
      </c>
      <c r="L113" s="27">
        <v>0.005986</v>
      </c>
      <c r="M113" s="29">
        <v>235.5</v>
      </c>
      <c r="N113" s="29">
        <v>1.409703</v>
      </c>
      <c r="O113" s="29">
        <f>L113*60*1000</f>
        <v>359.15999999999997</v>
      </c>
      <c r="P113" s="72">
        <f>N113*60</f>
        <v>84.58218</v>
      </c>
      <c r="R113" s="10"/>
      <c r="S113" s="10"/>
    </row>
    <row r="114" spans="1:19" s="9" customFormat="1" ht="13.5" customHeight="1">
      <c r="A114" s="322"/>
      <c r="B114" s="91" t="s">
        <v>54</v>
      </c>
      <c r="C114" s="92">
        <v>18</v>
      </c>
      <c r="D114" s="92">
        <v>2006</v>
      </c>
      <c r="E114" s="93">
        <v>16.18</v>
      </c>
      <c r="F114" s="93">
        <v>2.69</v>
      </c>
      <c r="G114" s="93">
        <v>1.53</v>
      </c>
      <c r="H114" s="93">
        <f>E114-F114-G114</f>
        <v>11.96</v>
      </c>
      <c r="I114" s="52">
        <v>1988.3</v>
      </c>
      <c r="J114" s="93">
        <f>H114/I114*K114</f>
        <v>9.106995926168084</v>
      </c>
      <c r="K114" s="563">
        <v>1514</v>
      </c>
      <c r="L114" s="94">
        <f>J114/K114</f>
        <v>0.006015188854800584</v>
      </c>
      <c r="M114" s="95">
        <v>305.31</v>
      </c>
      <c r="N114" s="29">
        <f>L114*M114</f>
        <v>1.8364973092591663</v>
      </c>
      <c r="O114" s="29">
        <f>L114*60*1000</f>
        <v>360.91133128803506</v>
      </c>
      <c r="P114" s="72">
        <f>O114*M114/1000</f>
        <v>110.18983855554998</v>
      </c>
      <c r="R114" s="10"/>
      <c r="S114" s="10"/>
    </row>
    <row r="115" spans="1:19" s="9" customFormat="1" ht="12.75" customHeight="1">
      <c r="A115" s="322"/>
      <c r="B115" s="669" t="s">
        <v>119</v>
      </c>
      <c r="C115" s="37">
        <v>40</v>
      </c>
      <c r="D115" s="28" t="s">
        <v>24</v>
      </c>
      <c r="E115" s="616">
        <v>26.71</v>
      </c>
      <c r="F115" s="616">
        <v>5.23</v>
      </c>
      <c r="G115" s="617">
        <v>6.4</v>
      </c>
      <c r="H115" s="616">
        <v>15.08</v>
      </c>
      <c r="I115" s="618">
        <v>2494.75</v>
      </c>
      <c r="J115" s="616">
        <v>15.08</v>
      </c>
      <c r="K115" s="618">
        <v>2494.75</v>
      </c>
      <c r="L115" s="289">
        <f>J115/K115</f>
        <v>0.0060446938570999096</v>
      </c>
      <c r="M115" s="38">
        <v>240.45</v>
      </c>
      <c r="N115" s="274">
        <f>L115*M115</f>
        <v>1.453446637939673</v>
      </c>
      <c r="O115" s="274">
        <f>L115*60*1000</f>
        <v>362.68163142599457</v>
      </c>
      <c r="P115" s="264">
        <f>O115*M115/1000</f>
        <v>87.20679827638038</v>
      </c>
      <c r="R115" s="10"/>
      <c r="S115" s="10"/>
    </row>
    <row r="116" spans="1:19" s="9" customFormat="1" ht="12.75" customHeight="1">
      <c r="A116" s="322"/>
      <c r="B116" s="288" t="s">
        <v>322</v>
      </c>
      <c r="C116" s="58">
        <v>8</v>
      </c>
      <c r="D116" s="58" t="s">
        <v>24</v>
      </c>
      <c r="E116" s="497">
        <f>F116+G116+H116</f>
        <v>5.649</v>
      </c>
      <c r="F116" s="497">
        <v>1.15</v>
      </c>
      <c r="G116" s="497">
        <v>0.64</v>
      </c>
      <c r="H116" s="497">
        <v>3.859</v>
      </c>
      <c r="I116" s="460">
        <v>633.84</v>
      </c>
      <c r="J116" s="497">
        <v>3.859</v>
      </c>
      <c r="K116" s="460">
        <v>633.84</v>
      </c>
      <c r="L116" s="289">
        <f>J116/K116</f>
        <v>0.006088287264924902</v>
      </c>
      <c r="M116" s="38">
        <v>345.2</v>
      </c>
      <c r="N116" s="274">
        <f>L116*M116</f>
        <v>2.101676763852076</v>
      </c>
      <c r="O116" s="274">
        <f>L116*60*1000</f>
        <v>365.2972358954941</v>
      </c>
      <c r="P116" s="264">
        <f>O116*M116/1000</f>
        <v>126.10060583112455</v>
      </c>
      <c r="R116" s="10"/>
      <c r="S116" s="10"/>
    </row>
    <row r="117" spans="1:19" s="9" customFormat="1" ht="12.75" customHeight="1">
      <c r="A117" s="322"/>
      <c r="B117" s="368" t="s">
        <v>578</v>
      </c>
      <c r="C117" s="246">
        <v>38</v>
      </c>
      <c r="D117" s="27">
        <v>2007</v>
      </c>
      <c r="E117" s="496">
        <v>21.233</v>
      </c>
      <c r="F117" s="500">
        <v>2.091</v>
      </c>
      <c r="G117" s="500">
        <v>2.37</v>
      </c>
      <c r="H117" s="496">
        <v>16.772</v>
      </c>
      <c r="I117" s="463">
        <v>2954.01</v>
      </c>
      <c r="J117" s="500">
        <v>15.03</v>
      </c>
      <c r="K117" s="463">
        <v>2457.74</v>
      </c>
      <c r="L117" s="247">
        <v>0.00612</v>
      </c>
      <c r="M117" s="29">
        <v>331.905</v>
      </c>
      <c r="N117" s="220">
        <v>2.03</v>
      </c>
      <c r="O117" s="29">
        <f>L117*1000*60</f>
        <v>367.19999999999993</v>
      </c>
      <c r="P117" s="72">
        <f>N117*60</f>
        <v>121.79999999999998</v>
      </c>
      <c r="Q117" s="11"/>
      <c r="R117" s="10"/>
      <c r="S117" s="10"/>
    </row>
    <row r="118" spans="1:19" s="9" customFormat="1" ht="12.75" customHeight="1">
      <c r="A118" s="322"/>
      <c r="B118" s="284" t="s">
        <v>444</v>
      </c>
      <c r="C118" s="285">
        <v>54</v>
      </c>
      <c r="D118" s="285">
        <v>2007</v>
      </c>
      <c r="E118" s="564">
        <v>27.464</v>
      </c>
      <c r="F118" s="564">
        <v>5.406</v>
      </c>
      <c r="G118" s="564">
        <v>2.741</v>
      </c>
      <c r="H118" s="564">
        <v>19.317</v>
      </c>
      <c r="I118" s="565">
        <v>3133.4</v>
      </c>
      <c r="J118" s="564">
        <v>19.317</v>
      </c>
      <c r="K118" s="565">
        <v>3133.4</v>
      </c>
      <c r="L118" s="286">
        <f>J118/K118</f>
        <v>0.00616486883257803</v>
      </c>
      <c r="M118" s="287">
        <v>298.22</v>
      </c>
      <c r="N118" s="417">
        <f>L118*M118</f>
        <v>1.8384871832514205</v>
      </c>
      <c r="O118" s="417">
        <f>L118*60*1000</f>
        <v>369.8921299546818</v>
      </c>
      <c r="P118" s="423">
        <f>O118*M118/1000</f>
        <v>110.30923099508522</v>
      </c>
      <c r="R118" s="10"/>
      <c r="S118" s="10"/>
    </row>
    <row r="119" spans="1:19" s="9" customFormat="1" ht="12.75" customHeight="1">
      <c r="A119" s="322"/>
      <c r="B119" s="669" t="s">
        <v>112</v>
      </c>
      <c r="C119" s="37">
        <v>60</v>
      </c>
      <c r="D119" s="28" t="s">
        <v>24</v>
      </c>
      <c r="E119" s="616">
        <v>31.72</v>
      </c>
      <c r="F119" s="616">
        <v>5.3</v>
      </c>
      <c r="G119" s="617">
        <v>9.6</v>
      </c>
      <c r="H119" s="616">
        <v>16.82</v>
      </c>
      <c r="I119" s="618">
        <v>2723.9</v>
      </c>
      <c r="J119" s="616">
        <v>16.82</v>
      </c>
      <c r="K119" s="618">
        <v>2723.9</v>
      </c>
      <c r="L119" s="289">
        <f>J119/K119</f>
        <v>0.006174969712544514</v>
      </c>
      <c r="M119" s="38">
        <v>240.45</v>
      </c>
      <c r="N119" s="274">
        <f>L119*M119</f>
        <v>1.4847714673813281</v>
      </c>
      <c r="O119" s="417">
        <f>L119*60*1000</f>
        <v>370.4981827526708</v>
      </c>
      <c r="P119" s="264">
        <f>O119*M119/1000</f>
        <v>89.08628804287969</v>
      </c>
      <c r="R119" s="10"/>
      <c r="S119" s="10"/>
    </row>
    <row r="120" spans="1:19" s="9" customFormat="1" ht="12.75" customHeight="1">
      <c r="A120" s="322"/>
      <c r="B120" s="548" t="s">
        <v>88</v>
      </c>
      <c r="C120" s="549">
        <v>60</v>
      </c>
      <c r="D120" s="549">
        <v>1965</v>
      </c>
      <c r="E120" s="550">
        <v>33.393</v>
      </c>
      <c r="F120" s="550">
        <v>7.090877</v>
      </c>
      <c r="G120" s="550">
        <v>9.6</v>
      </c>
      <c r="H120" s="550">
        <v>16.702123</v>
      </c>
      <c r="I120" s="551">
        <v>2700.04</v>
      </c>
      <c r="J120" s="552">
        <v>16.702123</v>
      </c>
      <c r="K120" s="551">
        <v>2700.04</v>
      </c>
      <c r="L120" s="553">
        <f>J120/K120</f>
        <v>0.006185879838817203</v>
      </c>
      <c r="M120" s="554">
        <v>292.992</v>
      </c>
      <c r="N120" s="554">
        <f>L120*M120</f>
        <v>1.81241330573473</v>
      </c>
      <c r="O120" s="555">
        <f>L120*60*1000</f>
        <v>371.1527903290322</v>
      </c>
      <c r="P120" s="556">
        <f>N120*60</f>
        <v>108.7447983440838</v>
      </c>
      <c r="R120" s="10"/>
      <c r="S120" s="10"/>
    </row>
    <row r="121" spans="1:16" s="9" customFormat="1" ht="12.75" customHeight="1">
      <c r="A121" s="322"/>
      <c r="B121" s="86" t="s">
        <v>55</v>
      </c>
      <c r="C121" s="87">
        <v>39</v>
      </c>
      <c r="D121" s="87">
        <v>2007</v>
      </c>
      <c r="E121" s="88">
        <v>23.29</v>
      </c>
      <c r="F121" s="88">
        <v>6.27</v>
      </c>
      <c r="G121" s="88">
        <v>2.29</v>
      </c>
      <c r="H121" s="88">
        <f>E121-F121-G121</f>
        <v>14.73</v>
      </c>
      <c r="I121" s="52">
        <v>2368.8</v>
      </c>
      <c r="J121" s="88">
        <f>H121/I121*K121</f>
        <v>14.731243667679838</v>
      </c>
      <c r="K121" s="465">
        <v>2369</v>
      </c>
      <c r="L121" s="89">
        <f>J121/K121</f>
        <v>0.006218338399189463</v>
      </c>
      <c r="M121" s="90">
        <v>305.31</v>
      </c>
      <c r="N121" s="395">
        <f>L121*M121</f>
        <v>1.898520896656535</v>
      </c>
      <c r="O121" s="174">
        <f>L121*60*1000</f>
        <v>373.1003039513678</v>
      </c>
      <c r="P121" s="72">
        <f>O121*M121/1000</f>
        <v>113.9112537993921</v>
      </c>
    </row>
    <row r="122" spans="1:19" s="9" customFormat="1" ht="12.75" customHeight="1">
      <c r="A122" s="322"/>
      <c r="B122" s="288" t="s">
        <v>410</v>
      </c>
      <c r="C122" s="58">
        <v>111</v>
      </c>
      <c r="D122" s="58">
        <v>2008</v>
      </c>
      <c r="E122" s="497">
        <v>58.053</v>
      </c>
      <c r="F122" s="497">
        <v>17.544</v>
      </c>
      <c r="G122" s="497">
        <v>1.3457</v>
      </c>
      <c r="H122" s="497">
        <f>E122-F122-G122</f>
        <v>39.1633</v>
      </c>
      <c r="I122" s="460">
        <v>6276.47</v>
      </c>
      <c r="J122" s="497">
        <f>H122</f>
        <v>39.1633</v>
      </c>
      <c r="K122" s="460">
        <f>I122</f>
        <v>6276.47</v>
      </c>
      <c r="L122" s="289">
        <f>J122/K122</f>
        <v>0.006239701615717115</v>
      </c>
      <c r="M122" s="38">
        <v>273.26</v>
      </c>
      <c r="N122" s="274">
        <f>L122*M122</f>
        <v>1.7050608635108586</v>
      </c>
      <c r="O122" s="417">
        <f>L122*60*1000</f>
        <v>374.38209694302685</v>
      </c>
      <c r="P122" s="264">
        <f>O122*M122/1000</f>
        <v>102.30365181065152</v>
      </c>
      <c r="R122" s="10"/>
      <c r="S122" s="10"/>
    </row>
    <row r="123" spans="1:19" s="9" customFormat="1" ht="12.75" customHeight="1">
      <c r="A123" s="322"/>
      <c r="B123" s="288" t="s">
        <v>411</v>
      </c>
      <c r="C123" s="58">
        <v>30</v>
      </c>
      <c r="D123" s="58">
        <v>1993</v>
      </c>
      <c r="E123" s="497">
        <v>27.128</v>
      </c>
      <c r="F123" s="497">
        <v>11.657</v>
      </c>
      <c r="G123" s="497">
        <v>3</v>
      </c>
      <c r="H123" s="497">
        <f>E123-F123-G123</f>
        <v>12.471</v>
      </c>
      <c r="I123" s="460">
        <v>1987.89</v>
      </c>
      <c r="J123" s="497">
        <f>H123</f>
        <v>12.471</v>
      </c>
      <c r="K123" s="460">
        <f>I123</f>
        <v>1987.89</v>
      </c>
      <c r="L123" s="289">
        <f>J123/K123</f>
        <v>0.006273485957472496</v>
      </c>
      <c r="M123" s="38">
        <v>273.26</v>
      </c>
      <c r="N123" s="274">
        <f>L123*M123</f>
        <v>1.714292772738934</v>
      </c>
      <c r="O123" s="417">
        <f>L123*60*1000</f>
        <v>376.40915744834973</v>
      </c>
      <c r="P123" s="264">
        <f>O123*M123/1000</f>
        <v>102.85756636433605</v>
      </c>
      <c r="R123" s="10"/>
      <c r="S123" s="10"/>
    </row>
    <row r="124" spans="1:19" s="9" customFormat="1" ht="12.75" customHeight="1">
      <c r="A124" s="322"/>
      <c r="B124" s="70" t="s">
        <v>194</v>
      </c>
      <c r="C124" s="27">
        <v>30</v>
      </c>
      <c r="D124" s="27">
        <v>1987</v>
      </c>
      <c r="E124" s="496">
        <v>15.702996</v>
      </c>
      <c r="F124" s="496">
        <v>1.479</v>
      </c>
      <c r="G124" s="496">
        <v>4.76001</v>
      </c>
      <c r="H124" s="496">
        <v>9.463986</v>
      </c>
      <c r="I124" s="52">
        <v>1509.61</v>
      </c>
      <c r="J124" s="496">
        <v>9.131074</v>
      </c>
      <c r="K124" s="52">
        <v>1453.73</v>
      </c>
      <c r="L124" s="27">
        <v>0.006281</v>
      </c>
      <c r="M124" s="29">
        <v>235.5</v>
      </c>
      <c r="N124" s="29">
        <v>1.4791755</v>
      </c>
      <c r="O124" s="174">
        <f>L124*60*1000</f>
        <v>376.86</v>
      </c>
      <c r="P124" s="72">
        <f>N124*60</f>
        <v>88.75053</v>
      </c>
      <c r="R124" s="10"/>
      <c r="S124" s="10"/>
    </row>
    <row r="125" spans="1:19" s="9" customFormat="1" ht="13.5" customHeight="1">
      <c r="A125" s="322"/>
      <c r="B125" s="288" t="s">
        <v>764</v>
      </c>
      <c r="C125" s="58">
        <v>23</v>
      </c>
      <c r="D125" s="58">
        <v>2009</v>
      </c>
      <c r="E125" s="497">
        <f>F125+G125+H125</f>
        <v>10.472</v>
      </c>
      <c r="F125" s="497">
        <v>1.683</v>
      </c>
      <c r="G125" s="497">
        <v>1.84</v>
      </c>
      <c r="H125" s="497">
        <v>6.949</v>
      </c>
      <c r="I125" s="460">
        <v>1098.31</v>
      </c>
      <c r="J125" s="497">
        <v>6.949</v>
      </c>
      <c r="K125" s="460">
        <v>1098.31</v>
      </c>
      <c r="L125" s="289">
        <f>J125/K125</f>
        <v>0.0063269932896905245</v>
      </c>
      <c r="M125" s="38">
        <v>345.2</v>
      </c>
      <c r="N125" s="274">
        <f>L125*M125</f>
        <v>2.184078083601169</v>
      </c>
      <c r="O125" s="417">
        <f>L125*60*1000</f>
        <v>379.61959738143145</v>
      </c>
      <c r="P125" s="264">
        <f>O125*M125/1000</f>
        <v>131.04468501607013</v>
      </c>
      <c r="R125" s="10"/>
      <c r="S125" s="10"/>
    </row>
    <row r="126" spans="1:16" s="9" customFormat="1" ht="12.75" customHeight="1">
      <c r="A126" s="322"/>
      <c r="B126" s="288" t="s">
        <v>618</v>
      </c>
      <c r="C126" s="58">
        <v>45</v>
      </c>
      <c r="D126" s="58" t="s">
        <v>276</v>
      </c>
      <c r="E126" s="497">
        <v>36.46</v>
      </c>
      <c r="F126" s="497">
        <v>14.64</v>
      </c>
      <c r="G126" s="497">
        <v>7.04</v>
      </c>
      <c r="H126" s="497">
        <v>14.78</v>
      </c>
      <c r="I126" s="460">
        <v>2326</v>
      </c>
      <c r="J126" s="497">
        <v>14.78</v>
      </c>
      <c r="K126" s="460">
        <v>2326</v>
      </c>
      <c r="L126" s="289">
        <f>J126/K126</f>
        <v>0.006354256233877901</v>
      </c>
      <c r="M126" s="38">
        <v>215.3</v>
      </c>
      <c r="N126" s="274">
        <f>L126*M126</f>
        <v>1.3680713671539122</v>
      </c>
      <c r="O126" s="417">
        <f>L126*60*1000</f>
        <v>381.25537403267407</v>
      </c>
      <c r="P126" s="264">
        <f>O126*M126/1000</f>
        <v>82.08428202923473</v>
      </c>
    </row>
    <row r="127" spans="1:19" s="9" customFormat="1" ht="12.75" customHeight="1">
      <c r="A127" s="322"/>
      <c r="B127" s="369" t="s">
        <v>146</v>
      </c>
      <c r="C127" s="178">
        <v>10</v>
      </c>
      <c r="D127" s="27">
        <v>2008</v>
      </c>
      <c r="E127" s="496">
        <f>+F127+G127+H127</f>
        <v>4.8950000000000005</v>
      </c>
      <c r="F127" s="501">
        <v>1.377</v>
      </c>
      <c r="G127" s="501">
        <v>0</v>
      </c>
      <c r="H127" s="501">
        <v>3.5180000000000002</v>
      </c>
      <c r="I127" s="464">
        <v>1122.7</v>
      </c>
      <c r="J127" s="501">
        <v>3.5180000000000002</v>
      </c>
      <c r="K127" s="464">
        <v>552.87</v>
      </c>
      <c r="L127" s="71">
        <f>+J127/K127</f>
        <v>0.006363159513086259</v>
      </c>
      <c r="M127" s="29">
        <v>335.066</v>
      </c>
      <c r="N127" s="29">
        <f>+L127*M127</f>
        <v>2.1320784054117605</v>
      </c>
      <c r="O127" s="29">
        <f>+L127*60*1000</f>
        <v>381.78957078517556</v>
      </c>
      <c r="P127" s="29">
        <f>+N127*60</f>
        <v>127.92470432470563</v>
      </c>
      <c r="Q127" s="11"/>
      <c r="R127" s="10"/>
      <c r="S127" s="10"/>
    </row>
    <row r="128" spans="1:19" s="9" customFormat="1" ht="12.75" customHeight="1">
      <c r="A128" s="322"/>
      <c r="B128" s="674" t="s">
        <v>332</v>
      </c>
      <c r="C128" s="285">
        <v>40</v>
      </c>
      <c r="D128" s="285" t="s">
        <v>276</v>
      </c>
      <c r="E128" s="564">
        <f>+F128+G128+H128</f>
        <v>25.998683</v>
      </c>
      <c r="F128" s="564">
        <v>4.565648</v>
      </c>
      <c r="G128" s="564">
        <v>6.32</v>
      </c>
      <c r="H128" s="564">
        <v>15.113035</v>
      </c>
      <c r="I128" s="565">
        <v>2370.01</v>
      </c>
      <c r="J128" s="564">
        <v>15.113035</v>
      </c>
      <c r="K128" s="565">
        <v>2370.01</v>
      </c>
      <c r="L128" s="286">
        <f>J128/K128</f>
        <v>0.006376781110628224</v>
      </c>
      <c r="M128" s="287">
        <v>277.732</v>
      </c>
      <c r="N128" s="417">
        <f>L128*M128</f>
        <v>1.7710361714169982</v>
      </c>
      <c r="O128" s="417">
        <f>L128*60*1000</f>
        <v>382.60686663769343</v>
      </c>
      <c r="P128" s="423">
        <f>O128*M128/1000</f>
        <v>106.26217028501988</v>
      </c>
      <c r="R128" s="10"/>
      <c r="S128" s="10"/>
    </row>
    <row r="129" spans="1:19" s="9" customFormat="1" ht="12.75" customHeight="1">
      <c r="A129" s="322"/>
      <c r="B129" s="364" t="s">
        <v>765</v>
      </c>
      <c r="C129" s="58">
        <v>75</v>
      </c>
      <c r="D129" s="58" t="s">
        <v>24</v>
      </c>
      <c r="E129" s="497">
        <f>F129+G129+H129</f>
        <v>42.382999999999996</v>
      </c>
      <c r="F129" s="497">
        <v>8.841</v>
      </c>
      <c r="G129" s="497">
        <v>11.84</v>
      </c>
      <c r="H129" s="497">
        <v>21.702</v>
      </c>
      <c r="I129" s="460">
        <v>3389.63</v>
      </c>
      <c r="J129" s="497">
        <v>21.702</v>
      </c>
      <c r="K129" s="460">
        <v>3389.63</v>
      </c>
      <c r="L129" s="289">
        <f>J129/K129</f>
        <v>0.006402468706023961</v>
      </c>
      <c r="M129" s="38">
        <v>345.2</v>
      </c>
      <c r="N129" s="274">
        <f>L129*M129</f>
        <v>2.210132197319471</v>
      </c>
      <c r="O129" s="274">
        <f>L129*60*1000</f>
        <v>384.1481223614377</v>
      </c>
      <c r="P129" s="264">
        <f>O129*M129/1000</f>
        <v>132.6079318391683</v>
      </c>
      <c r="R129" s="10"/>
      <c r="S129" s="10"/>
    </row>
    <row r="130" spans="1:19" s="9" customFormat="1" ht="12.75" customHeight="1">
      <c r="A130" s="322"/>
      <c r="B130" s="562" t="s">
        <v>58</v>
      </c>
      <c r="C130" s="92">
        <v>38</v>
      </c>
      <c r="D130" s="92">
        <v>2004</v>
      </c>
      <c r="E130" s="93">
        <v>20.33</v>
      </c>
      <c r="F130" s="93">
        <v>4.39</v>
      </c>
      <c r="G130" s="93">
        <v>0.86</v>
      </c>
      <c r="H130" s="93">
        <f>E130-F130-G130</f>
        <v>15.079999999999998</v>
      </c>
      <c r="I130" s="52">
        <v>2349.7</v>
      </c>
      <c r="J130" s="93">
        <f>H130/I130*K130</f>
        <v>15.081925352172616</v>
      </c>
      <c r="K130" s="563">
        <v>2350</v>
      </c>
      <c r="L130" s="94">
        <f>J130/K130</f>
        <v>0.006417840575392603</v>
      </c>
      <c r="M130" s="95">
        <v>305.31</v>
      </c>
      <c r="N130" s="29">
        <f>L130*M130</f>
        <v>1.9594309060731154</v>
      </c>
      <c r="O130" s="29">
        <f>L130*60*1000</f>
        <v>385.0704345235562</v>
      </c>
      <c r="P130" s="72">
        <f>O130*M130/1000</f>
        <v>117.56585436438694</v>
      </c>
      <c r="R130" s="10"/>
      <c r="S130" s="10"/>
    </row>
    <row r="131" spans="1:19" s="9" customFormat="1" ht="12.75">
      <c r="A131" s="322"/>
      <c r="B131" s="369" t="s">
        <v>151</v>
      </c>
      <c r="C131" s="178">
        <v>41</v>
      </c>
      <c r="D131" s="27">
        <v>1993</v>
      </c>
      <c r="E131" s="496">
        <f>+F131+G131+H131</f>
        <v>28.703</v>
      </c>
      <c r="F131" s="501">
        <v>7.694545000000001</v>
      </c>
      <c r="G131" s="501">
        <v>6.4</v>
      </c>
      <c r="H131" s="501">
        <v>14.608455</v>
      </c>
      <c r="I131" s="464">
        <v>2265.61</v>
      </c>
      <c r="J131" s="501">
        <v>14.608455</v>
      </c>
      <c r="K131" s="464">
        <v>2265.61</v>
      </c>
      <c r="L131" s="71">
        <f>+J131/K131</f>
        <v>0.0064479124827309196</v>
      </c>
      <c r="M131" s="29">
        <v>335.066</v>
      </c>
      <c r="N131" s="29">
        <f>+L131*M131</f>
        <v>2.160476243938718</v>
      </c>
      <c r="O131" s="29">
        <f>+L131*60*1000</f>
        <v>386.87474896385515</v>
      </c>
      <c r="P131" s="72">
        <f>+N131*60</f>
        <v>129.6285746363231</v>
      </c>
      <c r="R131" s="10"/>
      <c r="S131" s="10"/>
    </row>
    <row r="132" spans="1:16" s="9" customFormat="1" ht="12.75" customHeight="1">
      <c r="A132" s="322"/>
      <c r="B132" s="364" t="s">
        <v>871</v>
      </c>
      <c r="C132" s="58">
        <v>45</v>
      </c>
      <c r="D132" s="58">
        <v>1990</v>
      </c>
      <c r="E132" s="497">
        <f>SUM(F132+G132+H132)</f>
        <v>29.323999999999998</v>
      </c>
      <c r="F132" s="497">
        <v>7.111</v>
      </c>
      <c r="G132" s="497">
        <v>7.2</v>
      </c>
      <c r="H132" s="497">
        <v>15.013</v>
      </c>
      <c r="I132" s="460">
        <v>2325.7</v>
      </c>
      <c r="J132" s="497">
        <v>15.013</v>
      </c>
      <c r="K132" s="460">
        <v>2325.7</v>
      </c>
      <c r="L132" s="289">
        <f>J132/K132</f>
        <v>0.006455260781700133</v>
      </c>
      <c r="M132" s="38">
        <v>261.16</v>
      </c>
      <c r="N132" s="274">
        <f>L132*M132</f>
        <v>1.685855905748807</v>
      </c>
      <c r="O132" s="274">
        <f>L132*60*1000</f>
        <v>387.315646902008</v>
      </c>
      <c r="P132" s="264">
        <f>O132*M132/1000</f>
        <v>101.15135434492842</v>
      </c>
    </row>
    <row r="133" spans="1:19" s="9" customFormat="1" ht="12.75">
      <c r="A133" s="322"/>
      <c r="B133" s="364" t="s">
        <v>872</v>
      </c>
      <c r="C133" s="58">
        <v>25</v>
      </c>
      <c r="D133" s="58">
        <v>1991</v>
      </c>
      <c r="E133" s="497">
        <f>SUM(F133+G133+H133)</f>
        <v>24.587000000000003</v>
      </c>
      <c r="F133" s="497">
        <v>11.271</v>
      </c>
      <c r="G133" s="497">
        <v>4</v>
      </c>
      <c r="H133" s="497">
        <v>9.316</v>
      </c>
      <c r="I133" s="460">
        <v>1441.23</v>
      </c>
      <c r="J133" s="497">
        <v>9.316</v>
      </c>
      <c r="K133" s="460">
        <v>1441.23</v>
      </c>
      <c r="L133" s="289">
        <f>J133/K133</f>
        <v>0.006463923176730987</v>
      </c>
      <c r="M133" s="38">
        <v>261.16</v>
      </c>
      <c r="N133" s="274">
        <f>L133*M133</f>
        <v>1.6881181768350648</v>
      </c>
      <c r="O133" s="274">
        <f>L133*60*1000</f>
        <v>387.83539060385925</v>
      </c>
      <c r="P133" s="264">
        <f>O133*M133/1000</f>
        <v>101.28709061010389</v>
      </c>
      <c r="R133" s="10"/>
      <c r="S133" s="10"/>
    </row>
    <row r="134" spans="1:19" s="9" customFormat="1" ht="12.75">
      <c r="A134" s="322"/>
      <c r="B134" s="198" t="s">
        <v>181</v>
      </c>
      <c r="C134" s="27">
        <v>54</v>
      </c>
      <c r="D134" s="27">
        <v>1992</v>
      </c>
      <c r="E134" s="496">
        <v>31.297974</v>
      </c>
      <c r="F134" s="496">
        <v>5.586795</v>
      </c>
      <c r="G134" s="496">
        <v>8.64</v>
      </c>
      <c r="H134" s="496">
        <v>17.071187</v>
      </c>
      <c r="I134" s="52">
        <v>2632.94</v>
      </c>
      <c r="J134" s="496">
        <v>17.071187</v>
      </c>
      <c r="K134" s="52">
        <v>2632.94</v>
      </c>
      <c r="L134" s="199">
        <v>0.006483</v>
      </c>
      <c r="M134" s="200">
        <v>339.64</v>
      </c>
      <c r="N134" s="200">
        <f>L134*M134</f>
        <v>2.2018861199999997</v>
      </c>
      <c r="O134" s="200">
        <f>L134*60*1000</f>
        <v>388.98</v>
      </c>
      <c r="P134" s="201">
        <f>N134*60</f>
        <v>132.1131672</v>
      </c>
      <c r="R134" s="10"/>
      <c r="S134" s="10"/>
    </row>
    <row r="135" spans="1:19" s="9" customFormat="1" ht="12.75">
      <c r="A135" s="322"/>
      <c r="B135" s="364" t="s">
        <v>787</v>
      </c>
      <c r="C135" s="58">
        <v>103</v>
      </c>
      <c r="D135" s="58" t="s">
        <v>276</v>
      </c>
      <c r="E135" s="497">
        <f>+F135+G135+H135</f>
        <v>49.173559999999995</v>
      </c>
      <c r="F135" s="497">
        <v>6.27656</v>
      </c>
      <c r="G135" s="497">
        <v>14.45</v>
      </c>
      <c r="H135" s="497">
        <v>28.447</v>
      </c>
      <c r="I135" s="460">
        <v>4386.74</v>
      </c>
      <c r="J135" s="497">
        <v>28.446983</v>
      </c>
      <c r="K135" s="460">
        <v>4386.74</v>
      </c>
      <c r="L135" s="289">
        <f>J135/K135</f>
        <v>0.006484766136128424</v>
      </c>
      <c r="M135" s="38">
        <v>277.732</v>
      </c>
      <c r="N135" s="274">
        <f>L135*M135</f>
        <v>1.8010270685192196</v>
      </c>
      <c r="O135" s="274">
        <f>L135*60*1000</f>
        <v>389.08596816770546</v>
      </c>
      <c r="P135" s="264">
        <f>O135*M135/1000</f>
        <v>108.06162411115318</v>
      </c>
      <c r="R135" s="10"/>
      <c r="S135" s="10"/>
    </row>
    <row r="136" spans="1:19" s="9" customFormat="1" ht="12.75">
      <c r="A136" s="322"/>
      <c r="B136" s="364" t="s">
        <v>873</v>
      </c>
      <c r="C136" s="58">
        <v>60</v>
      </c>
      <c r="D136" s="58">
        <v>1966</v>
      </c>
      <c r="E136" s="497">
        <f>SUM(F136+G136+H136)</f>
        <v>33.931</v>
      </c>
      <c r="F136" s="497">
        <v>6.86</v>
      </c>
      <c r="G136" s="497">
        <v>9.52</v>
      </c>
      <c r="H136" s="497">
        <v>17.551</v>
      </c>
      <c r="I136" s="460">
        <v>2701.09</v>
      </c>
      <c r="J136" s="497">
        <v>17.551</v>
      </c>
      <c r="K136" s="460">
        <v>2701.09</v>
      </c>
      <c r="L136" s="289">
        <f>J136/K136</f>
        <v>0.006497747205757675</v>
      </c>
      <c r="M136" s="38">
        <v>261.16</v>
      </c>
      <c r="N136" s="274">
        <f>L136*M136</f>
        <v>1.6969516602556745</v>
      </c>
      <c r="O136" s="274">
        <f>L136*60*1000</f>
        <v>389.8648323454605</v>
      </c>
      <c r="P136" s="264">
        <f>O136*M136/1000</f>
        <v>101.81709961534047</v>
      </c>
      <c r="R136" s="10"/>
      <c r="S136" s="10"/>
    </row>
    <row r="137" spans="1:19" s="9" customFormat="1" ht="12.75" customHeight="1">
      <c r="A137" s="322"/>
      <c r="B137" s="210" t="s">
        <v>89</v>
      </c>
      <c r="C137" s="27">
        <v>64</v>
      </c>
      <c r="D137" s="27">
        <v>2006</v>
      </c>
      <c r="E137" s="502">
        <v>37.13</v>
      </c>
      <c r="F137" s="502">
        <v>10.32819</v>
      </c>
      <c r="G137" s="502">
        <v>5.12</v>
      </c>
      <c r="H137" s="502">
        <v>21.681810000000002</v>
      </c>
      <c r="I137" s="466">
        <v>3331.76</v>
      </c>
      <c r="J137" s="502">
        <v>21.681810000000002</v>
      </c>
      <c r="K137" s="466">
        <v>3331.76</v>
      </c>
      <c r="L137" s="71">
        <f>J137/K137</f>
        <v>0.00650761459408841</v>
      </c>
      <c r="M137" s="29">
        <v>292.992</v>
      </c>
      <c r="N137" s="29">
        <f>L137*M137</f>
        <v>1.9066790151511515</v>
      </c>
      <c r="O137" s="29">
        <f>L137*60*1000</f>
        <v>390.4568756453046</v>
      </c>
      <c r="P137" s="72">
        <f>N137*60</f>
        <v>114.40074090906909</v>
      </c>
      <c r="R137" s="10"/>
      <c r="S137" s="10"/>
    </row>
    <row r="138" spans="1:19" s="9" customFormat="1" ht="12.75" customHeight="1">
      <c r="A138" s="322"/>
      <c r="B138" s="566" t="s">
        <v>502</v>
      </c>
      <c r="C138" s="51">
        <v>55</v>
      </c>
      <c r="D138" s="51">
        <v>1993</v>
      </c>
      <c r="E138" s="505">
        <v>40.037001</v>
      </c>
      <c r="F138" s="505">
        <v>8.415</v>
      </c>
      <c r="G138" s="505">
        <v>8.64</v>
      </c>
      <c r="H138" s="505">
        <v>22.982001</v>
      </c>
      <c r="I138" s="469">
        <v>3524.86</v>
      </c>
      <c r="J138" s="505">
        <v>22.982001</v>
      </c>
      <c r="K138" s="469">
        <v>3524.86</v>
      </c>
      <c r="L138" s="242">
        <v>0.006519</v>
      </c>
      <c r="M138" s="403">
        <v>339.64</v>
      </c>
      <c r="N138" s="403">
        <f>L138*M138</f>
        <v>2.2141131599999997</v>
      </c>
      <c r="O138" s="403">
        <f>L138*60*1000</f>
        <v>391.14</v>
      </c>
      <c r="P138" s="428">
        <f>N138*60</f>
        <v>132.8467896</v>
      </c>
      <c r="R138" s="10"/>
      <c r="S138" s="10"/>
    </row>
    <row r="139" spans="1:19" s="9" customFormat="1" ht="12.75">
      <c r="A139" s="322"/>
      <c r="B139" s="364" t="s">
        <v>874</v>
      </c>
      <c r="C139" s="58">
        <v>100</v>
      </c>
      <c r="D139" s="58">
        <v>1972</v>
      </c>
      <c r="E139" s="497">
        <f>SUM(F139+G139+H139)</f>
        <v>58.159</v>
      </c>
      <c r="F139" s="497">
        <v>13.558</v>
      </c>
      <c r="G139" s="497">
        <v>16</v>
      </c>
      <c r="H139" s="497">
        <v>28.601</v>
      </c>
      <c r="I139" s="460">
        <v>4371.86</v>
      </c>
      <c r="J139" s="497">
        <v>28.601</v>
      </c>
      <c r="K139" s="460">
        <v>4371.86</v>
      </c>
      <c r="L139" s="289">
        <f>J139/K139</f>
        <v>0.006542066763345579</v>
      </c>
      <c r="M139" s="38">
        <v>261.16</v>
      </c>
      <c r="N139" s="274">
        <f>L139*M139</f>
        <v>1.7085261559153315</v>
      </c>
      <c r="O139" s="274">
        <f>L139*60*1000</f>
        <v>392.5240058007347</v>
      </c>
      <c r="P139" s="264">
        <f>O139*M139/1000</f>
        <v>102.51156935491987</v>
      </c>
      <c r="R139" s="10"/>
      <c r="S139" s="10"/>
    </row>
    <row r="140" spans="1:19" s="9" customFormat="1" ht="12.75">
      <c r="A140" s="322"/>
      <c r="B140" s="364" t="s">
        <v>788</v>
      </c>
      <c r="C140" s="58">
        <v>8</v>
      </c>
      <c r="D140" s="58" t="s">
        <v>276</v>
      </c>
      <c r="E140" s="497">
        <f>+F140+G140+H140</f>
        <v>3.19895</v>
      </c>
      <c r="F140" s="497">
        <v>0</v>
      </c>
      <c r="G140" s="497">
        <v>0</v>
      </c>
      <c r="H140" s="497">
        <v>3.19895</v>
      </c>
      <c r="I140" s="460">
        <v>487.4</v>
      </c>
      <c r="J140" s="497">
        <v>3.19895</v>
      </c>
      <c r="K140" s="460">
        <v>487.4</v>
      </c>
      <c r="L140" s="289">
        <f>J140/K140</f>
        <v>0.00656329503487895</v>
      </c>
      <c r="M140" s="38">
        <v>277.732</v>
      </c>
      <c r="N140" s="274">
        <f>L140*M140</f>
        <v>1.8228370566270007</v>
      </c>
      <c r="O140" s="274">
        <f>L140*60*1000</f>
        <v>393.79770209273704</v>
      </c>
      <c r="P140" s="264">
        <f>O140*M140/1000</f>
        <v>109.37022339762005</v>
      </c>
      <c r="Q140" s="11"/>
      <c r="R140" s="10"/>
      <c r="S140" s="10"/>
    </row>
    <row r="141" spans="1:19" s="9" customFormat="1" ht="12.75" customHeight="1">
      <c r="A141" s="322"/>
      <c r="B141" s="210" t="s">
        <v>490</v>
      </c>
      <c r="C141" s="27">
        <v>20</v>
      </c>
      <c r="D141" s="27">
        <v>2010</v>
      </c>
      <c r="E141" s="496">
        <v>9.684</v>
      </c>
      <c r="F141" s="496">
        <v>2.158</v>
      </c>
      <c r="G141" s="496">
        <v>1.3844</v>
      </c>
      <c r="H141" s="496">
        <f>E141-F141-G141</f>
        <v>6.1415999999999995</v>
      </c>
      <c r="I141" s="52">
        <v>935.41</v>
      </c>
      <c r="J141" s="496">
        <v>6.1416</v>
      </c>
      <c r="K141" s="52">
        <v>935.41</v>
      </c>
      <c r="L141" s="71">
        <f>J141/K141</f>
        <v>0.006565677082776537</v>
      </c>
      <c r="M141" s="29">
        <v>333.649</v>
      </c>
      <c r="N141" s="29">
        <f>L141*M141</f>
        <v>2.1906315929913087</v>
      </c>
      <c r="O141" s="29">
        <f>L141*60*1000</f>
        <v>393.9406249665922</v>
      </c>
      <c r="P141" s="72">
        <f>N141*60</f>
        <v>131.43789557947852</v>
      </c>
      <c r="R141" s="10"/>
      <c r="S141" s="10"/>
    </row>
    <row r="142" spans="1:22" s="9" customFormat="1" ht="12.75">
      <c r="A142" s="322"/>
      <c r="B142" s="364" t="s">
        <v>875</v>
      </c>
      <c r="C142" s="58">
        <v>60</v>
      </c>
      <c r="D142" s="58">
        <v>1966</v>
      </c>
      <c r="E142" s="497">
        <f>SUM(F142+G142+H142)</f>
        <v>33.389</v>
      </c>
      <c r="F142" s="497">
        <v>6.003</v>
      </c>
      <c r="G142" s="497">
        <v>9.6</v>
      </c>
      <c r="H142" s="497">
        <v>17.786</v>
      </c>
      <c r="I142" s="460">
        <v>2701.99</v>
      </c>
      <c r="J142" s="497">
        <v>17.786</v>
      </c>
      <c r="K142" s="460">
        <v>2701.99</v>
      </c>
      <c r="L142" s="289">
        <f>J142/K142</f>
        <v>0.006582555819969727</v>
      </c>
      <c r="M142" s="38">
        <v>261.16</v>
      </c>
      <c r="N142" s="274">
        <f>L142*M142</f>
        <v>1.719100277943294</v>
      </c>
      <c r="O142" s="274">
        <f>L142*60*1000</f>
        <v>394.9533491981837</v>
      </c>
      <c r="P142" s="264">
        <f>O142*M142/1000</f>
        <v>103.14601667659767</v>
      </c>
      <c r="Q142" s="10"/>
      <c r="R142" s="10"/>
      <c r="S142" s="10"/>
      <c r="T142" s="12"/>
      <c r="U142" s="13"/>
      <c r="V142" s="13"/>
    </row>
    <row r="143" spans="1:22" s="9" customFormat="1" ht="12.75">
      <c r="A143" s="322"/>
      <c r="B143" s="562" t="s">
        <v>101</v>
      </c>
      <c r="C143" s="92">
        <v>54</v>
      </c>
      <c r="D143" s="92">
        <v>1980</v>
      </c>
      <c r="E143" s="93">
        <v>45.36</v>
      </c>
      <c r="F143" s="93">
        <v>7.51</v>
      </c>
      <c r="G143" s="93">
        <v>14.68</v>
      </c>
      <c r="H143" s="93">
        <v>23.17</v>
      </c>
      <c r="I143" s="52">
        <v>3508.9</v>
      </c>
      <c r="J143" s="93">
        <f>H143/I143*K143</f>
        <v>23.17066032089829</v>
      </c>
      <c r="K143" s="563">
        <v>3509</v>
      </c>
      <c r="L143" s="94">
        <f>J143/K143</f>
        <v>0.006603208982872126</v>
      </c>
      <c r="M143" s="95">
        <v>305.31</v>
      </c>
      <c r="N143" s="29">
        <f>L143*M143</f>
        <v>2.0160257345606887</v>
      </c>
      <c r="O143" s="29">
        <f>L143*60*1000</f>
        <v>396.19253897232755</v>
      </c>
      <c r="P143" s="72">
        <f>O143*M143/1000</f>
        <v>120.96154407364133</v>
      </c>
      <c r="Q143" s="10"/>
      <c r="R143" s="10"/>
      <c r="S143" s="10"/>
      <c r="T143" s="12"/>
      <c r="U143" s="13"/>
      <c r="V143" s="13"/>
    </row>
    <row r="144" spans="1:19" s="9" customFormat="1" ht="12.75">
      <c r="A144" s="322"/>
      <c r="B144" s="675" t="s">
        <v>118</v>
      </c>
      <c r="C144" s="37">
        <v>119</v>
      </c>
      <c r="D144" s="28" t="s">
        <v>24</v>
      </c>
      <c r="E144" s="616">
        <v>69.58</v>
      </c>
      <c r="F144" s="616">
        <v>12.58</v>
      </c>
      <c r="G144" s="617">
        <v>19.04</v>
      </c>
      <c r="H144" s="616">
        <v>37.96</v>
      </c>
      <c r="I144" s="618">
        <v>5726.62</v>
      </c>
      <c r="J144" s="616">
        <v>37.96</v>
      </c>
      <c r="K144" s="618">
        <v>5726.62</v>
      </c>
      <c r="L144" s="289">
        <f>J144/K144</f>
        <v>0.006628691968386238</v>
      </c>
      <c r="M144" s="38">
        <v>240.45</v>
      </c>
      <c r="N144" s="274">
        <f>L144*M144</f>
        <v>1.593868983798471</v>
      </c>
      <c r="O144" s="274">
        <f>L144*60*1000</f>
        <v>397.7215181031743</v>
      </c>
      <c r="P144" s="264">
        <f>O144*M144/1000</f>
        <v>95.63213902790825</v>
      </c>
      <c r="R144" s="10"/>
      <c r="S144" s="10"/>
    </row>
    <row r="145" spans="1:19" s="9" customFormat="1" ht="12.75">
      <c r="A145" s="322"/>
      <c r="B145" s="364" t="s">
        <v>876</v>
      </c>
      <c r="C145" s="58">
        <v>60</v>
      </c>
      <c r="D145" s="58">
        <v>1963</v>
      </c>
      <c r="E145" s="497">
        <f>SUM(F145+G145+H145)</f>
        <v>35.655</v>
      </c>
      <c r="F145" s="497">
        <v>6.905</v>
      </c>
      <c r="G145" s="497">
        <v>9.6</v>
      </c>
      <c r="H145" s="497">
        <v>19.15</v>
      </c>
      <c r="I145" s="460">
        <v>2880.29</v>
      </c>
      <c r="J145" s="497">
        <v>19.15</v>
      </c>
      <c r="K145" s="460">
        <v>2880.29</v>
      </c>
      <c r="L145" s="289">
        <f>J145/K145</f>
        <v>0.006648636074839686</v>
      </c>
      <c r="M145" s="38">
        <v>261.16</v>
      </c>
      <c r="N145" s="274">
        <f>L145*M145</f>
        <v>1.7363577973051325</v>
      </c>
      <c r="O145" s="274">
        <f>L145*60*1000</f>
        <v>398.9181644903811</v>
      </c>
      <c r="P145" s="264">
        <f>O145*M145/1000</f>
        <v>104.18146783830794</v>
      </c>
      <c r="R145" s="10"/>
      <c r="S145" s="10"/>
    </row>
    <row r="146" spans="1:19" s="9" customFormat="1" ht="12.75">
      <c r="A146" s="322"/>
      <c r="B146" s="369" t="s">
        <v>474</v>
      </c>
      <c r="C146" s="178">
        <v>34</v>
      </c>
      <c r="D146" s="27">
        <v>2001</v>
      </c>
      <c r="E146" s="496">
        <f>+F146+G146+H146</f>
        <v>20.915999</v>
      </c>
      <c r="F146" s="501">
        <v>3.83812</v>
      </c>
      <c r="G146" s="501">
        <v>5.44</v>
      </c>
      <c r="H146" s="501">
        <v>11.637879</v>
      </c>
      <c r="I146" s="464">
        <v>1747.92</v>
      </c>
      <c r="J146" s="501">
        <v>11.637879</v>
      </c>
      <c r="K146" s="464">
        <v>1747.92</v>
      </c>
      <c r="L146" s="71">
        <f>+J146/K146</f>
        <v>0.006658130234793354</v>
      </c>
      <c r="M146" s="29">
        <v>330.161</v>
      </c>
      <c r="N146" s="29">
        <f>+L146*M146</f>
        <v>2.1982549364496085</v>
      </c>
      <c r="O146" s="29">
        <f>+L146*60*1000</f>
        <v>399.48781408760124</v>
      </c>
      <c r="P146" s="72">
        <f>+N146*60</f>
        <v>131.8952961869765</v>
      </c>
      <c r="Q146" s="11"/>
      <c r="R146" s="10"/>
      <c r="S146" s="10"/>
    </row>
    <row r="147" spans="1:16" s="9" customFormat="1" ht="13.5" customHeight="1">
      <c r="A147" s="322"/>
      <c r="B147" s="198" t="s">
        <v>503</v>
      </c>
      <c r="C147" s="27">
        <v>70</v>
      </c>
      <c r="D147" s="27">
        <v>1988</v>
      </c>
      <c r="E147" s="496">
        <v>40.717492</v>
      </c>
      <c r="F147" s="496">
        <v>6.783</v>
      </c>
      <c r="G147" s="496">
        <v>11.2</v>
      </c>
      <c r="H147" s="496">
        <v>22.734492</v>
      </c>
      <c r="I147" s="52">
        <v>3411.59</v>
      </c>
      <c r="J147" s="496">
        <v>22.734492</v>
      </c>
      <c r="K147" s="52">
        <v>3411.59</v>
      </c>
      <c r="L147" s="199">
        <v>0.006663</v>
      </c>
      <c r="M147" s="200">
        <v>339.64</v>
      </c>
      <c r="N147" s="200">
        <f>L147*M147</f>
        <v>2.26302132</v>
      </c>
      <c r="O147" s="200">
        <f>L147*60*1000</f>
        <v>399.78</v>
      </c>
      <c r="P147" s="201">
        <f>N147*60</f>
        <v>135.7812792</v>
      </c>
    </row>
    <row r="148" spans="1:19" s="9" customFormat="1" ht="11.25" customHeight="1">
      <c r="A148" s="322"/>
      <c r="B148" s="674" t="s">
        <v>445</v>
      </c>
      <c r="C148" s="285">
        <v>60</v>
      </c>
      <c r="D148" s="285">
        <v>1965</v>
      </c>
      <c r="E148" s="564">
        <v>31.7</v>
      </c>
      <c r="F148" s="564">
        <v>3.672</v>
      </c>
      <c r="G148" s="564">
        <v>9.6</v>
      </c>
      <c r="H148" s="564">
        <v>18.428</v>
      </c>
      <c r="I148" s="565">
        <v>2735</v>
      </c>
      <c r="J148" s="564">
        <v>18.428</v>
      </c>
      <c r="K148" s="565">
        <v>2735</v>
      </c>
      <c r="L148" s="286">
        <f>J148/K148</f>
        <v>0.006737842778793419</v>
      </c>
      <c r="M148" s="287">
        <v>298.22</v>
      </c>
      <c r="N148" s="417">
        <f>L148*M148</f>
        <v>2.0093594734917737</v>
      </c>
      <c r="O148" s="417">
        <f>L148*60*1000</f>
        <v>404.2705667276051</v>
      </c>
      <c r="P148" s="423">
        <f>O148*M148/1000</f>
        <v>120.5615684095064</v>
      </c>
      <c r="R148" s="10"/>
      <c r="S148" s="10"/>
    </row>
    <row r="149" spans="1:16" s="9" customFormat="1" ht="12.75" customHeight="1">
      <c r="A149" s="322"/>
      <c r="B149" s="675" t="s">
        <v>117</v>
      </c>
      <c r="C149" s="37">
        <v>119</v>
      </c>
      <c r="D149" s="28" t="s">
        <v>24</v>
      </c>
      <c r="E149" s="616">
        <v>69.63</v>
      </c>
      <c r="F149" s="616">
        <v>11.89</v>
      </c>
      <c r="G149" s="617">
        <v>19.04</v>
      </c>
      <c r="H149" s="616">
        <v>38.7</v>
      </c>
      <c r="I149" s="618">
        <v>5732.68</v>
      </c>
      <c r="J149" s="616">
        <v>38.7</v>
      </c>
      <c r="K149" s="618">
        <v>5732.68</v>
      </c>
      <c r="L149" s="289">
        <f>J149/K149</f>
        <v>0.006750769273707934</v>
      </c>
      <c r="M149" s="38">
        <v>240.45</v>
      </c>
      <c r="N149" s="274">
        <f>L149*M149</f>
        <v>1.6232224718630728</v>
      </c>
      <c r="O149" s="274">
        <f>L149*60*1000</f>
        <v>405.04615642247603</v>
      </c>
      <c r="P149" s="264">
        <f>O149*M149/1000</f>
        <v>97.39334831178435</v>
      </c>
    </row>
    <row r="150" spans="1:19" s="9" customFormat="1" ht="12.75">
      <c r="A150" s="322"/>
      <c r="B150" s="364" t="s">
        <v>878</v>
      </c>
      <c r="C150" s="58">
        <v>60</v>
      </c>
      <c r="D150" s="58">
        <v>1965</v>
      </c>
      <c r="E150" s="497">
        <f>SUM(F150+G150+H150)</f>
        <v>34.887</v>
      </c>
      <c r="F150" s="497">
        <v>7.03</v>
      </c>
      <c r="G150" s="497">
        <v>9.52</v>
      </c>
      <c r="H150" s="497">
        <v>18.337</v>
      </c>
      <c r="I150" s="460">
        <v>2700.79</v>
      </c>
      <c r="J150" s="497">
        <v>18.337</v>
      </c>
      <c r="K150" s="460">
        <v>2700.79</v>
      </c>
      <c r="L150" s="289">
        <f>J150/K150</f>
        <v>0.006789494925558818</v>
      </c>
      <c r="M150" s="38">
        <v>261.16</v>
      </c>
      <c r="N150" s="274">
        <f>L150*M150</f>
        <v>1.773144494758941</v>
      </c>
      <c r="O150" s="274">
        <f>L150*60*1000</f>
        <v>407.36969553352907</v>
      </c>
      <c r="P150" s="264">
        <f>O150*M150/1000</f>
        <v>106.38866968553646</v>
      </c>
      <c r="R150" s="10"/>
      <c r="S150" s="10"/>
    </row>
    <row r="151" spans="1:19" s="9" customFormat="1" ht="12.75">
      <c r="A151" s="322"/>
      <c r="B151" s="364" t="s">
        <v>877</v>
      </c>
      <c r="C151" s="58">
        <v>60</v>
      </c>
      <c r="D151" s="58">
        <v>1968</v>
      </c>
      <c r="E151" s="497">
        <f>SUM(F151+G151+H151)</f>
        <v>36.391999999999996</v>
      </c>
      <c r="F151" s="497">
        <v>8.404</v>
      </c>
      <c r="G151" s="497">
        <v>9.6</v>
      </c>
      <c r="H151" s="497">
        <v>18.388</v>
      </c>
      <c r="I151" s="460">
        <v>2701.06</v>
      </c>
      <c r="J151" s="497">
        <v>18.388</v>
      </c>
      <c r="K151" s="460">
        <v>2701.06</v>
      </c>
      <c r="L151" s="289">
        <f>J151/K151</f>
        <v>0.00680769771867341</v>
      </c>
      <c r="M151" s="38">
        <v>261.16</v>
      </c>
      <c r="N151" s="274">
        <f>L151*M151</f>
        <v>1.777898336208748</v>
      </c>
      <c r="O151" s="274">
        <f>L151*60*1000</f>
        <v>408.4618631204046</v>
      </c>
      <c r="P151" s="264">
        <f>O151*M151/1000</f>
        <v>106.67390017252487</v>
      </c>
      <c r="R151" s="10"/>
      <c r="S151" s="10"/>
    </row>
    <row r="152" spans="1:19" s="9" customFormat="1" ht="12.75">
      <c r="A152" s="322"/>
      <c r="B152" s="364" t="s">
        <v>879</v>
      </c>
      <c r="C152" s="58">
        <v>30</v>
      </c>
      <c r="D152" s="58">
        <v>1986</v>
      </c>
      <c r="E152" s="497">
        <f>SUM(F152+G152+H152)</f>
        <v>25.84</v>
      </c>
      <c r="F152" s="497">
        <v>10.747</v>
      </c>
      <c r="G152" s="497">
        <v>4.8</v>
      </c>
      <c r="H152" s="497">
        <v>10.293</v>
      </c>
      <c r="I152" s="460">
        <v>1510.75</v>
      </c>
      <c r="J152" s="497">
        <v>10.293</v>
      </c>
      <c r="K152" s="460">
        <v>1510.75</v>
      </c>
      <c r="L152" s="289">
        <f>J152/K152</f>
        <v>0.006813172265431077</v>
      </c>
      <c r="M152" s="38">
        <v>261.16</v>
      </c>
      <c r="N152" s="274">
        <f>L152*M152</f>
        <v>1.7793280688399802</v>
      </c>
      <c r="O152" s="274">
        <f>L152*60*1000</f>
        <v>408.7903359258646</v>
      </c>
      <c r="P152" s="264">
        <f>O152*M152/1000</f>
        <v>106.75968413039882</v>
      </c>
      <c r="Q152" s="11"/>
      <c r="R152" s="10"/>
      <c r="S152" s="10"/>
    </row>
    <row r="153" spans="1:19" s="9" customFormat="1" ht="12.75">
      <c r="A153" s="322"/>
      <c r="B153" s="369" t="s">
        <v>475</v>
      </c>
      <c r="C153" s="178">
        <v>12</v>
      </c>
      <c r="D153" s="27">
        <v>1996</v>
      </c>
      <c r="E153" s="496">
        <f>+F153+G153+H153</f>
        <v>9.352999</v>
      </c>
      <c r="F153" s="501">
        <v>2.6034800000000002</v>
      </c>
      <c r="G153" s="501">
        <v>1.92</v>
      </c>
      <c r="H153" s="501">
        <v>4.829519</v>
      </c>
      <c r="I153" s="464">
        <v>704.66</v>
      </c>
      <c r="J153" s="501">
        <v>4.829519</v>
      </c>
      <c r="K153" s="464">
        <v>704.66</v>
      </c>
      <c r="L153" s="71">
        <f>+J153/K153</f>
        <v>0.006853686884454915</v>
      </c>
      <c r="M153" s="29">
        <v>335.066</v>
      </c>
      <c r="N153" s="29">
        <f>+L153*M153</f>
        <v>2.2964374496267705</v>
      </c>
      <c r="O153" s="29">
        <f>+L153*60*1000</f>
        <v>411.2212130672949</v>
      </c>
      <c r="P153" s="72">
        <f>+N153*60</f>
        <v>137.78624697760623</v>
      </c>
      <c r="R153" s="10"/>
      <c r="S153" s="10"/>
    </row>
    <row r="154" spans="1:19" s="9" customFormat="1" ht="12.75">
      <c r="A154" s="322"/>
      <c r="B154" s="364" t="s">
        <v>880</v>
      </c>
      <c r="C154" s="58">
        <v>45</v>
      </c>
      <c r="D154" s="58">
        <v>1979</v>
      </c>
      <c r="E154" s="497">
        <f>SUM(F154+G154+H154)</f>
        <v>37.127</v>
      </c>
      <c r="F154" s="497">
        <v>14.193</v>
      </c>
      <c r="G154" s="497">
        <v>7.2</v>
      </c>
      <c r="H154" s="497">
        <v>15.734</v>
      </c>
      <c r="I154" s="460">
        <v>2290.23</v>
      </c>
      <c r="J154" s="497">
        <v>15.734</v>
      </c>
      <c r="K154" s="460">
        <v>2290.23</v>
      </c>
      <c r="L154" s="289">
        <f>J154/K154</f>
        <v>0.006870052352820459</v>
      </c>
      <c r="M154" s="38">
        <v>261.16</v>
      </c>
      <c r="N154" s="274">
        <f>L154*M154</f>
        <v>1.7941828724625912</v>
      </c>
      <c r="O154" s="274">
        <f>L154*60*1000</f>
        <v>412.2031411692276</v>
      </c>
      <c r="P154" s="264">
        <f>O154*M154/1000</f>
        <v>107.6509723477555</v>
      </c>
      <c r="R154" s="10"/>
      <c r="S154" s="10"/>
    </row>
    <row r="155" spans="1:19" s="9" customFormat="1" ht="12.75">
      <c r="A155" s="322"/>
      <c r="B155" s="675" t="s">
        <v>124</v>
      </c>
      <c r="C155" s="37">
        <v>88</v>
      </c>
      <c r="D155" s="28">
        <v>2007</v>
      </c>
      <c r="E155" s="616">
        <v>43.62</v>
      </c>
      <c r="F155" s="616">
        <v>0</v>
      </c>
      <c r="G155" s="617">
        <v>0</v>
      </c>
      <c r="H155" s="616">
        <v>43.62</v>
      </c>
      <c r="I155" s="676">
        <v>6315.31</v>
      </c>
      <c r="J155" s="616">
        <v>43.62</v>
      </c>
      <c r="K155" s="676">
        <v>6315.31</v>
      </c>
      <c r="L155" s="289">
        <f>J155/K155</f>
        <v>0.006907024358265864</v>
      </c>
      <c r="M155" s="38">
        <v>240.45</v>
      </c>
      <c r="N155" s="274">
        <f>L155*M155</f>
        <v>1.660794006945027</v>
      </c>
      <c r="O155" s="274">
        <f>L155*60*1000</f>
        <v>414.42146149595186</v>
      </c>
      <c r="P155" s="264">
        <f>O155*M155/1000</f>
        <v>99.64764041670162</v>
      </c>
      <c r="R155" s="10"/>
      <c r="S155" s="10"/>
    </row>
    <row r="156" spans="1:19" s="9" customFormat="1" ht="12.75">
      <c r="A156" s="322"/>
      <c r="B156" s="675" t="s">
        <v>114</v>
      </c>
      <c r="C156" s="37">
        <v>99</v>
      </c>
      <c r="D156" s="28" t="s">
        <v>24</v>
      </c>
      <c r="E156" s="616">
        <v>53.55</v>
      </c>
      <c r="F156" s="616">
        <v>6.91</v>
      </c>
      <c r="G156" s="617">
        <v>15.92</v>
      </c>
      <c r="H156" s="616">
        <v>30.72</v>
      </c>
      <c r="I156" s="676">
        <v>4437.03</v>
      </c>
      <c r="J156" s="616">
        <v>30.32</v>
      </c>
      <c r="K156" s="618">
        <v>4388.03</v>
      </c>
      <c r="L156" s="289">
        <f>J156/K156</f>
        <v>0.0069097066337285755</v>
      </c>
      <c r="M156" s="38">
        <v>240.45</v>
      </c>
      <c r="N156" s="274">
        <f>L156*M156</f>
        <v>1.6614389600800359</v>
      </c>
      <c r="O156" s="274">
        <f>L156*60*1000</f>
        <v>414.5823980237146</v>
      </c>
      <c r="P156" s="264">
        <f>O156*M156/1000</f>
        <v>99.68633760480216</v>
      </c>
      <c r="Q156" s="11"/>
      <c r="R156" s="10"/>
      <c r="S156" s="10"/>
    </row>
    <row r="157" spans="1:19" s="9" customFormat="1" ht="12.75">
      <c r="A157" s="322"/>
      <c r="B157" s="364" t="s">
        <v>412</v>
      </c>
      <c r="C157" s="58">
        <v>38</v>
      </c>
      <c r="D157" s="58">
        <v>2005</v>
      </c>
      <c r="E157" s="497">
        <v>26.2579</v>
      </c>
      <c r="F157" s="497">
        <v>4.695</v>
      </c>
      <c r="G157" s="497">
        <v>5.76</v>
      </c>
      <c r="H157" s="497">
        <f>E157-F157-G157</f>
        <v>15.8029</v>
      </c>
      <c r="I157" s="460">
        <v>2284.45</v>
      </c>
      <c r="J157" s="497">
        <f>H157</f>
        <v>15.8029</v>
      </c>
      <c r="K157" s="460">
        <f>I157</f>
        <v>2284.45</v>
      </c>
      <c r="L157" s="289">
        <f>J157/K157</f>
        <v>0.0069175950447591325</v>
      </c>
      <c r="M157" s="38">
        <v>273.26</v>
      </c>
      <c r="N157" s="274">
        <f>L157*M157</f>
        <v>1.8903020219308806</v>
      </c>
      <c r="O157" s="274">
        <f>L157*60*1000</f>
        <v>415.05570268554794</v>
      </c>
      <c r="P157" s="264">
        <f>O157*M157/1000</f>
        <v>113.41812131585283</v>
      </c>
      <c r="R157" s="10"/>
      <c r="S157" s="10"/>
    </row>
    <row r="158" spans="1:19" s="9" customFormat="1" ht="12.75" customHeight="1">
      <c r="A158" s="322"/>
      <c r="B158" s="677" t="s">
        <v>476</v>
      </c>
      <c r="C158" s="678">
        <v>40</v>
      </c>
      <c r="D158" s="51">
        <v>2009</v>
      </c>
      <c r="E158" s="505">
        <f>+F158+G158+H158</f>
        <v>26.277004</v>
      </c>
      <c r="F158" s="679">
        <v>7.638664</v>
      </c>
      <c r="G158" s="679">
        <v>3.2</v>
      </c>
      <c r="H158" s="679">
        <v>15.43834</v>
      </c>
      <c r="I158" s="680">
        <v>2225.68</v>
      </c>
      <c r="J158" s="679">
        <v>15.43834</v>
      </c>
      <c r="K158" s="680">
        <v>2225.68</v>
      </c>
      <c r="L158" s="173">
        <f>+J158/K158</f>
        <v>0.0069364598684447006</v>
      </c>
      <c r="M158" s="174">
        <v>330.161</v>
      </c>
      <c r="N158" s="174">
        <f>+L158*M158</f>
        <v>2.290148526625571</v>
      </c>
      <c r="O158" s="174">
        <f>+L158*60*1000</f>
        <v>416.1875921066821</v>
      </c>
      <c r="P158" s="175">
        <f>+N158*60</f>
        <v>137.40891159753426</v>
      </c>
      <c r="R158" s="10"/>
      <c r="S158" s="10"/>
    </row>
    <row r="159" spans="1:19" s="9" customFormat="1" ht="12.75" customHeight="1">
      <c r="A159" s="322"/>
      <c r="B159" s="675" t="s">
        <v>75</v>
      </c>
      <c r="C159" s="37">
        <v>100</v>
      </c>
      <c r="D159" s="28" t="s">
        <v>24</v>
      </c>
      <c r="E159" s="616">
        <v>55.4</v>
      </c>
      <c r="F159" s="616">
        <v>8.64</v>
      </c>
      <c r="G159" s="617">
        <v>16</v>
      </c>
      <c r="H159" s="616">
        <v>30.76</v>
      </c>
      <c r="I159" s="618">
        <v>4434.25</v>
      </c>
      <c r="J159" s="616">
        <v>30.76</v>
      </c>
      <c r="K159" s="618">
        <v>4434.25</v>
      </c>
      <c r="L159" s="289">
        <f>J159/K159</f>
        <v>0.0069369115408468175</v>
      </c>
      <c r="M159" s="38">
        <v>240.45</v>
      </c>
      <c r="N159" s="274">
        <f>L159*M159</f>
        <v>1.667980379996617</v>
      </c>
      <c r="O159" s="274">
        <f>L159*60*1000</f>
        <v>416.2146924508091</v>
      </c>
      <c r="P159" s="264">
        <f>O159*M159/1000</f>
        <v>100.07882279979704</v>
      </c>
      <c r="R159" s="10"/>
      <c r="S159" s="10"/>
    </row>
    <row r="160" spans="1:19" s="9" customFormat="1" ht="12.75">
      <c r="A160" s="322"/>
      <c r="B160" s="369" t="s">
        <v>477</v>
      </c>
      <c r="C160" s="178">
        <v>30</v>
      </c>
      <c r="D160" s="27">
        <v>1994</v>
      </c>
      <c r="E160" s="496">
        <f>+F160+G160+H160</f>
        <v>19.872</v>
      </c>
      <c r="F160" s="501">
        <v>3.56972</v>
      </c>
      <c r="G160" s="501">
        <v>4.8</v>
      </c>
      <c r="H160" s="501">
        <v>11.50228</v>
      </c>
      <c r="I160" s="464">
        <v>1654.0900000000001</v>
      </c>
      <c r="J160" s="501">
        <v>11.50228</v>
      </c>
      <c r="K160" s="464">
        <v>1654.0900000000001</v>
      </c>
      <c r="L160" s="71">
        <f>+J160/K160</f>
        <v>0.006953841689388123</v>
      </c>
      <c r="M160" s="29">
        <v>335.066</v>
      </c>
      <c r="N160" s="29">
        <f>+L160*M160</f>
        <v>2.3299959194965205</v>
      </c>
      <c r="O160" s="29">
        <f>+L160*60*1000</f>
        <v>417.2305013632874</v>
      </c>
      <c r="P160" s="72">
        <f>+N160*60</f>
        <v>139.79975516979124</v>
      </c>
      <c r="Q160" s="11"/>
      <c r="R160" s="10"/>
      <c r="S160" s="10"/>
    </row>
    <row r="161" spans="1:19" s="9" customFormat="1" ht="12.75">
      <c r="A161" s="322"/>
      <c r="B161" s="562" t="s">
        <v>99</v>
      </c>
      <c r="C161" s="92">
        <v>60</v>
      </c>
      <c r="D161" s="92">
        <v>1968</v>
      </c>
      <c r="E161" s="93" t="s">
        <v>384</v>
      </c>
      <c r="F161" s="93">
        <v>6.68</v>
      </c>
      <c r="G161" s="93">
        <v>4.57</v>
      </c>
      <c r="H161" s="93">
        <v>18.89</v>
      </c>
      <c r="I161" s="52">
        <v>2715.4</v>
      </c>
      <c r="J161" s="93">
        <f>H161/I161*K161</f>
        <v>18.88721735287619</v>
      </c>
      <c r="K161" s="563">
        <v>2715</v>
      </c>
      <c r="L161" s="94">
        <f>J161/K161</f>
        <v>0.006956617809530824</v>
      </c>
      <c r="M161" s="95">
        <v>305.31</v>
      </c>
      <c r="N161" s="29">
        <f>L161*M161</f>
        <v>2.123924983427856</v>
      </c>
      <c r="O161" s="29">
        <f>L161*60*1000</f>
        <v>417.39706857184945</v>
      </c>
      <c r="P161" s="72">
        <f>O161*M161/1000</f>
        <v>127.43549900567136</v>
      </c>
      <c r="R161" s="10"/>
      <c r="S161" s="10"/>
    </row>
    <row r="162" spans="1:19" s="9" customFormat="1" ht="12.75">
      <c r="A162" s="322"/>
      <c r="B162" s="364" t="s">
        <v>413</v>
      </c>
      <c r="C162" s="58">
        <v>60</v>
      </c>
      <c r="D162" s="58">
        <v>1972</v>
      </c>
      <c r="E162" s="497">
        <v>36.6386</v>
      </c>
      <c r="F162" s="497">
        <v>8.864</v>
      </c>
      <c r="G162" s="497">
        <v>6</v>
      </c>
      <c r="H162" s="497">
        <f>E162-F162-G162</f>
        <v>21.774599999999996</v>
      </c>
      <c r="I162" s="460">
        <v>3126.65</v>
      </c>
      <c r="J162" s="497">
        <f>H162</f>
        <v>21.774599999999996</v>
      </c>
      <c r="K162" s="460">
        <f>I162</f>
        <v>3126.65</v>
      </c>
      <c r="L162" s="289">
        <f>J162/K162</f>
        <v>0.006964194905090111</v>
      </c>
      <c r="M162" s="38">
        <v>273.26</v>
      </c>
      <c r="N162" s="274">
        <f>L162*M162</f>
        <v>1.9030358997649237</v>
      </c>
      <c r="O162" s="274">
        <f>L162*60*1000</f>
        <v>417.8516943054067</v>
      </c>
      <c r="P162" s="264">
        <f>O162*M162/1000</f>
        <v>114.18215398589543</v>
      </c>
      <c r="Q162" s="11"/>
      <c r="R162" s="10"/>
      <c r="S162" s="10"/>
    </row>
    <row r="163" spans="1:19" s="9" customFormat="1" ht="12.75">
      <c r="A163" s="322"/>
      <c r="B163" s="675" t="s">
        <v>113</v>
      </c>
      <c r="C163" s="37">
        <v>20</v>
      </c>
      <c r="D163" s="28" t="s">
        <v>74</v>
      </c>
      <c r="E163" s="616">
        <v>12</v>
      </c>
      <c r="F163" s="616">
        <v>0.49</v>
      </c>
      <c r="G163" s="617">
        <v>3.2</v>
      </c>
      <c r="H163" s="616">
        <v>8.31</v>
      </c>
      <c r="I163" s="618">
        <v>1189.16</v>
      </c>
      <c r="J163" s="616">
        <v>8.31</v>
      </c>
      <c r="K163" s="618">
        <v>1189.16</v>
      </c>
      <c r="L163" s="289">
        <f>J163/K163</f>
        <v>0.006988126072185408</v>
      </c>
      <c r="M163" s="38">
        <v>240.45</v>
      </c>
      <c r="N163" s="274">
        <f>L163*M163</f>
        <v>1.6802949140569812</v>
      </c>
      <c r="O163" s="274">
        <f>L163*60*1000</f>
        <v>419.2875643311245</v>
      </c>
      <c r="P163" s="264">
        <f>O163*M163/1000</f>
        <v>100.81769484341888</v>
      </c>
      <c r="R163" s="10"/>
      <c r="S163" s="10"/>
    </row>
    <row r="164" spans="1:19" s="9" customFormat="1" ht="12.75">
      <c r="A164" s="322"/>
      <c r="B164" s="675" t="s">
        <v>115</v>
      </c>
      <c r="C164" s="37">
        <v>103</v>
      </c>
      <c r="D164" s="28" t="s">
        <v>24</v>
      </c>
      <c r="E164" s="616">
        <v>54.31</v>
      </c>
      <c r="F164" s="616">
        <v>7.26</v>
      </c>
      <c r="G164" s="617">
        <v>16</v>
      </c>
      <c r="H164" s="616">
        <v>31.04</v>
      </c>
      <c r="I164" s="618">
        <v>4436.68</v>
      </c>
      <c r="J164" s="616">
        <v>31.04</v>
      </c>
      <c r="K164" s="618">
        <v>4436.68</v>
      </c>
      <c r="L164" s="289">
        <f>J164/K164</f>
        <v>0.006996222400533732</v>
      </c>
      <c r="M164" s="38">
        <v>240.45</v>
      </c>
      <c r="N164" s="274">
        <f>L164*M164</f>
        <v>1.6822416762083359</v>
      </c>
      <c r="O164" s="274">
        <f>L164*60*1000</f>
        <v>419.77334403202394</v>
      </c>
      <c r="P164" s="264">
        <f>O164*M164/1000</f>
        <v>100.93450057250016</v>
      </c>
      <c r="R164" s="10"/>
      <c r="S164" s="10"/>
    </row>
    <row r="165" spans="1:19" s="9" customFormat="1" ht="12.75">
      <c r="A165" s="322"/>
      <c r="B165" s="210" t="s">
        <v>248</v>
      </c>
      <c r="C165" s="27">
        <v>50</v>
      </c>
      <c r="D165" s="27">
        <v>1992</v>
      </c>
      <c r="E165" s="496">
        <f>SUM(F165:H165)</f>
        <v>29.53</v>
      </c>
      <c r="F165" s="496">
        <v>4.35</v>
      </c>
      <c r="G165" s="496">
        <v>7.84</v>
      </c>
      <c r="H165" s="496">
        <v>17.34</v>
      </c>
      <c r="I165" s="52">
        <v>2469.68</v>
      </c>
      <c r="J165" s="496">
        <v>17.34</v>
      </c>
      <c r="K165" s="52">
        <v>2469.68</v>
      </c>
      <c r="L165" s="199">
        <f>J165/K165</f>
        <v>0.00702115253798063</v>
      </c>
      <c r="M165" s="29">
        <v>281.5</v>
      </c>
      <c r="N165" s="29">
        <f>L165*M165*1.09</f>
        <v>2.1543353389912867</v>
      </c>
      <c r="O165" s="29">
        <f>L165*60*1000</f>
        <v>421.2691522788378</v>
      </c>
      <c r="P165" s="72">
        <f>N165*60</f>
        <v>129.2601203394772</v>
      </c>
      <c r="R165" s="10"/>
      <c r="S165" s="10"/>
    </row>
    <row r="166" spans="1:19" s="9" customFormat="1" ht="12.75">
      <c r="A166" s="322"/>
      <c r="B166" s="210" t="s">
        <v>527</v>
      </c>
      <c r="C166" s="27">
        <v>53</v>
      </c>
      <c r="D166" s="27">
        <v>1973</v>
      </c>
      <c r="E166" s="496">
        <v>32.878982</v>
      </c>
      <c r="F166" s="496">
        <v>4.01778</v>
      </c>
      <c r="G166" s="496">
        <v>8.01</v>
      </c>
      <c r="H166" s="496">
        <v>20.851202</v>
      </c>
      <c r="I166" s="52">
        <v>2745.79</v>
      </c>
      <c r="J166" s="496">
        <v>18.535153</v>
      </c>
      <c r="K166" s="52">
        <v>2628.69</v>
      </c>
      <c r="L166" s="27">
        <v>0.007051</v>
      </c>
      <c r="M166" s="29">
        <v>235.5</v>
      </c>
      <c r="N166" s="29">
        <v>1.6605105</v>
      </c>
      <c r="O166" s="29">
        <f>L166*60*1000</f>
        <v>423.06</v>
      </c>
      <c r="P166" s="72">
        <f>N166*60</f>
        <v>99.63063</v>
      </c>
      <c r="R166" s="10"/>
      <c r="S166" s="10"/>
    </row>
    <row r="167" spans="1:19" s="9" customFormat="1" ht="12.75">
      <c r="A167" s="322"/>
      <c r="B167" s="364" t="s">
        <v>414</v>
      </c>
      <c r="C167" s="58">
        <v>72</v>
      </c>
      <c r="D167" s="58">
        <v>1990</v>
      </c>
      <c r="E167" s="497">
        <v>56.48</v>
      </c>
      <c r="F167" s="497">
        <v>12.6279</v>
      </c>
      <c r="G167" s="497">
        <v>10.08</v>
      </c>
      <c r="H167" s="497">
        <f>E167-F167-G167</f>
        <v>33.772099999999995</v>
      </c>
      <c r="I167" s="460">
        <v>4777.56</v>
      </c>
      <c r="J167" s="497">
        <f>H167</f>
        <v>33.772099999999995</v>
      </c>
      <c r="K167" s="460">
        <f>I167</f>
        <v>4777.56</v>
      </c>
      <c r="L167" s="289">
        <f>J167/K167</f>
        <v>0.007068901280151372</v>
      </c>
      <c r="M167" s="38">
        <v>273.26</v>
      </c>
      <c r="N167" s="274">
        <f>L167*M167</f>
        <v>1.931647963814164</v>
      </c>
      <c r="O167" s="274">
        <f>L167*60*1000</f>
        <v>424.13407680908233</v>
      </c>
      <c r="P167" s="264">
        <f>O167*M167/1000</f>
        <v>115.89887782884983</v>
      </c>
      <c r="R167" s="10"/>
      <c r="S167" s="10"/>
    </row>
    <row r="168" spans="1:19" s="9" customFormat="1" ht="12.75" customHeight="1">
      <c r="A168" s="322"/>
      <c r="B168" s="681" t="s">
        <v>109</v>
      </c>
      <c r="C168" s="560">
        <v>75</v>
      </c>
      <c r="D168" s="561" t="s">
        <v>24</v>
      </c>
      <c r="E168" s="666">
        <v>48.07</v>
      </c>
      <c r="F168" s="666">
        <v>8.03</v>
      </c>
      <c r="G168" s="682">
        <v>11.92</v>
      </c>
      <c r="H168" s="666">
        <v>28.12</v>
      </c>
      <c r="I168" s="668">
        <v>3968.65</v>
      </c>
      <c r="J168" s="666">
        <v>28.12</v>
      </c>
      <c r="K168" s="668">
        <v>3968.65</v>
      </c>
      <c r="L168" s="286">
        <f>J168/K168</f>
        <v>0.007085532863820191</v>
      </c>
      <c r="M168" s="287">
        <v>240.45</v>
      </c>
      <c r="N168" s="262">
        <f>L168*M168</f>
        <v>1.7037163771055648</v>
      </c>
      <c r="O168" s="262">
        <f>L168*60*1000</f>
        <v>425.13197182921147</v>
      </c>
      <c r="P168" s="423">
        <f>O168*M168/1000</f>
        <v>102.22298262633389</v>
      </c>
      <c r="R168" s="10"/>
      <c r="S168" s="10"/>
    </row>
    <row r="169" spans="1:19" s="9" customFormat="1" ht="12.75">
      <c r="A169" s="322"/>
      <c r="B169" s="70" t="s">
        <v>653</v>
      </c>
      <c r="C169" s="27">
        <v>20</v>
      </c>
      <c r="D169" s="51" t="s">
        <v>24</v>
      </c>
      <c r="E169" s="505">
        <f>F169+G169+H169</f>
        <v>12.083</v>
      </c>
      <c r="F169" s="505">
        <v>1.377</v>
      </c>
      <c r="G169" s="505">
        <v>3.2</v>
      </c>
      <c r="H169" s="505">
        <v>7.506</v>
      </c>
      <c r="I169" s="52">
        <v>1053.14</v>
      </c>
      <c r="J169" s="505">
        <v>7.506</v>
      </c>
      <c r="K169" s="469">
        <v>1053.14</v>
      </c>
      <c r="L169" s="71">
        <f>J169/K169</f>
        <v>0.007127257534610782</v>
      </c>
      <c r="M169" s="174">
        <v>227.5</v>
      </c>
      <c r="N169" s="29">
        <f>L169*M169</f>
        <v>1.621451089123953</v>
      </c>
      <c r="O169" s="96">
        <f>L169*1000*60</f>
        <v>427.63545207664697</v>
      </c>
      <c r="P169" s="72">
        <f>N169*60</f>
        <v>97.28706534743719</v>
      </c>
      <c r="R169" s="10"/>
      <c r="S169" s="10"/>
    </row>
    <row r="170" spans="1:19" s="9" customFormat="1" ht="12.75">
      <c r="A170" s="322"/>
      <c r="B170" s="70" t="s">
        <v>536</v>
      </c>
      <c r="C170" s="27">
        <v>30</v>
      </c>
      <c r="D170" s="27">
        <v>1986</v>
      </c>
      <c r="E170" s="496">
        <f>F170+G170+H170</f>
        <v>20</v>
      </c>
      <c r="F170" s="496">
        <v>2.42</v>
      </c>
      <c r="G170" s="496">
        <v>4.8</v>
      </c>
      <c r="H170" s="496">
        <v>12.78</v>
      </c>
      <c r="I170" s="52">
        <v>1792.89</v>
      </c>
      <c r="J170" s="496">
        <v>12.78</v>
      </c>
      <c r="K170" s="52">
        <v>1621.31</v>
      </c>
      <c r="L170" s="71">
        <f>H170/I170</f>
        <v>0.007128156217057376</v>
      </c>
      <c r="M170" s="174">
        <v>285.6</v>
      </c>
      <c r="N170" s="29">
        <f>L170*M170*1.09</f>
        <v>2.2190235429948295</v>
      </c>
      <c r="O170" s="96">
        <f>L170*60*1000</f>
        <v>427.68937302344256</v>
      </c>
      <c r="P170" s="72">
        <f>N170*62</f>
        <v>137.57945966567942</v>
      </c>
      <c r="Q170" s="11"/>
      <c r="R170" s="10"/>
      <c r="S170" s="10"/>
    </row>
    <row r="171" spans="1:19" s="9" customFormat="1" ht="12.75">
      <c r="A171" s="322"/>
      <c r="B171" s="288" t="s">
        <v>683</v>
      </c>
      <c r="C171" s="58">
        <v>39</v>
      </c>
      <c r="D171" s="58">
        <v>1992</v>
      </c>
      <c r="E171" s="497">
        <v>27.192</v>
      </c>
      <c r="F171" s="497">
        <v>4.308</v>
      </c>
      <c r="G171" s="497">
        <v>6.4</v>
      </c>
      <c r="H171" s="497">
        <v>16.38</v>
      </c>
      <c r="I171" s="460">
        <v>2286.95</v>
      </c>
      <c r="J171" s="497">
        <f>H171</f>
        <v>16.38</v>
      </c>
      <c r="K171" s="460">
        <f>I171</f>
        <v>2286.95</v>
      </c>
      <c r="L171" s="289">
        <f>J171/K171</f>
        <v>0.007162377839480531</v>
      </c>
      <c r="M171" s="287">
        <v>206.88</v>
      </c>
      <c r="N171" s="274">
        <f>L171*M171</f>
        <v>1.4817527274317324</v>
      </c>
      <c r="O171" s="262">
        <f>L171*60*1000</f>
        <v>429.74267036883185</v>
      </c>
      <c r="P171" s="264">
        <f>O171*M171/1000</f>
        <v>88.90516364590393</v>
      </c>
      <c r="Q171" s="11"/>
      <c r="R171" s="10"/>
      <c r="S171" s="10"/>
    </row>
    <row r="172" spans="1:19" s="9" customFormat="1" ht="12.75">
      <c r="A172" s="322"/>
      <c r="B172" s="70" t="s">
        <v>30</v>
      </c>
      <c r="C172" s="27">
        <v>60</v>
      </c>
      <c r="D172" s="27">
        <v>1994</v>
      </c>
      <c r="E172" s="502">
        <v>32.807</v>
      </c>
      <c r="F172" s="502">
        <v>7.35172</v>
      </c>
      <c r="G172" s="502">
        <v>9.52</v>
      </c>
      <c r="H172" s="502">
        <v>15.935279999999999</v>
      </c>
      <c r="I172" s="466">
        <v>2203.82</v>
      </c>
      <c r="J172" s="502">
        <v>15.935279999999999</v>
      </c>
      <c r="K172" s="466">
        <v>2203.82</v>
      </c>
      <c r="L172" s="71">
        <f>J172/K172</f>
        <v>0.007230753872820828</v>
      </c>
      <c r="M172" s="174">
        <v>292.992</v>
      </c>
      <c r="N172" s="29">
        <f>L172*M172</f>
        <v>2.11855303870552</v>
      </c>
      <c r="O172" s="96">
        <f>L172*60*1000</f>
        <v>433.8452323692497</v>
      </c>
      <c r="P172" s="72">
        <f>N172*60</f>
        <v>127.1131823223312</v>
      </c>
      <c r="R172" s="10"/>
      <c r="S172" s="10"/>
    </row>
    <row r="173" spans="1:19" s="9" customFormat="1" ht="12.75">
      <c r="A173" s="322"/>
      <c r="B173" s="70" t="s">
        <v>279</v>
      </c>
      <c r="C173" s="27">
        <v>9</v>
      </c>
      <c r="D173" s="27" t="s">
        <v>24</v>
      </c>
      <c r="E173" s="496">
        <f>F173+G173+H173</f>
        <v>7.927</v>
      </c>
      <c r="F173" s="600">
        <v>1.9618</v>
      </c>
      <c r="G173" s="496">
        <v>1.44</v>
      </c>
      <c r="H173" s="496">
        <v>4.5252</v>
      </c>
      <c r="I173" s="52">
        <v>624.82</v>
      </c>
      <c r="J173" s="496">
        <v>4.5252</v>
      </c>
      <c r="K173" s="52">
        <v>624.82</v>
      </c>
      <c r="L173" s="71">
        <f>J173/K173</f>
        <v>0.007242405812874107</v>
      </c>
      <c r="M173" s="174">
        <v>227.5</v>
      </c>
      <c r="N173" s="29">
        <f>L173*M173</f>
        <v>1.6476473224288593</v>
      </c>
      <c r="O173" s="96">
        <f>L173*1000*60</f>
        <v>434.5443487724464</v>
      </c>
      <c r="P173" s="72">
        <f>N173*60</f>
        <v>98.85883934573155</v>
      </c>
      <c r="Q173" s="11"/>
      <c r="R173" s="10"/>
      <c r="S173" s="10"/>
    </row>
    <row r="174" spans="1:19" s="9" customFormat="1" ht="12.75" customHeight="1">
      <c r="A174" s="322"/>
      <c r="B174" s="70" t="s">
        <v>282</v>
      </c>
      <c r="C174" s="27">
        <v>40</v>
      </c>
      <c r="D174" s="27" t="s">
        <v>24</v>
      </c>
      <c r="E174" s="496">
        <f>F174+G174+H174</f>
        <v>30.92</v>
      </c>
      <c r="F174" s="496">
        <v>8.3571</v>
      </c>
      <c r="G174" s="496">
        <v>6.4</v>
      </c>
      <c r="H174" s="496">
        <v>16.1629</v>
      </c>
      <c r="I174" s="52">
        <v>2229.96</v>
      </c>
      <c r="J174" s="496">
        <v>16.1629</v>
      </c>
      <c r="K174" s="52">
        <v>2229.96</v>
      </c>
      <c r="L174" s="71">
        <f>J174/K174</f>
        <v>0.007248067229905469</v>
      </c>
      <c r="M174" s="174">
        <v>227.5</v>
      </c>
      <c r="N174" s="29">
        <f>L174*M174</f>
        <v>1.6489352948034943</v>
      </c>
      <c r="O174" s="96">
        <f>L174*1000*60</f>
        <v>434.88403379432816</v>
      </c>
      <c r="P174" s="72">
        <f>N174*60</f>
        <v>98.93611768820966</v>
      </c>
      <c r="Q174" s="11"/>
      <c r="R174" s="10"/>
      <c r="S174" s="10"/>
    </row>
    <row r="175" spans="1:19" s="9" customFormat="1" ht="12.75">
      <c r="A175" s="322"/>
      <c r="B175" s="344" t="s">
        <v>504</v>
      </c>
      <c r="C175" s="27">
        <v>22</v>
      </c>
      <c r="D175" s="27">
        <v>2006</v>
      </c>
      <c r="E175" s="496">
        <v>15.186</v>
      </c>
      <c r="F175" s="496">
        <v>3.621</v>
      </c>
      <c r="G175" s="496">
        <v>2.287</v>
      </c>
      <c r="H175" s="496">
        <v>9.278</v>
      </c>
      <c r="I175" s="52">
        <v>1279.24</v>
      </c>
      <c r="J175" s="496">
        <v>9.278</v>
      </c>
      <c r="K175" s="52">
        <v>1279.24</v>
      </c>
      <c r="L175" s="199">
        <v>0.007252</v>
      </c>
      <c r="M175" s="403">
        <v>339.64</v>
      </c>
      <c r="N175" s="200">
        <f>L175*M175</f>
        <v>2.46306928</v>
      </c>
      <c r="O175" s="410">
        <f>L175*60*1000</f>
        <v>435.12</v>
      </c>
      <c r="P175" s="201">
        <f>N175*60</f>
        <v>147.7841568</v>
      </c>
      <c r="R175" s="10"/>
      <c r="S175" s="10"/>
    </row>
    <row r="176" spans="1:19" s="9" customFormat="1" ht="12.75">
      <c r="A176" s="322"/>
      <c r="B176" s="431" t="s">
        <v>579</v>
      </c>
      <c r="C176" s="246">
        <v>20</v>
      </c>
      <c r="D176" s="27">
        <v>1975</v>
      </c>
      <c r="E176" s="496">
        <v>13.12</v>
      </c>
      <c r="F176" s="500">
        <v>1.734</v>
      </c>
      <c r="G176" s="500">
        <v>3.2</v>
      </c>
      <c r="H176" s="496">
        <v>8.186</v>
      </c>
      <c r="I176" s="463">
        <v>1127.14</v>
      </c>
      <c r="J176" s="500">
        <v>8.19</v>
      </c>
      <c r="K176" s="463">
        <v>1127.14</v>
      </c>
      <c r="L176" s="247">
        <v>0.00726</v>
      </c>
      <c r="M176" s="174">
        <v>331.905</v>
      </c>
      <c r="N176" s="220">
        <v>2.41</v>
      </c>
      <c r="O176" s="96">
        <f>L176*1000*60</f>
        <v>435.59999999999997</v>
      </c>
      <c r="P176" s="72">
        <f>N176*60</f>
        <v>144.60000000000002</v>
      </c>
      <c r="R176" s="10"/>
      <c r="S176" s="10"/>
    </row>
    <row r="177" spans="1:19" s="9" customFormat="1" ht="11.25" customHeight="1">
      <c r="A177" s="322"/>
      <c r="B177" s="364" t="s">
        <v>446</v>
      </c>
      <c r="C177" s="58">
        <v>35</v>
      </c>
      <c r="D177" s="58">
        <v>1987</v>
      </c>
      <c r="E177" s="497">
        <v>27.138</v>
      </c>
      <c r="F177" s="497">
        <v>4.465</v>
      </c>
      <c r="G177" s="497">
        <v>5.6</v>
      </c>
      <c r="H177" s="497">
        <v>17.073</v>
      </c>
      <c r="I177" s="460">
        <v>2344.52</v>
      </c>
      <c r="J177" s="497">
        <v>17.073</v>
      </c>
      <c r="K177" s="460">
        <v>2344.52</v>
      </c>
      <c r="L177" s="289">
        <f>J177/K177</f>
        <v>0.0072820875914899426</v>
      </c>
      <c r="M177" s="38">
        <v>298.22</v>
      </c>
      <c r="N177" s="620">
        <f>L177*M177</f>
        <v>2.1716641615341308</v>
      </c>
      <c r="O177" s="274">
        <f>L177*60*1000</f>
        <v>436.92525548939653</v>
      </c>
      <c r="P177" s="264">
        <f>O177*M177/1000</f>
        <v>130.29984969204784</v>
      </c>
      <c r="R177" s="10"/>
      <c r="S177" s="10"/>
    </row>
    <row r="178" spans="1:19" s="9" customFormat="1" ht="12.75" customHeight="1">
      <c r="A178" s="322"/>
      <c r="B178" s="183" t="s">
        <v>195</v>
      </c>
      <c r="C178" s="51">
        <v>34</v>
      </c>
      <c r="D178" s="51">
        <v>1973</v>
      </c>
      <c r="E178" s="505">
        <v>20.770985</v>
      </c>
      <c r="F178" s="505">
        <v>2.75808</v>
      </c>
      <c r="G178" s="505">
        <v>5.14</v>
      </c>
      <c r="H178" s="505">
        <v>12.872905</v>
      </c>
      <c r="I178" s="469">
        <v>1759.84</v>
      </c>
      <c r="J178" s="505">
        <v>12.87289</v>
      </c>
      <c r="K178" s="469">
        <v>1759.84</v>
      </c>
      <c r="L178" s="51">
        <v>0.007314</v>
      </c>
      <c r="M178" s="174">
        <v>235.5</v>
      </c>
      <c r="N178" s="174">
        <v>1.722447</v>
      </c>
      <c r="O178" s="174">
        <f>L178*60*1000</f>
        <v>438.84000000000003</v>
      </c>
      <c r="P178" s="175">
        <f>N178*60</f>
        <v>103.34682000000001</v>
      </c>
      <c r="R178" s="10"/>
      <c r="S178" s="10"/>
    </row>
    <row r="179" spans="1:19" s="9" customFormat="1" ht="12.75" customHeight="1">
      <c r="A179" s="322"/>
      <c r="B179" s="70" t="s">
        <v>277</v>
      </c>
      <c r="C179" s="27">
        <v>30</v>
      </c>
      <c r="D179" s="27" t="s">
        <v>24</v>
      </c>
      <c r="E179" s="496">
        <f>F179+G179+H179</f>
        <v>20.25</v>
      </c>
      <c r="F179" s="600">
        <v>2.9146</v>
      </c>
      <c r="G179" s="496">
        <v>4.8</v>
      </c>
      <c r="H179" s="496">
        <v>12.5354</v>
      </c>
      <c r="I179" s="52">
        <v>1712.83</v>
      </c>
      <c r="J179" s="496">
        <v>12.5354</v>
      </c>
      <c r="K179" s="52">
        <v>1712.83</v>
      </c>
      <c r="L179" s="173">
        <f>J179/K179</f>
        <v>0.0073185313195121525</v>
      </c>
      <c r="M179" s="174">
        <v>224.5</v>
      </c>
      <c r="N179" s="174">
        <f>L179*M179</f>
        <v>1.6430102812304783</v>
      </c>
      <c r="O179" s="174">
        <f>L179*1000*60</f>
        <v>439.1118791707292</v>
      </c>
      <c r="P179" s="175">
        <f>N179*60</f>
        <v>98.5806168738287</v>
      </c>
      <c r="R179" s="10"/>
      <c r="S179" s="10"/>
    </row>
    <row r="180" spans="1:16" s="9" customFormat="1" ht="12.75" customHeight="1">
      <c r="A180" s="322"/>
      <c r="B180" s="344" t="s">
        <v>180</v>
      </c>
      <c r="C180" s="27">
        <v>25</v>
      </c>
      <c r="D180" s="27">
        <v>1978</v>
      </c>
      <c r="E180" s="496">
        <v>12.626</v>
      </c>
      <c r="F180" s="496">
        <v>2.193</v>
      </c>
      <c r="G180" s="496">
        <v>1</v>
      </c>
      <c r="H180" s="496">
        <v>9.433</v>
      </c>
      <c r="I180" s="52">
        <v>1284.25</v>
      </c>
      <c r="J180" s="496">
        <v>9.433</v>
      </c>
      <c r="K180" s="52">
        <v>1284.25</v>
      </c>
      <c r="L180" s="199">
        <v>0.007345</v>
      </c>
      <c r="M180" s="403">
        <v>339.64</v>
      </c>
      <c r="N180" s="403">
        <f>L180*M180</f>
        <v>2.4946558</v>
      </c>
      <c r="O180" s="403">
        <f>L180*60*1000</f>
        <v>440.7</v>
      </c>
      <c r="P180" s="201">
        <f>N180*60</f>
        <v>149.679348</v>
      </c>
    </row>
    <row r="181" spans="1:19" s="9" customFormat="1" ht="12.75" customHeight="1">
      <c r="A181" s="322"/>
      <c r="B181" s="91" t="s">
        <v>100</v>
      </c>
      <c r="C181" s="92">
        <v>61</v>
      </c>
      <c r="D181" s="92">
        <v>1975</v>
      </c>
      <c r="E181" s="93">
        <v>44.61</v>
      </c>
      <c r="F181" s="93">
        <v>8.22</v>
      </c>
      <c r="G181" s="93">
        <v>9.6</v>
      </c>
      <c r="H181" s="93">
        <f>E181-F181-G181</f>
        <v>26.79</v>
      </c>
      <c r="I181" s="52">
        <v>3636.9</v>
      </c>
      <c r="J181" s="93">
        <f>H181/I181*K181</f>
        <v>26.790736616349086</v>
      </c>
      <c r="K181" s="563">
        <v>3637</v>
      </c>
      <c r="L181" s="94">
        <f>J181/K181</f>
        <v>0.007366163490885094</v>
      </c>
      <c r="M181" s="603">
        <v>305.31</v>
      </c>
      <c r="N181" s="29">
        <f>L181*M181</f>
        <v>2.248963375402128</v>
      </c>
      <c r="O181" s="174">
        <f>L181*60*1000</f>
        <v>441.96980945310565</v>
      </c>
      <c r="P181" s="72">
        <f>O181*M181/1000</f>
        <v>134.93780252412768</v>
      </c>
      <c r="R181" s="10"/>
      <c r="S181" s="10"/>
    </row>
    <row r="182" spans="1:19" s="9" customFormat="1" ht="12.75" customHeight="1">
      <c r="A182" s="322"/>
      <c r="B182" s="615" t="s">
        <v>116</v>
      </c>
      <c r="C182" s="37">
        <v>75</v>
      </c>
      <c r="D182" s="28" t="s">
        <v>24</v>
      </c>
      <c r="E182" s="616">
        <v>49.43</v>
      </c>
      <c r="F182" s="616">
        <v>8.08</v>
      </c>
      <c r="G182" s="617">
        <v>12</v>
      </c>
      <c r="H182" s="616">
        <v>29.34545</v>
      </c>
      <c r="I182" s="676">
        <v>3966.62</v>
      </c>
      <c r="J182" s="616">
        <v>29.14</v>
      </c>
      <c r="K182" s="618">
        <v>3941.34</v>
      </c>
      <c r="L182" s="289">
        <f>J182/K182</f>
        <v>0.007393424571338681</v>
      </c>
      <c r="M182" s="287">
        <v>240.45</v>
      </c>
      <c r="N182" s="274">
        <f>L182*M182</f>
        <v>1.7777489381783858</v>
      </c>
      <c r="O182" s="417">
        <f>L182*60*1000</f>
        <v>443.6054742803209</v>
      </c>
      <c r="P182" s="264">
        <f>O182*M182/1000</f>
        <v>106.66493629070315</v>
      </c>
      <c r="R182" s="10"/>
      <c r="S182" s="10"/>
    </row>
    <row r="183" spans="1:19" s="9" customFormat="1" ht="12.75" customHeight="1">
      <c r="A183" s="322"/>
      <c r="B183" s="288" t="s">
        <v>447</v>
      </c>
      <c r="C183" s="58">
        <v>30</v>
      </c>
      <c r="D183" s="58">
        <v>1980</v>
      </c>
      <c r="E183" s="497">
        <v>19.396</v>
      </c>
      <c r="F183" s="497">
        <v>3.439</v>
      </c>
      <c r="G183" s="497">
        <v>4.8</v>
      </c>
      <c r="H183" s="497">
        <v>11.157</v>
      </c>
      <c r="I183" s="460">
        <v>1508.3</v>
      </c>
      <c r="J183" s="497">
        <v>11.157</v>
      </c>
      <c r="K183" s="460">
        <v>1508.3</v>
      </c>
      <c r="L183" s="289">
        <f>J183/K183</f>
        <v>0.007397069548498309</v>
      </c>
      <c r="M183" s="287">
        <v>298.22</v>
      </c>
      <c r="N183" s="274">
        <f>L183*M183</f>
        <v>2.205954080753166</v>
      </c>
      <c r="O183" s="417">
        <f>L183*60*1000</f>
        <v>443.82417290989855</v>
      </c>
      <c r="P183" s="264">
        <f>O183*M183/1000</f>
        <v>132.35724484518997</v>
      </c>
      <c r="R183" s="10"/>
      <c r="S183" s="10"/>
    </row>
    <row r="184" spans="1:19" s="9" customFormat="1" ht="12.75" customHeight="1">
      <c r="A184" s="322"/>
      <c r="B184" s="245" t="s">
        <v>580</v>
      </c>
      <c r="C184" s="246">
        <v>42</v>
      </c>
      <c r="D184" s="27">
        <v>2008</v>
      </c>
      <c r="E184" s="496">
        <v>33.103</v>
      </c>
      <c r="F184" s="500">
        <v>2.346</v>
      </c>
      <c r="G184" s="500">
        <v>3.521</v>
      </c>
      <c r="H184" s="496">
        <v>27.236</v>
      </c>
      <c r="I184" s="463">
        <v>3738.41</v>
      </c>
      <c r="J184" s="500">
        <v>20.49</v>
      </c>
      <c r="K184" s="463">
        <v>2765.48</v>
      </c>
      <c r="L184" s="247">
        <v>0.00741</v>
      </c>
      <c r="M184" s="174">
        <v>331.905</v>
      </c>
      <c r="N184" s="220">
        <v>2.46</v>
      </c>
      <c r="O184" s="174">
        <f>L184*1000*60</f>
        <v>444.6</v>
      </c>
      <c r="P184" s="72">
        <f>N184*60</f>
        <v>147.6</v>
      </c>
      <c r="R184" s="10"/>
      <c r="S184" s="10"/>
    </row>
    <row r="185" spans="1:16" s="9" customFormat="1" ht="12.75" customHeight="1">
      <c r="A185" s="322"/>
      <c r="B185" s="288" t="s">
        <v>415</v>
      </c>
      <c r="C185" s="58">
        <v>144</v>
      </c>
      <c r="D185" s="58">
        <v>1997</v>
      </c>
      <c r="E185" s="497">
        <v>93.373</v>
      </c>
      <c r="F185" s="497">
        <v>22.6445</v>
      </c>
      <c r="G185" s="497">
        <v>14.4</v>
      </c>
      <c r="H185" s="497">
        <f>E185-F185-G185</f>
        <v>56.3285</v>
      </c>
      <c r="I185" s="460">
        <v>7578.52</v>
      </c>
      <c r="J185" s="497">
        <f>H185</f>
        <v>56.3285</v>
      </c>
      <c r="K185" s="460">
        <f>I185</f>
        <v>7578.52</v>
      </c>
      <c r="L185" s="289">
        <f>J185/K185</f>
        <v>0.007432651757863012</v>
      </c>
      <c r="M185" s="287">
        <v>273.26</v>
      </c>
      <c r="N185" s="274">
        <f>L185*M185</f>
        <v>2.031046419353647</v>
      </c>
      <c r="O185" s="417">
        <f>L185*60*1000</f>
        <v>445.95910547178073</v>
      </c>
      <c r="P185" s="264">
        <f>O185*M185/1000</f>
        <v>121.8627851612188</v>
      </c>
    </row>
    <row r="186" spans="1:19" s="9" customFormat="1" ht="12.75" customHeight="1">
      <c r="A186" s="322"/>
      <c r="B186" s="91" t="s">
        <v>98</v>
      </c>
      <c r="C186" s="92">
        <v>61</v>
      </c>
      <c r="D186" s="92">
        <v>1973</v>
      </c>
      <c r="E186" s="93">
        <v>32.98</v>
      </c>
      <c r="F186" s="93">
        <v>7.38</v>
      </c>
      <c r="G186" s="93">
        <v>5.55</v>
      </c>
      <c r="H186" s="93">
        <v>20.05</v>
      </c>
      <c r="I186" s="52">
        <v>2678.3</v>
      </c>
      <c r="J186" s="93">
        <f>H186/I186*K186</f>
        <v>20.047754172422806</v>
      </c>
      <c r="K186" s="563">
        <v>2678</v>
      </c>
      <c r="L186" s="94">
        <f>J186/K186</f>
        <v>0.00748609192398163</v>
      </c>
      <c r="M186" s="603">
        <v>305.31</v>
      </c>
      <c r="N186" s="29">
        <f>L186*M186</f>
        <v>2.2855787253108315</v>
      </c>
      <c r="O186" s="174">
        <f>L186*60*1000</f>
        <v>449.16551543889784</v>
      </c>
      <c r="P186" s="72">
        <f>O186*M186/1000</f>
        <v>137.1347235186499</v>
      </c>
      <c r="R186" s="10"/>
      <c r="S186" s="10"/>
    </row>
    <row r="187" spans="1:19" s="9" customFormat="1" ht="12.75">
      <c r="A187" s="322"/>
      <c r="B187" s="364" t="s">
        <v>448</v>
      </c>
      <c r="C187" s="58">
        <v>45</v>
      </c>
      <c r="D187" s="58">
        <v>1973</v>
      </c>
      <c r="E187" s="497">
        <v>28.979</v>
      </c>
      <c r="F187" s="497">
        <v>4.236</v>
      </c>
      <c r="G187" s="497">
        <v>7.2</v>
      </c>
      <c r="H187" s="497">
        <v>17.543</v>
      </c>
      <c r="I187" s="460">
        <v>2326.51</v>
      </c>
      <c r="J187" s="497">
        <v>17.543</v>
      </c>
      <c r="K187" s="460">
        <v>2326.51</v>
      </c>
      <c r="L187" s="289">
        <f>J187/K187</f>
        <v>0.00754047908670068</v>
      </c>
      <c r="M187" s="38">
        <v>298.22</v>
      </c>
      <c r="N187" s="274">
        <f>L187*M187</f>
        <v>2.248721673235877</v>
      </c>
      <c r="O187" s="274">
        <f>L187*60*1000</f>
        <v>452.4287452020408</v>
      </c>
      <c r="P187" s="264">
        <f>O187*M187/1000</f>
        <v>134.92330039415262</v>
      </c>
      <c r="R187" s="10"/>
      <c r="S187" s="10"/>
    </row>
    <row r="188" spans="1:16" s="9" customFormat="1" ht="12.75" customHeight="1">
      <c r="A188" s="322"/>
      <c r="B188" s="183" t="s">
        <v>32</v>
      </c>
      <c r="C188" s="51">
        <v>45</v>
      </c>
      <c r="D188" s="51">
        <v>2001</v>
      </c>
      <c r="E188" s="557">
        <v>40.136</v>
      </c>
      <c r="F188" s="557">
        <v>9.37125</v>
      </c>
      <c r="G188" s="557">
        <v>7.12</v>
      </c>
      <c r="H188" s="557">
        <v>23.64475</v>
      </c>
      <c r="I188" s="470">
        <v>3135.61</v>
      </c>
      <c r="J188" s="557">
        <v>23.64475</v>
      </c>
      <c r="K188" s="470">
        <v>3135.61</v>
      </c>
      <c r="L188" s="173">
        <f>J188/K188</f>
        <v>0.007540717755077958</v>
      </c>
      <c r="M188" s="174">
        <v>292.992</v>
      </c>
      <c r="N188" s="174">
        <f>L188*M188</f>
        <v>2.2093699764958012</v>
      </c>
      <c r="O188" s="174">
        <f>L188*60*1000</f>
        <v>452.4430653046775</v>
      </c>
      <c r="P188" s="175">
        <f>N188*60</f>
        <v>132.56219858974808</v>
      </c>
    </row>
    <row r="189" spans="1:19" s="9" customFormat="1" ht="12.75">
      <c r="A189" s="322"/>
      <c r="B189" s="217" t="s">
        <v>555</v>
      </c>
      <c r="C189" s="218">
        <v>58</v>
      </c>
      <c r="D189" s="27">
        <v>1975</v>
      </c>
      <c r="E189" s="496">
        <f>F189+G189+H189</f>
        <v>36.179003</v>
      </c>
      <c r="F189" s="506">
        <v>6.222</v>
      </c>
      <c r="G189" s="506">
        <v>9.52</v>
      </c>
      <c r="H189" s="506">
        <v>20.437003</v>
      </c>
      <c r="I189" s="471">
        <v>2706.9700000000003</v>
      </c>
      <c r="J189" s="506">
        <v>20.437003</v>
      </c>
      <c r="K189" s="471">
        <v>2706.9700000000003</v>
      </c>
      <c r="L189" s="219">
        <f>H189/K189</f>
        <v>0.00754977077692032</v>
      </c>
      <c r="M189" s="174">
        <v>301.821</v>
      </c>
      <c r="N189" s="220">
        <f>M189*L189</f>
        <v>2.278679365660868</v>
      </c>
      <c r="O189" s="453">
        <f>L189*60*1000</f>
        <v>452.9862466152192</v>
      </c>
      <c r="P189" s="72">
        <f>N189*60</f>
        <v>136.72076193965208</v>
      </c>
      <c r="R189" s="10"/>
      <c r="S189" s="10"/>
    </row>
    <row r="190" spans="1:19" s="9" customFormat="1" ht="12.75">
      <c r="A190" s="322"/>
      <c r="B190" s="288" t="s">
        <v>619</v>
      </c>
      <c r="C190" s="58">
        <v>28</v>
      </c>
      <c r="D190" s="58" t="s">
        <v>276</v>
      </c>
      <c r="E190" s="497">
        <v>15.92</v>
      </c>
      <c r="F190" s="497">
        <v>2.09</v>
      </c>
      <c r="G190" s="497">
        <v>3.61</v>
      </c>
      <c r="H190" s="497">
        <v>10.22</v>
      </c>
      <c r="I190" s="460">
        <v>1349</v>
      </c>
      <c r="J190" s="497">
        <v>10.22</v>
      </c>
      <c r="K190" s="460">
        <v>1349</v>
      </c>
      <c r="L190" s="289">
        <f>J190/K190</f>
        <v>0.0075759822090437365</v>
      </c>
      <c r="M190" s="287">
        <v>215.3</v>
      </c>
      <c r="N190" s="274">
        <f>L190*M190</f>
        <v>1.6311089696071166</v>
      </c>
      <c r="O190" s="417">
        <f>L190*60*1000</f>
        <v>454.5589325426242</v>
      </c>
      <c r="P190" s="264">
        <f>O190*M190/1000</f>
        <v>97.86653817642699</v>
      </c>
      <c r="R190" s="10"/>
      <c r="S190" s="10"/>
    </row>
    <row r="191" spans="1:19" s="9" customFormat="1" ht="12.75">
      <c r="A191" s="322"/>
      <c r="B191" s="288" t="s">
        <v>106</v>
      </c>
      <c r="C191" s="58">
        <v>80</v>
      </c>
      <c r="D191" s="58">
        <v>1982</v>
      </c>
      <c r="E191" s="497">
        <v>46.8</v>
      </c>
      <c r="F191" s="497">
        <v>9.151</v>
      </c>
      <c r="G191" s="497">
        <v>7.91</v>
      </c>
      <c r="H191" s="497">
        <f>E191-F191-G191</f>
        <v>29.739</v>
      </c>
      <c r="I191" s="460">
        <v>3919.31</v>
      </c>
      <c r="J191" s="497">
        <f>H191</f>
        <v>29.739</v>
      </c>
      <c r="K191" s="460">
        <f>I191</f>
        <v>3919.31</v>
      </c>
      <c r="L191" s="289">
        <f>J191/K191</f>
        <v>0.007587815202165687</v>
      </c>
      <c r="M191" s="287">
        <v>273.26</v>
      </c>
      <c r="N191" s="274">
        <f>L191*M191</f>
        <v>2.073446382143796</v>
      </c>
      <c r="O191" s="417">
        <f>L191*60*1000</f>
        <v>455.26891212994127</v>
      </c>
      <c r="P191" s="264">
        <f>O191*M191/1000</f>
        <v>124.40678292862773</v>
      </c>
      <c r="Q191" s="11"/>
      <c r="R191" s="10"/>
      <c r="S191" s="10"/>
    </row>
    <row r="192" spans="1:19" s="9" customFormat="1" ht="12.75">
      <c r="A192" s="322"/>
      <c r="B192" s="615" t="s">
        <v>434</v>
      </c>
      <c r="C192" s="37">
        <v>45</v>
      </c>
      <c r="D192" s="28" t="s">
        <v>24</v>
      </c>
      <c r="E192" s="616">
        <v>31.5</v>
      </c>
      <c r="F192" s="616">
        <v>6.52</v>
      </c>
      <c r="G192" s="617">
        <v>7.2</v>
      </c>
      <c r="H192" s="616">
        <v>17.78</v>
      </c>
      <c r="I192" s="618">
        <v>2340.65</v>
      </c>
      <c r="J192" s="616">
        <v>17.78</v>
      </c>
      <c r="K192" s="618">
        <v>2340.65</v>
      </c>
      <c r="L192" s="289">
        <f>J192/K192</f>
        <v>0.007596180548138338</v>
      </c>
      <c r="M192" s="287">
        <v>240.45</v>
      </c>
      <c r="N192" s="274">
        <f>L192*M192</f>
        <v>1.8265016127998632</v>
      </c>
      <c r="O192" s="417">
        <f>L192*60*1000</f>
        <v>455.7708328883003</v>
      </c>
      <c r="P192" s="264">
        <f>O192*M192/1000</f>
        <v>109.5900967679918</v>
      </c>
      <c r="Q192" s="11"/>
      <c r="R192" s="10"/>
      <c r="S192" s="10"/>
    </row>
    <row r="193" spans="1:19" s="9" customFormat="1" ht="12.75">
      <c r="A193" s="322"/>
      <c r="B193" s="70" t="s">
        <v>206</v>
      </c>
      <c r="C193" s="27">
        <v>45</v>
      </c>
      <c r="D193" s="27">
        <v>1981</v>
      </c>
      <c r="E193" s="496">
        <f>F193+G193+H193</f>
        <v>29.97</v>
      </c>
      <c r="F193" s="496">
        <v>5.32</v>
      </c>
      <c r="G193" s="496">
        <v>6.72</v>
      </c>
      <c r="H193" s="496">
        <v>17.93</v>
      </c>
      <c r="I193" s="52">
        <v>2323.16</v>
      </c>
      <c r="J193" s="496">
        <v>17.93</v>
      </c>
      <c r="K193" s="52">
        <v>2323.16</v>
      </c>
      <c r="L193" s="71">
        <f>H193/I193</f>
        <v>0.007717935914874568</v>
      </c>
      <c r="M193" s="174">
        <v>285.6</v>
      </c>
      <c r="N193" s="29">
        <f>L193*M193*1.09</f>
        <v>2.4026243220441126</v>
      </c>
      <c r="O193" s="174">
        <f>L193*60*1000</f>
        <v>463.07615489247405</v>
      </c>
      <c r="P193" s="72">
        <f>N193*62</f>
        <v>148.96270796673497</v>
      </c>
      <c r="R193" s="10"/>
      <c r="S193" s="10"/>
    </row>
    <row r="194" spans="1:19" s="9" customFormat="1" ht="12.75">
      <c r="A194" s="322"/>
      <c r="B194" s="91" t="s">
        <v>59</v>
      </c>
      <c r="C194" s="92">
        <v>83</v>
      </c>
      <c r="D194" s="92">
        <v>2006</v>
      </c>
      <c r="E194" s="93">
        <v>58.92</v>
      </c>
      <c r="F194" s="93">
        <v>8.76</v>
      </c>
      <c r="G194" s="93">
        <v>7.36</v>
      </c>
      <c r="H194" s="93">
        <f>E194-F194-G194</f>
        <v>42.800000000000004</v>
      </c>
      <c r="I194" s="52">
        <v>5540.2</v>
      </c>
      <c r="J194" s="93">
        <f>H194/I194*K194</f>
        <v>38.01646149958486</v>
      </c>
      <c r="K194" s="563">
        <v>4921</v>
      </c>
      <c r="L194" s="94">
        <f>J194/K194</f>
        <v>0.007725352875347462</v>
      </c>
      <c r="M194" s="603">
        <v>305.31</v>
      </c>
      <c r="N194" s="29">
        <f>L194*M194</f>
        <v>2.3586274863723333</v>
      </c>
      <c r="O194" s="174">
        <f>L194*60*1000</f>
        <v>463.5211725208477</v>
      </c>
      <c r="P194" s="72">
        <f>O194*M194/1000</f>
        <v>141.51764918234002</v>
      </c>
      <c r="R194" s="10"/>
      <c r="S194" s="10"/>
    </row>
    <row r="195" spans="1:19" s="9" customFormat="1" ht="12.75" customHeight="1">
      <c r="A195" s="322"/>
      <c r="B195" s="245" t="s">
        <v>581</v>
      </c>
      <c r="C195" s="246">
        <v>50</v>
      </c>
      <c r="D195" s="27">
        <v>1970</v>
      </c>
      <c r="E195" s="496">
        <v>33.303</v>
      </c>
      <c r="F195" s="500">
        <v>5.4672</v>
      </c>
      <c r="G195" s="500">
        <v>8</v>
      </c>
      <c r="H195" s="496">
        <v>19.835801</v>
      </c>
      <c r="I195" s="463">
        <v>2565.37</v>
      </c>
      <c r="J195" s="500">
        <v>19.84</v>
      </c>
      <c r="K195" s="463">
        <v>2565.37</v>
      </c>
      <c r="L195" s="247">
        <v>0.00773</v>
      </c>
      <c r="M195" s="174">
        <v>331.905</v>
      </c>
      <c r="N195" s="220">
        <v>2.57</v>
      </c>
      <c r="O195" s="174">
        <f>L195*1000*60</f>
        <v>463.79999999999995</v>
      </c>
      <c r="P195" s="72">
        <f>N195*60</f>
        <v>154.2</v>
      </c>
      <c r="Q195" s="11"/>
      <c r="R195" s="10"/>
      <c r="S195" s="10"/>
    </row>
    <row r="196" spans="1:19" s="9" customFormat="1" ht="12.75">
      <c r="A196" s="322"/>
      <c r="B196" s="288" t="s">
        <v>449</v>
      </c>
      <c r="C196" s="58">
        <v>75</v>
      </c>
      <c r="D196" s="58">
        <v>1974</v>
      </c>
      <c r="E196" s="497">
        <v>50.85</v>
      </c>
      <c r="F196" s="497">
        <v>8.142</v>
      </c>
      <c r="G196" s="497">
        <v>12</v>
      </c>
      <c r="H196" s="497">
        <v>30.708</v>
      </c>
      <c r="I196" s="460">
        <v>3970.41</v>
      </c>
      <c r="J196" s="497">
        <v>30.708</v>
      </c>
      <c r="K196" s="460">
        <v>3970.41</v>
      </c>
      <c r="L196" s="289">
        <f>J196/K196</f>
        <v>0.007734213846932685</v>
      </c>
      <c r="M196" s="287">
        <v>298.22</v>
      </c>
      <c r="N196" s="274">
        <f>L196*M196</f>
        <v>2.3064972534322656</v>
      </c>
      <c r="O196" s="417">
        <f>L196*60*1000</f>
        <v>464.0528308159611</v>
      </c>
      <c r="P196" s="264">
        <f>O196*M196/1000</f>
        <v>138.38983520593592</v>
      </c>
      <c r="R196" s="10"/>
      <c r="S196" s="10"/>
    </row>
    <row r="197" spans="1:19" s="9" customFormat="1" ht="12.75">
      <c r="A197" s="322"/>
      <c r="B197" s="364" t="s">
        <v>808</v>
      </c>
      <c r="C197" s="58">
        <v>12</v>
      </c>
      <c r="D197" s="58">
        <v>1986</v>
      </c>
      <c r="E197" s="497">
        <v>7.1</v>
      </c>
      <c r="F197" s="497">
        <v>0.5049</v>
      </c>
      <c r="G197" s="497">
        <v>1.28</v>
      </c>
      <c r="H197" s="497">
        <v>5.315</v>
      </c>
      <c r="I197" s="460"/>
      <c r="J197" s="619">
        <v>5.316</v>
      </c>
      <c r="K197" s="460">
        <v>682.92</v>
      </c>
      <c r="L197" s="289">
        <f>J197/K197</f>
        <v>0.007784220699349851</v>
      </c>
      <c r="M197" s="38">
        <v>333.43</v>
      </c>
      <c r="N197" s="274">
        <f>L197*M197</f>
        <v>2.595492707784221</v>
      </c>
      <c r="O197" s="274">
        <f>L197*60*1000</f>
        <v>467.05324196099104</v>
      </c>
      <c r="P197" s="264">
        <f>O197*M197/1000</f>
        <v>155.72956246705323</v>
      </c>
      <c r="R197" s="10"/>
      <c r="S197" s="10"/>
    </row>
    <row r="198" spans="1:19" s="9" customFormat="1" ht="12.75">
      <c r="A198" s="322"/>
      <c r="B198" s="284" t="s">
        <v>417</v>
      </c>
      <c r="C198" s="285">
        <v>19</v>
      </c>
      <c r="D198" s="285">
        <v>1980</v>
      </c>
      <c r="E198" s="564">
        <v>19.6259</v>
      </c>
      <c r="F198" s="564">
        <v>8.971</v>
      </c>
      <c r="G198" s="564">
        <v>1.67</v>
      </c>
      <c r="H198" s="564">
        <f>E198-F198-G198</f>
        <v>8.984900000000001</v>
      </c>
      <c r="I198" s="565">
        <v>1153.19</v>
      </c>
      <c r="J198" s="564">
        <f>H198</f>
        <v>8.984900000000001</v>
      </c>
      <c r="K198" s="565">
        <f>I198</f>
        <v>1153.19</v>
      </c>
      <c r="L198" s="286">
        <f>J198/K198</f>
        <v>0.007791344010960901</v>
      </c>
      <c r="M198" s="287">
        <v>273.26</v>
      </c>
      <c r="N198" s="417">
        <f>L198*M198</f>
        <v>2.1290626644351756</v>
      </c>
      <c r="O198" s="417">
        <f>L198*60*1000</f>
        <v>467.480640657654</v>
      </c>
      <c r="P198" s="423">
        <f>O198*M198/1000</f>
        <v>127.74375986611052</v>
      </c>
      <c r="R198" s="10"/>
      <c r="S198" s="10"/>
    </row>
    <row r="199" spans="1:19" s="9" customFormat="1" ht="12.75">
      <c r="A199" s="322"/>
      <c r="B199" s="344" t="s">
        <v>505</v>
      </c>
      <c r="C199" s="27">
        <v>75</v>
      </c>
      <c r="D199" s="27">
        <v>1987</v>
      </c>
      <c r="E199" s="496">
        <v>52.116</v>
      </c>
      <c r="F199" s="496">
        <v>8.67204</v>
      </c>
      <c r="G199" s="496">
        <v>12</v>
      </c>
      <c r="H199" s="496">
        <v>31.44396</v>
      </c>
      <c r="I199" s="52">
        <v>4017.2</v>
      </c>
      <c r="J199" s="496">
        <v>31.44396</v>
      </c>
      <c r="K199" s="52">
        <v>4017.2</v>
      </c>
      <c r="L199" s="199">
        <v>0.007827</v>
      </c>
      <c r="M199" s="403">
        <v>339.64</v>
      </c>
      <c r="N199" s="200">
        <f>L199*M199</f>
        <v>2.65836228</v>
      </c>
      <c r="O199" s="403">
        <f>L199*60*1000</f>
        <v>469.62000000000006</v>
      </c>
      <c r="P199" s="201">
        <f>N199*60</f>
        <v>159.5017368</v>
      </c>
      <c r="R199" s="10"/>
      <c r="S199" s="10"/>
    </row>
    <row r="200" spans="1:19" s="9" customFormat="1" ht="12.75">
      <c r="A200" s="322"/>
      <c r="B200" s="344" t="s">
        <v>506</v>
      </c>
      <c r="C200" s="27">
        <v>40</v>
      </c>
      <c r="D200" s="27">
        <v>1988</v>
      </c>
      <c r="E200" s="496">
        <v>34.413597</v>
      </c>
      <c r="F200" s="496">
        <v>9.894</v>
      </c>
      <c r="G200" s="496">
        <v>6.4</v>
      </c>
      <c r="H200" s="496">
        <v>18.119597</v>
      </c>
      <c r="I200" s="52">
        <v>2312.93</v>
      </c>
      <c r="J200" s="496">
        <v>18.119597</v>
      </c>
      <c r="K200" s="52">
        <v>2312.93</v>
      </c>
      <c r="L200" s="199">
        <v>0.007834</v>
      </c>
      <c r="M200" s="403">
        <v>339.64</v>
      </c>
      <c r="N200" s="200">
        <f>L200*M200</f>
        <v>2.6607397600000002</v>
      </c>
      <c r="O200" s="403">
        <f>L200*60*1000</f>
        <v>470.04</v>
      </c>
      <c r="P200" s="201">
        <f>N200*60</f>
        <v>159.64438560000002</v>
      </c>
      <c r="R200" s="10"/>
      <c r="S200" s="10"/>
    </row>
    <row r="201" spans="1:19" s="9" customFormat="1" ht="12.75">
      <c r="A201" s="322"/>
      <c r="B201" s="344" t="s">
        <v>184</v>
      </c>
      <c r="C201" s="27">
        <v>56</v>
      </c>
      <c r="D201" s="27">
        <v>1991</v>
      </c>
      <c r="E201" s="496">
        <v>47.785979</v>
      </c>
      <c r="F201" s="496">
        <v>7.15224</v>
      </c>
      <c r="G201" s="496">
        <v>13.36</v>
      </c>
      <c r="H201" s="496">
        <v>27.273718</v>
      </c>
      <c r="I201" s="52">
        <v>3478.2</v>
      </c>
      <c r="J201" s="496">
        <v>26.062384</v>
      </c>
      <c r="K201" s="52">
        <v>3303.97</v>
      </c>
      <c r="L201" s="199">
        <v>0.007888</v>
      </c>
      <c r="M201" s="403">
        <v>339.64</v>
      </c>
      <c r="N201" s="200">
        <f>L201*M201</f>
        <v>2.6790803199999997</v>
      </c>
      <c r="O201" s="403">
        <f>L201*60*1000</f>
        <v>473.2799999999999</v>
      </c>
      <c r="P201" s="201">
        <f>N201*60</f>
        <v>160.7448192</v>
      </c>
      <c r="R201" s="10"/>
      <c r="S201" s="10"/>
    </row>
    <row r="202" spans="1:19" s="9" customFormat="1" ht="12.75">
      <c r="A202" s="322"/>
      <c r="B202" s="70" t="s">
        <v>250</v>
      </c>
      <c r="C202" s="27">
        <v>24</v>
      </c>
      <c r="D202" s="27">
        <v>1977</v>
      </c>
      <c r="E202" s="496">
        <f>SUM(F202:H202)</f>
        <v>22.719</v>
      </c>
      <c r="F202" s="496">
        <v>2.7924</v>
      </c>
      <c r="G202" s="496">
        <v>3.6</v>
      </c>
      <c r="H202" s="496">
        <v>16.3266</v>
      </c>
      <c r="I202" s="52">
        <v>1383.56</v>
      </c>
      <c r="J202" s="496">
        <v>10.44966</v>
      </c>
      <c r="K202" s="52">
        <v>1317.13</v>
      </c>
      <c r="L202" s="199">
        <f>J202/K202</f>
        <v>0.00793365878842635</v>
      </c>
      <c r="M202" s="174">
        <v>281.5</v>
      </c>
      <c r="N202" s="29">
        <f>L202*M202*1.09</f>
        <v>2.4343241943467993</v>
      </c>
      <c r="O202" s="174">
        <f>L202*60*1000</f>
        <v>476.019527305581</v>
      </c>
      <c r="P202" s="72">
        <f>N202*60</f>
        <v>146.05945166080795</v>
      </c>
      <c r="R202" s="10"/>
      <c r="S202" s="10"/>
    </row>
    <row r="203" spans="1:19" s="9" customFormat="1" ht="12.75">
      <c r="A203" s="322"/>
      <c r="B203" s="288" t="s">
        <v>620</v>
      </c>
      <c r="C203" s="58">
        <v>45</v>
      </c>
      <c r="D203" s="58" t="s">
        <v>276</v>
      </c>
      <c r="E203" s="497">
        <v>29.87</v>
      </c>
      <c r="F203" s="497">
        <v>4.18</v>
      </c>
      <c r="G203" s="497">
        <v>7.2</v>
      </c>
      <c r="H203" s="497">
        <v>18.49</v>
      </c>
      <c r="I203" s="460">
        <v>2321</v>
      </c>
      <c r="J203" s="497">
        <v>18.49</v>
      </c>
      <c r="K203" s="460">
        <v>2321</v>
      </c>
      <c r="L203" s="289">
        <f>J203/K203</f>
        <v>0.007966393795777682</v>
      </c>
      <c r="M203" s="287">
        <v>215.3</v>
      </c>
      <c r="N203" s="274">
        <f>L203*M203</f>
        <v>1.715164584230935</v>
      </c>
      <c r="O203" s="417">
        <f>L203*60*1000</f>
        <v>477.98362774666094</v>
      </c>
      <c r="P203" s="264">
        <f>O203*M203/1000</f>
        <v>102.9098750538561</v>
      </c>
      <c r="R203" s="10"/>
      <c r="S203" s="10"/>
    </row>
    <row r="204" spans="1:19" s="9" customFormat="1" ht="12.75" customHeight="1">
      <c r="A204" s="322"/>
      <c r="B204" s="70" t="s">
        <v>529</v>
      </c>
      <c r="C204" s="27">
        <v>16</v>
      </c>
      <c r="D204" s="27">
        <v>0</v>
      </c>
      <c r="E204" s="496">
        <v>8.777793</v>
      </c>
      <c r="F204" s="496">
        <v>1.071</v>
      </c>
      <c r="G204" s="496">
        <v>2.56</v>
      </c>
      <c r="H204" s="496">
        <v>5.146793</v>
      </c>
      <c r="I204" s="52">
        <v>714.88</v>
      </c>
      <c r="J204" s="496">
        <v>4.522369</v>
      </c>
      <c r="K204" s="52">
        <v>567.24</v>
      </c>
      <c r="L204" s="27">
        <v>0.007972</v>
      </c>
      <c r="M204" s="174">
        <v>235.5</v>
      </c>
      <c r="N204" s="29">
        <v>1.877406</v>
      </c>
      <c r="O204" s="174">
        <f>L204*60*1000</f>
        <v>478.32</v>
      </c>
      <c r="P204" s="72">
        <f>N204*60</f>
        <v>112.64435999999999</v>
      </c>
      <c r="R204" s="10"/>
      <c r="S204" s="10"/>
    </row>
    <row r="205" spans="1:19" s="9" customFormat="1" ht="11.25" customHeight="1">
      <c r="A205" s="322"/>
      <c r="B205" s="288" t="s">
        <v>140</v>
      </c>
      <c r="C205" s="58">
        <v>108</v>
      </c>
      <c r="D205" s="58">
        <v>1985</v>
      </c>
      <c r="E205" s="497">
        <v>79.987</v>
      </c>
      <c r="F205" s="497">
        <v>12.771</v>
      </c>
      <c r="G205" s="497">
        <v>17.28</v>
      </c>
      <c r="H205" s="497">
        <v>49.936</v>
      </c>
      <c r="I205" s="460">
        <v>6256.05</v>
      </c>
      <c r="J205" s="497">
        <v>49.936</v>
      </c>
      <c r="K205" s="460">
        <v>6256.05</v>
      </c>
      <c r="L205" s="289">
        <f>J205/K205</f>
        <v>0.007982033391676857</v>
      </c>
      <c r="M205" s="287">
        <v>298.22</v>
      </c>
      <c r="N205" s="274">
        <f>L205*M205</f>
        <v>2.3804019980658726</v>
      </c>
      <c r="O205" s="417">
        <f>L205*60*1000</f>
        <v>478.9220035006114</v>
      </c>
      <c r="P205" s="264">
        <f>O205*M205/1000</f>
        <v>142.82411988395233</v>
      </c>
      <c r="R205" s="10"/>
      <c r="S205" s="10"/>
    </row>
    <row r="206" spans="1:19" s="9" customFormat="1" ht="12.75" customHeight="1">
      <c r="A206" s="322"/>
      <c r="B206" s="245" t="s">
        <v>582</v>
      </c>
      <c r="C206" s="246">
        <v>20</v>
      </c>
      <c r="D206" s="27">
        <v>1975</v>
      </c>
      <c r="E206" s="496">
        <v>14.347</v>
      </c>
      <c r="F206" s="500">
        <v>1.938</v>
      </c>
      <c r="G206" s="500">
        <v>3.2</v>
      </c>
      <c r="H206" s="496">
        <v>9.209</v>
      </c>
      <c r="I206" s="463">
        <v>1147.89</v>
      </c>
      <c r="J206" s="500">
        <v>9.21</v>
      </c>
      <c r="K206" s="463">
        <v>1147.89</v>
      </c>
      <c r="L206" s="247">
        <v>0.00802</v>
      </c>
      <c r="M206" s="174">
        <v>331.905</v>
      </c>
      <c r="N206" s="220">
        <v>2.66</v>
      </c>
      <c r="O206" s="174">
        <f>L206*1000*60</f>
        <v>481.2</v>
      </c>
      <c r="P206" s="72">
        <f>N206*60</f>
        <v>159.60000000000002</v>
      </c>
      <c r="R206" s="10"/>
      <c r="S206" s="10"/>
    </row>
    <row r="207" spans="1:19" s="9" customFormat="1" ht="12.75" customHeight="1">
      <c r="A207" s="322"/>
      <c r="B207" s="210" t="s">
        <v>654</v>
      </c>
      <c r="C207" s="27">
        <v>12</v>
      </c>
      <c r="D207" s="27" t="s">
        <v>24</v>
      </c>
      <c r="E207" s="496">
        <f>F207+G207+H207</f>
        <v>8.976099999999999</v>
      </c>
      <c r="F207" s="496">
        <v>1.4013</v>
      </c>
      <c r="G207" s="496">
        <v>1.92</v>
      </c>
      <c r="H207" s="496">
        <v>5.6548</v>
      </c>
      <c r="I207" s="52">
        <v>703.77</v>
      </c>
      <c r="J207" s="496">
        <v>5.6548</v>
      </c>
      <c r="K207" s="52">
        <v>703.77</v>
      </c>
      <c r="L207" s="71">
        <f>J207/K207</f>
        <v>0.008035011438396068</v>
      </c>
      <c r="M207" s="29">
        <v>227.5</v>
      </c>
      <c r="N207" s="29">
        <f>L207*M207</f>
        <v>1.8279651022351053</v>
      </c>
      <c r="O207" s="29">
        <f>L207*1000*60</f>
        <v>482.100686303764</v>
      </c>
      <c r="P207" s="72">
        <f>N207*60</f>
        <v>109.67790613410632</v>
      </c>
      <c r="Q207" s="11"/>
      <c r="R207" s="10"/>
      <c r="S207" s="10"/>
    </row>
    <row r="208" spans="1:19" s="9" customFormat="1" ht="12.75" customHeight="1">
      <c r="A208" s="322"/>
      <c r="B208" s="284" t="s">
        <v>621</v>
      </c>
      <c r="C208" s="285">
        <v>65</v>
      </c>
      <c r="D208" s="285" t="s">
        <v>276</v>
      </c>
      <c r="E208" s="564">
        <v>50.69</v>
      </c>
      <c r="F208" s="564">
        <v>7.65</v>
      </c>
      <c r="G208" s="564">
        <v>10.4</v>
      </c>
      <c r="H208" s="564">
        <v>32.64</v>
      </c>
      <c r="I208" s="565">
        <v>4033</v>
      </c>
      <c r="J208" s="564">
        <v>32.64</v>
      </c>
      <c r="K208" s="565">
        <v>4033</v>
      </c>
      <c r="L208" s="286">
        <f>J208/K208</f>
        <v>0.008093230845524423</v>
      </c>
      <c r="M208" s="287">
        <v>215.3</v>
      </c>
      <c r="N208" s="262">
        <f>L208*M208</f>
        <v>1.7424726010414084</v>
      </c>
      <c r="O208" s="262">
        <f>L208*60*1000</f>
        <v>485.5938507314654</v>
      </c>
      <c r="P208" s="423">
        <f>O208*M208/1000</f>
        <v>104.54835606248452</v>
      </c>
      <c r="R208" s="10"/>
      <c r="S208" s="10"/>
    </row>
    <row r="209" spans="1:22" s="9" customFormat="1" ht="12.75" customHeight="1">
      <c r="A209" s="322"/>
      <c r="B209" s="245" t="s">
        <v>583</v>
      </c>
      <c r="C209" s="246">
        <v>37</v>
      </c>
      <c r="D209" s="27">
        <v>2007</v>
      </c>
      <c r="E209" s="505">
        <v>44.124</v>
      </c>
      <c r="F209" s="500">
        <v>2.346</v>
      </c>
      <c r="G209" s="500">
        <v>4.48</v>
      </c>
      <c r="H209" s="496">
        <v>37.298</v>
      </c>
      <c r="I209" s="463">
        <v>4058.88</v>
      </c>
      <c r="J209" s="500">
        <v>21.73</v>
      </c>
      <c r="K209" s="463">
        <v>2663.94</v>
      </c>
      <c r="L209" s="401">
        <v>0.00816</v>
      </c>
      <c r="M209" s="174">
        <v>331.905</v>
      </c>
      <c r="N209" s="409">
        <v>2.71</v>
      </c>
      <c r="O209" s="96">
        <f>L209*1000*60</f>
        <v>489.6</v>
      </c>
      <c r="P209" s="175">
        <f>N209*60</f>
        <v>162.6</v>
      </c>
      <c r="Q209" s="10"/>
      <c r="R209" s="10"/>
      <c r="S209" s="10"/>
      <c r="T209" s="12"/>
      <c r="U209" s="13"/>
      <c r="V209" s="13"/>
    </row>
    <row r="210" spans="1:19" s="9" customFormat="1" ht="12.75" customHeight="1">
      <c r="A210" s="322"/>
      <c r="B210" s="70" t="s">
        <v>655</v>
      </c>
      <c r="C210" s="27">
        <v>22</v>
      </c>
      <c r="D210" s="27" t="s">
        <v>24</v>
      </c>
      <c r="E210" s="505">
        <f>F210+G210+H210</f>
        <v>16.38</v>
      </c>
      <c r="F210" s="600">
        <v>3.2509</v>
      </c>
      <c r="G210" s="496">
        <v>3.52</v>
      </c>
      <c r="H210" s="496">
        <v>9.6091</v>
      </c>
      <c r="I210" s="52">
        <v>1175.74</v>
      </c>
      <c r="J210" s="496">
        <v>9.6091</v>
      </c>
      <c r="K210" s="52">
        <v>1175.74</v>
      </c>
      <c r="L210" s="173">
        <f>J210/K210</f>
        <v>0.008172810315205743</v>
      </c>
      <c r="M210" s="174">
        <v>227.5</v>
      </c>
      <c r="N210" s="96">
        <f>L210*M210</f>
        <v>1.8593143467093065</v>
      </c>
      <c r="O210" s="96">
        <f>L210*1000*60</f>
        <v>490.3686189123446</v>
      </c>
      <c r="P210" s="175">
        <f>N210*60</f>
        <v>111.55886080255839</v>
      </c>
      <c r="R210" s="10"/>
      <c r="S210" s="10"/>
    </row>
    <row r="211" spans="1:22" s="9" customFormat="1" ht="12.75" customHeight="1">
      <c r="A211" s="322"/>
      <c r="B211" s="288" t="s">
        <v>450</v>
      </c>
      <c r="C211" s="58">
        <v>75</v>
      </c>
      <c r="D211" s="58">
        <v>1974</v>
      </c>
      <c r="E211" s="564">
        <v>52.06</v>
      </c>
      <c r="F211" s="497">
        <v>7.541</v>
      </c>
      <c r="G211" s="497">
        <v>12</v>
      </c>
      <c r="H211" s="497">
        <v>32.519</v>
      </c>
      <c r="I211" s="460">
        <v>3964.21</v>
      </c>
      <c r="J211" s="497">
        <v>32.519</v>
      </c>
      <c r="K211" s="460">
        <v>3964.21</v>
      </c>
      <c r="L211" s="286">
        <f>J211/K211</f>
        <v>0.008203147663721145</v>
      </c>
      <c r="M211" s="287">
        <v>298.22</v>
      </c>
      <c r="N211" s="262">
        <f>L211*M211</f>
        <v>2.44634269627492</v>
      </c>
      <c r="O211" s="262">
        <f>L211*60*1000</f>
        <v>492.18885982326873</v>
      </c>
      <c r="P211" s="423">
        <f>O211*M211/1000</f>
        <v>146.7805617764952</v>
      </c>
      <c r="Q211" s="10"/>
      <c r="R211" s="10"/>
      <c r="S211" s="10"/>
      <c r="T211" s="12"/>
      <c r="U211" s="13"/>
      <c r="V211" s="13"/>
    </row>
    <row r="212" spans="1:19" s="9" customFormat="1" ht="13.5" customHeight="1">
      <c r="A212" s="322"/>
      <c r="B212" s="288" t="s">
        <v>622</v>
      </c>
      <c r="C212" s="58">
        <v>45</v>
      </c>
      <c r="D212" s="58" t="s">
        <v>276</v>
      </c>
      <c r="E212" s="564">
        <v>37.71</v>
      </c>
      <c r="F212" s="497">
        <v>6.38</v>
      </c>
      <c r="G212" s="497">
        <v>7.2</v>
      </c>
      <c r="H212" s="497">
        <v>24.13</v>
      </c>
      <c r="I212" s="460">
        <v>2938</v>
      </c>
      <c r="J212" s="497">
        <v>24.13</v>
      </c>
      <c r="K212" s="460">
        <v>2938</v>
      </c>
      <c r="L212" s="286">
        <f>J212/K212</f>
        <v>0.008213070115724983</v>
      </c>
      <c r="M212" s="287">
        <v>215.3</v>
      </c>
      <c r="N212" s="262">
        <f>L212*M212</f>
        <v>1.7682739959155889</v>
      </c>
      <c r="O212" s="262">
        <f>L212*60*1000</f>
        <v>492.78420694349893</v>
      </c>
      <c r="P212" s="423">
        <f>O212*M212/1000</f>
        <v>106.09643975493533</v>
      </c>
      <c r="Q212" s="11"/>
      <c r="R212" s="10"/>
      <c r="S212" s="10"/>
    </row>
    <row r="213" spans="1:16" s="9" customFormat="1" ht="13.5" customHeight="1">
      <c r="A213" s="322"/>
      <c r="B213" s="91" t="s">
        <v>103</v>
      </c>
      <c r="C213" s="92">
        <v>54</v>
      </c>
      <c r="D213" s="92">
        <v>1985</v>
      </c>
      <c r="E213" s="601">
        <v>45.08</v>
      </c>
      <c r="F213" s="93">
        <v>7.99</v>
      </c>
      <c r="G213" s="93">
        <v>8.48</v>
      </c>
      <c r="H213" s="93">
        <f>E213-F213-G213</f>
        <v>28.609999999999996</v>
      </c>
      <c r="I213" s="52">
        <v>3480</v>
      </c>
      <c r="J213" s="93">
        <f>H213/I213*K213</f>
        <v>28.609999999999996</v>
      </c>
      <c r="K213" s="563">
        <v>3480</v>
      </c>
      <c r="L213" s="602">
        <f>J213/K213</f>
        <v>0.00822126436781609</v>
      </c>
      <c r="M213" s="603">
        <v>305.31</v>
      </c>
      <c r="N213" s="96">
        <f>L213*M213</f>
        <v>2.5100342241379305</v>
      </c>
      <c r="O213" s="96">
        <f>L213*60*1000</f>
        <v>493.27586206896547</v>
      </c>
      <c r="P213" s="175">
        <f>O213*M213/1000</f>
        <v>150.60205344827583</v>
      </c>
    </row>
    <row r="214" spans="1:19" s="9" customFormat="1" ht="12.75" customHeight="1">
      <c r="A214" s="322"/>
      <c r="B214" s="344" t="s">
        <v>507</v>
      </c>
      <c r="C214" s="27">
        <v>22</v>
      </c>
      <c r="D214" s="27">
        <v>1994</v>
      </c>
      <c r="E214" s="505">
        <v>15.356</v>
      </c>
      <c r="F214" s="496">
        <v>2.142</v>
      </c>
      <c r="G214" s="496">
        <v>3.52</v>
      </c>
      <c r="H214" s="496">
        <v>9.694</v>
      </c>
      <c r="I214" s="52">
        <v>1170.37</v>
      </c>
      <c r="J214" s="496">
        <v>9.694</v>
      </c>
      <c r="K214" s="52">
        <v>1170.37</v>
      </c>
      <c r="L214" s="242">
        <v>0.008282</v>
      </c>
      <c r="M214" s="403">
        <v>339.64</v>
      </c>
      <c r="N214" s="410">
        <f>L214*M214</f>
        <v>2.81289848</v>
      </c>
      <c r="O214" s="410">
        <f>L214*60*1000</f>
        <v>496.91999999999996</v>
      </c>
      <c r="P214" s="428">
        <f>N214*60</f>
        <v>168.7739088</v>
      </c>
      <c r="Q214" s="11"/>
      <c r="R214" s="10"/>
      <c r="S214" s="10"/>
    </row>
    <row r="215" spans="1:19" s="9" customFormat="1" ht="12.75">
      <c r="A215" s="322"/>
      <c r="B215" s="288" t="s">
        <v>451</v>
      </c>
      <c r="C215" s="58">
        <v>100</v>
      </c>
      <c r="D215" s="58">
        <v>1969</v>
      </c>
      <c r="E215" s="564">
        <v>60.247</v>
      </c>
      <c r="F215" s="497">
        <v>6.936</v>
      </c>
      <c r="G215" s="497">
        <v>16</v>
      </c>
      <c r="H215" s="497">
        <v>37.311</v>
      </c>
      <c r="I215" s="460">
        <v>4454.22</v>
      </c>
      <c r="J215" s="497">
        <v>37.311</v>
      </c>
      <c r="K215" s="460">
        <v>4454.22</v>
      </c>
      <c r="L215" s="286">
        <f>J215/K215</f>
        <v>0.008376550776566941</v>
      </c>
      <c r="M215" s="287">
        <v>298.22</v>
      </c>
      <c r="N215" s="262">
        <f>L215*M215</f>
        <v>2.498054972587793</v>
      </c>
      <c r="O215" s="262">
        <f>L215*60*1000</f>
        <v>502.59304659401647</v>
      </c>
      <c r="P215" s="423">
        <f>O215*M215/1000</f>
        <v>149.8832983552676</v>
      </c>
      <c r="Q215" s="11"/>
      <c r="R215" s="10"/>
      <c r="S215" s="10"/>
    </row>
    <row r="216" spans="1:19" s="9" customFormat="1" ht="12.75">
      <c r="A216" s="322"/>
      <c r="B216" s="344" t="s">
        <v>508</v>
      </c>
      <c r="C216" s="27">
        <v>60</v>
      </c>
      <c r="D216" s="27">
        <v>1980</v>
      </c>
      <c r="E216" s="505">
        <v>48.413004</v>
      </c>
      <c r="F216" s="496">
        <v>6.63</v>
      </c>
      <c r="G216" s="496">
        <v>11.52</v>
      </c>
      <c r="H216" s="496">
        <v>30.263004</v>
      </c>
      <c r="I216" s="52">
        <v>3605.62</v>
      </c>
      <c r="J216" s="496">
        <v>29.070654</v>
      </c>
      <c r="K216" s="52">
        <v>3463.56</v>
      </c>
      <c r="L216" s="242">
        <v>0.008393</v>
      </c>
      <c r="M216" s="403">
        <v>339.64</v>
      </c>
      <c r="N216" s="410">
        <f>L216*M216</f>
        <v>2.8505985199999997</v>
      </c>
      <c r="O216" s="410">
        <f>L216*60*1000</f>
        <v>503.5799999999999</v>
      </c>
      <c r="P216" s="428">
        <f>N216*60</f>
        <v>171.0359112</v>
      </c>
      <c r="R216" s="10"/>
      <c r="S216" s="10"/>
    </row>
    <row r="217" spans="1:19" s="9" customFormat="1" ht="12.75">
      <c r="A217" s="322"/>
      <c r="B217" s="210" t="s">
        <v>656</v>
      </c>
      <c r="C217" s="27">
        <v>30</v>
      </c>
      <c r="D217" s="27" t="s">
        <v>24</v>
      </c>
      <c r="E217" s="496">
        <f>F217+G217+H217</f>
        <v>22.5723</v>
      </c>
      <c r="F217" s="496">
        <v>3.2061</v>
      </c>
      <c r="G217" s="496">
        <v>4.8</v>
      </c>
      <c r="H217" s="496">
        <v>14.5662</v>
      </c>
      <c r="I217" s="52">
        <v>1726.08</v>
      </c>
      <c r="J217" s="496">
        <v>14.5662</v>
      </c>
      <c r="K217" s="52">
        <v>1726.08</v>
      </c>
      <c r="L217" s="71">
        <f>J217/K217</f>
        <v>0.008438890433815351</v>
      </c>
      <c r="M217" s="29">
        <v>227.5</v>
      </c>
      <c r="N217" s="385">
        <f>L217*M217</f>
        <v>1.9198475736929923</v>
      </c>
      <c r="O217" s="385">
        <f>L217*1000*60</f>
        <v>506.33342602892105</v>
      </c>
      <c r="P217" s="72">
        <f>N217*60</f>
        <v>115.19085442157954</v>
      </c>
      <c r="R217" s="10"/>
      <c r="S217" s="10"/>
    </row>
    <row r="218" spans="1:19" s="9" customFormat="1" ht="12.75">
      <c r="A218" s="322"/>
      <c r="B218" s="183" t="s">
        <v>210</v>
      </c>
      <c r="C218" s="51">
        <v>74</v>
      </c>
      <c r="D218" s="51">
        <v>1981</v>
      </c>
      <c r="E218" s="567">
        <f>F218+G218+H218</f>
        <v>51.410000000000004</v>
      </c>
      <c r="F218" s="567">
        <v>6.23</v>
      </c>
      <c r="G218" s="567">
        <v>11.05</v>
      </c>
      <c r="H218" s="567">
        <v>34.13</v>
      </c>
      <c r="I218" s="568">
        <v>4034.29</v>
      </c>
      <c r="J218" s="567">
        <v>34.13</v>
      </c>
      <c r="K218" s="568">
        <v>4034.29</v>
      </c>
      <c r="L218" s="569">
        <f>H218/I218</f>
        <v>0.008459976848466522</v>
      </c>
      <c r="M218" s="570">
        <v>285.6</v>
      </c>
      <c r="N218" s="421">
        <f>L218*M218*1.09</f>
        <v>2.633624632835023</v>
      </c>
      <c r="O218" s="421">
        <f>L218*60*1000</f>
        <v>507.5986109079913</v>
      </c>
      <c r="P218" s="175">
        <f>N218*62</f>
        <v>163.2847272357714</v>
      </c>
      <c r="R218" s="10"/>
      <c r="S218" s="10"/>
    </row>
    <row r="219" spans="1:19" s="9" customFormat="1" ht="12.75">
      <c r="A219" s="322"/>
      <c r="B219" s="70" t="s">
        <v>281</v>
      </c>
      <c r="C219" s="27">
        <v>60</v>
      </c>
      <c r="D219" s="27" t="s">
        <v>24</v>
      </c>
      <c r="E219" s="496">
        <f>F219+G219+H219</f>
        <v>42.949799999999996</v>
      </c>
      <c r="F219" s="496">
        <v>6.8101</v>
      </c>
      <c r="G219" s="496">
        <v>9.6</v>
      </c>
      <c r="H219" s="496">
        <v>26.5397</v>
      </c>
      <c r="I219" s="52">
        <v>3136.98</v>
      </c>
      <c r="J219" s="496">
        <v>26.5397</v>
      </c>
      <c r="K219" s="52">
        <v>3136.98</v>
      </c>
      <c r="L219" s="71">
        <f>J219/K219</f>
        <v>0.008460270706220633</v>
      </c>
      <c r="M219" s="29">
        <v>227.5</v>
      </c>
      <c r="N219" s="29">
        <f>L219*M219</f>
        <v>1.924711585665194</v>
      </c>
      <c r="O219" s="29">
        <f>L219*1000*60</f>
        <v>507.61624237323804</v>
      </c>
      <c r="P219" s="175">
        <f>N219*60</f>
        <v>115.48269513991164</v>
      </c>
      <c r="R219" s="10"/>
      <c r="S219" s="10"/>
    </row>
    <row r="220" spans="1:19" s="9" customFormat="1" ht="12.75">
      <c r="A220" s="322"/>
      <c r="B220" s="70" t="s">
        <v>205</v>
      </c>
      <c r="C220" s="27">
        <v>66</v>
      </c>
      <c r="D220" s="27">
        <v>1972</v>
      </c>
      <c r="E220" s="496">
        <f>F220+G220+H220</f>
        <v>43.879999999999995</v>
      </c>
      <c r="F220" s="496">
        <v>6.25</v>
      </c>
      <c r="G220" s="496">
        <v>10.4</v>
      </c>
      <c r="H220" s="496">
        <v>27.23</v>
      </c>
      <c r="I220" s="52">
        <v>3215.54</v>
      </c>
      <c r="J220" s="496">
        <v>27.23</v>
      </c>
      <c r="K220" s="52">
        <v>3215.54</v>
      </c>
      <c r="L220" s="71">
        <f>H220/I220</f>
        <v>0.008468251055810222</v>
      </c>
      <c r="M220" s="29">
        <v>285.6</v>
      </c>
      <c r="N220" s="29">
        <f>L220*M220*1.09</f>
        <v>2.636200426677946</v>
      </c>
      <c r="O220" s="29">
        <f>L220*60*1000</f>
        <v>508.09506334861334</v>
      </c>
      <c r="P220" s="175">
        <f>N220*62</f>
        <v>163.44442645403265</v>
      </c>
      <c r="R220" s="10"/>
      <c r="S220" s="10"/>
    </row>
    <row r="221" spans="1:19" s="9" customFormat="1" ht="12.75" customHeight="1">
      <c r="A221" s="322"/>
      <c r="B221" s="245" t="s">
        <v>583</v>
      </c>
      <c r="C221" s="246">
        <v>75</v>
      </c>
      <c r="D221" s="27">
        <v>2007</v>
      </c>
      <c r="E221" s="496">
        <v>68.682</v>
      </c>
      <c r="F221" s="500">
        <v>4.845</v>
      </c>
      <c r="G221" s="500">
        <v>8.08</v>
      </c>
      <c r="H221" s="496">
        <v>55.757</v>
      </c>
      <c r="I221" s="463">
        <v>6756.97</v>
      </c>
      <c r="J221" s="500">
        <v>42.07</v>
      </c>
      <c r="K221" s="463">
        <v>4965.1</v>
      </c>
      <c r="L221" s="247">
        <v>0.00847</v>
      </c>
      <c r="M221" s="29">
        <v>331.905</v>
      </c>
      <c r="N221" s="220">
        <v>2.81</v>
      </c>
      <c r="O221" s="29">
        <f>L221*1000*60</f>
        <v>508.20000000000005</v>
      </c>
      <c r="P221" s="175">
        <f>N221*60</f>
        <v>168.6</v>
      </c>
      <c r="R221" s="10"/>
      <c r="S221" s="10"/>
    </row>
    <row r="222" spans="1:19" s="9" customFormat="1" ht="12.75">
      <c r="A222" s="322"/>
      <c r="B222" s="288" t="s">
        <v>315</v>
      </c>
      <c r="C222" s="58">
        <v>31</v>
      </c>
      <c r="D222" s="58">
        <v>1991</v>
      </c>
      <c r="E222" s="497">
        <v>31.3</v>
      </c>
      <c r="F222" s="497">
        <v>12.613</v>
      </c>
      <c r="G222" s="497">
        <v>4.8</v>
      </c>
      <c r="H222" s="497">
        <v>13.887</v>
      </c>
      <c r="I222" s="460">
        <v>1636.16</v>
      </c>
      <c r="J222" s="497">
        <v>13.9</v>
      </c>
      <c r="K222" s="460">
        <v>1636.2</v>
      </c>
      <c r="L222" s="289">
        <f>J222/K222</f>
        <v>0.00849529397384183</v>
      </c>
      <c r="M222" s="38">
        <v>241.54</v>
      </c>
      <c r="N222" s="274">
        <f>L222*M222</f>
        <v>2.051953306441755</v>
      </c>
      <c r="O222" s="274">
        <f>L222*60*1000</f>
        <v>509.7176384305098</v>
      </c>
      <c r="P222" s="423">
        <f>O222*M222/1000</f>
        <v>123.11719838650534</v>
      </c>
      <c r="R222" s="10"/>
      <c r="S222" s="10"/>
    </row>
    <row r="223" spans="1:19" s="9" customFormat="1" ht="12.75" customHeight="1">
      <c r="A223" s="322"/>
      <c r="B223" s="615" t="s">
        <v>120</v>
      </c>
      <c r="C223" s="37">
        <v>75</v>
      </c>
      <c r="D223" s="28" t="s">
        <v>24</v>
      </c>
      <c r="E223" s="616">
        <v>53.23</v>
      </c>
      <c r="F223" s="616">
        <v>7.62</v>
      </c>
      <c r="G223" s="617">
        <v>12</v>
      </c>
      <c r="H223" s="616">
        <v>33.61</v>
      </c>
      <c r="I223" s="618">
        <v>3954.15</v>
      </c>
      <c r="J223" s="616">
        <v>33.61</v>
      </c>
      <c r="K223" s="618">
        <v>3954.15</v>
      </c>
      <c r="L223" s="289">
        <f>J223/K223</f>
        <v>0.008499930452815396</v>
      </c>
      <c r="M223" s="38">
        <v>240.45</v>
      </c>
      <c r="N223" s="274">
        <f>L223*M223</f>
        <v>2.043808277379462</v>
      </c>
      <c r="O223" s="274">
        <f>L223*60*1000</f>
        <v>509.99582716892377</v>
      </c>
      <c r="P223" s="423">
        <f>O223*M223/1000</f>
        <v>122.62849664276771</v>
      </c>
      <c r="Q223" s="11"/>
      <c r="R223" s="10"/>
      <c r="S223" s="10"/>
    </row>
    <row r="224" spans="1:19" s="9" customFormat="1" ht="12.75">
      <c r="A224" s="322"/>
      <c r="B224" s="70" t="s">
        <v>528</v>
      </c>
      <c r="C224" s="27">
        <v>12</v>
      </c>
      <c r="D224" s="27">
        <v>1963</v>
      </c>
      <c r="E224" s="496">
        <v>7.235994</v>
      </c>
      <c r="F224" s="496">
        <v>0.816</v>
      </c>
      <c r="G224" s="496">
        <v>1.92</v>
      </c>
      <c r="H224" s="496">
        <v>4.499994</v>
      </c>
      <c r="I224" s="52">
        <v>528.5</v>
      </c>
      <c r="J224" s="496">
        <v>4.499997</v>
      </c>
      <c r="K224" s="52">
        <v>528.5</v>
      </c>
      <c r="L224" s="27">
        <v>0.008514</v>
      </c>
      <c r="M224" s="29">
        <v>235.5</v>
      </c>
      <c r="N224" s="29">
        <v>2.0050470000000002</v>
      </c>
      <c r="O224" s="29">
        <f>L224*60*1000</f>
        <v>510.8400000000001</v>
      </c>
      <c r="P224" s="175">
        <f>N224*60</f>
        <v>120.30282000000001</v>
      </c>
      <c r="R224" s="10"/>
      <c r="S224" s="10"/>
    </row>
    <row r="225" spans="1:19" s="9" customFormat="1" ht="12.75">
      <c r="A225" s="322"/>
      <c r="B225" s="70" t="s">
        <v>657</v>
      </c>
      <c r="C225" s="27">
        <v>30</v>
      </c>
      <c r="D225" s="27" t="s">
        <v>24</v>
      </c>
      <c r="E225" s="496">
        <f>F225+G225+H225</f>
        <v>21.7868</v>
      </c>
      <c r="F225" s="496">
        <v>2.3821</v>
      </c>
      <c r="G225" s="496">
        <v>4.8</v>
      </c>
      <c r="H225" s="496">
        <v>14.6047</v>
      </c>
      <c r="I225" s="52">
        <v>1714.66</v>
      </c>
      <c r="J225" s="496">
        <v>14.6047</v>
      </c>
      <c r="K225" s="52">
        <v>1714.66</v>
      </c>
      <c r="L225" s="71">
        <f>J225/K225</f>
        <v>0.008517548668540702</v>
      </c>
      <c r="M225" s="29">
        <v>227.5</v>
      </c>
      <c r="N225" s="29">
        <f>L225*M225</f>
        <v>1.9377423220930097</v>
      </c>
      <c r="O225" s="29">
        <f>L225*1000*60</f>
        <v>511.0529201124421</v>
      </c>
      <c r="P225" s="175">
        <f>N225*60</f>
        <v>116.26453932558059</v>
      </c>
      <c r="Q225" s="11"/>
      <c r="R225" s="10"/>
      <c r="S225" s="10"/>
    </row>
    <row r="226" spans="1:19" s="9" customFormat="1" ht="12.75">
      <c r="A226" s="322"/>
      <c r="B226" s="70" t="s">
        <v>658</v>
      </c>
      <c r="C226" s="27">
        <v>41</v>
      </c>
      <c r="D226" s="27" t="s">
        <v>24</v>
      </c>
      <c r="E226" s="496">
        <f>F226+G226+H226</f>
        <v>31.4709</v>
      </c>
      <c r="F226" s="496">
        <v>5.0445</v>
      </c>
      <c r="G226" s="496">
        <v>6.56</v>
      </c>
      <c r="H226" s="496">
        <v>19.8664</v>
      </c>
      <c r="I226" s="52">
        <v>2326.63</v>
      </c>
      <c r="J226" s="496">
        <v>19.8664</v>
      </c>
      <c r="K226" s="52">
        <v>2326.63</v>
      </c>
      <c r="L226" s="71">
        <f>J226/K226</f>
        <v>0.008538701899313599</v>
      </c>
      <c r="M226" s="29">
        <v>227.5</v>
      </c>
      <c r="N226" s="29">
        <f>L226*M226</f>
        <v>1.9425546820938437</v>
      </c>
      <c r="O226" s="29">
        <f>L226*1000*60</f>
        <v>512.322113958816</v>
      </c>
      <c r="P226" s="175">
        <f>N226*60</f>
        <v>116.55328092563063</v>
      </c>
      <c r="R226" s="10"/>
      <c r="S226" s="10"/>
    </row>
    <row r="227" spans="1:19" s="9" customFormat="1" ht="12.75">
      <c r="A227" s="322"/>
      <c r="B227" s="364" t="s">
        <v>809</v>
      </c>
      <c r="C227" s="58">
        <v>70</v>
      </c>
      <c r="D227" s="58">
        <v>1978</v>
      </c>
      <c r="E227" s="497">
        <v>65</v>
      </c>
      <c r="F227" s="497">
        <v>26.171</v>
      </c>
      <c r="G227" s="497">
        <v>11.2</v>
      </c>
      <c r="H227" s="497">
        <v>27.629</v>
      </c>
      <c r="I227" s="460"/>
      <c r="J227" s="619">
        <v>27.627</v>
      </c>
      <c r="K227" s="460">
        <v>3231.2</v>
      </c>
      <c r="L227" s="289">
        <f>J227/K227</f>
        <v>0.008550074275810844</v>
      </c>
      <c r="M227" s="38">
        <v>333.43</v>
      </c>
      <c r="N227" s="620">
        <f>L227*M227</f>
        <v>2.85085126578361</v>
      </c>
      <c r="O227" s="620">
        <f>L227*60*1000</f>
        <v>513.0044565486506</v>
      </c>
      <c r="P227" s="264">
        <f>O227*M227/1000</f>
        <v>171.05107594701659</v>
      </c>
      <c r="R227" s="10"/>
      <c r="S227" s="10"/>
    </row>
    <row r="228" spans="1:19" s="9" customFormat="1" ht="12.75">
      <c r="A228" s="322"/>
      <c r="B228" s="558" t="s">
        <v>509</v>
      </c>
      <c r="C228" s="51">
        <v>60</v>
      </c>
      <c r="D228" s="51">
        <v>1988</v>
      </c>
      <c r="E228" s="567">
        <v>35.9877</v>
      </c>
      <c r="F228" s="567">
        <v>6.09399</v>
      </c>
      <c r="G228" s="567">
        <v>9.6</v>
      </c>
      <c r="H228" s="567">
        <v>20.29371</v>
      </c>
      <c r="I228" s="568">
        <v>2363.76</v>
      </c>
      <c r="J228" s="567">
        <v>20.29371</v>
      </c>
      <c r="K228" s="568">
        <v>2363.76</v>
      </c>
      <c r="L228" s="621">
        <v>0.008585</v>
      </c>
      <c r="M228" s="622">
        <v>339.64</v>
      </c>
      <c r="N228" s="623">
        <f>L228*M228</f>
        <v>2.9158094</v>
      </c>
      <c r="O228" s="410">
        <f>L228*60*1000</f>
        <v>515.1</v>
      </c>
      <c r="P228" s="428">
        <f>N228*60</f>
        <v>174.948564</v>
      </c>
      <c r="R228" s="69"/>
      <c r="S228" s="10"/>
    </row>
    <row r="229" spans="1:25" s="9" customFormat="1" ht="12.75" customHeight="1">
      <c r="A229" s="322"/>
      <c r="B229" s="70" t="s">
        <v>659</v>
      </c>
      <c r="C229" s="27">
        <v>40</v>
      </c>
      <c r="D229" s="27" t="s">
        <v>24</v>
      </c>
      <c r="E229" s="496">
        <f>F229+G229+H229</f>
        <v>33.947</v>
      </c>
      <c r="F229" s="600">
        <v>7.8694</v>
      </c>
      <c r="G229" s="496">
        <v>6.4</v>
      </c>
      <c r="H229" s="496">
        <v>19.6776</v>
      </c>
      <c r="I229" s="52">
        <v>2287.68</v>
      </c>
      <c r="J229" s="496">
        <v>19.6776</v>
      </c>
      <c r="K229" s="52">
        <v>2287.68</v>
      </c>
      <c r="L229" s="71">
        <f>J229/K229</f>
        <v>0.008601552664708353</v>
      </c>
      <c r="M229" s="29">
        <v>227.5</v>
      </c>
      <c r="N229" s="29">
        <f>L229*M229</f>
        <v>1.9568532312211502</v>
      </c>
      <c r="O229" s="96">
        <f>L229*1000*60</f>
        <v>516.0931598825011</v>
      </c>
      <c r="P229" s="175">
        <f>N229*60</f>
        <v>117.41119387326901</v>
      </c>
      <c r="Q229" s="10"/>
      <c r="R229" s="10"/>
      <c r="S229" s="10"/>
      <c r="T229" s="12"/>
      <c r="U229" s="13"/>
      <c r="V229" s="13"/>
      <c r="X229" s="14"/>
      <c r="Y229" s="14"/>
    </row>
    <row r="230" spans="1:19" s="9" customFormat="1" ht="12.75" customHeight="1">
      <c r="A230" s="322"/>
      <c r="B230" s="344" t="s">
        <v>510</v>
      </c>
      <c r="C230" s="27">
        <v>54</v>
      </c>
      <c r="D230" s="27">
        <v>1993</v>
      </c>
      <c r="E230" s="496">
        <v>45.897003</v>
      </c>
      <c r="F230" s="496">
        <v>6.97476</v>
      </c>
      <c r="G230" s="496">
        <v>8.64</v>
      </c>
      <c r="H230" s="496">
        <v>30.282243</v>
      </c>
      <c r="I230" s="52">
        <v>3519.95</v>
      </c>
      <c r="J230" s="496">
        <v>30.282243</v>
      </c>
      <c r="K230" s="52">
        <v>3519.95</v>
      </c>
      <c r="L230" s="199">
        <v>0.008603</v>
      </c>
      <c r="M230" s="200">
        <v>339.64</v>
      </c>
      <c r="N230" s="200">
        <f>L230*M230</f>
        <v>2.9219229199999996</v>
      </c>
      <c r="O230" s="410">
        <f>L230*60*1000</f>
        <v>516.18</v>
      </c>
      <c r="P230" s="428">
        <f>N230*60</f>
        <v>175.31537519999998</v>
      </c>
      <c r="R230" s="10"/>
      <c r="S230" s="10"/>
    </row>
    <row r="231" spans="1:19" s="9" customFormat="1" ht="12.75">
      <c r="A231" s="322"/>
      <c r="B231" s="70" t="s">
        <v>211</v>
      </c>
      <c r="C231" s="27">
        <v>45</v>
      </c>
      <c r="D231" s="27">
        <v>1987</v>
      </c>
      <c r="E231" s="496">
        <f>F231+G231+H231</f>
        <v>32.4</v>
      </c>
      <c r="F231" s="496">
        <v>5.05</v>
      </c>
      <c r="G231" s="496">
        <v>7.2</v>
      </c>
      <c r="H231" s="496">
        <v>20.15</v>
      </c>
      <c r="I231" s="52">
        <v>2339.68</v>
      </c>
      <c r="J231" s="496">
        <v>20.15</v>
      </c>
      <c r="K231" s="52">
        <v>2339.68</v>
      </c>
      <c r="L231" s="71">
        <f>H231/I231</f>
        <v>0.008612288860015044</v>
      </c>
      <c r="M231" s="29">
        <v>285.6</v>
      </c>
      <c r="N231" s="29">
        <f>L231*M231*1.09</f>
        <v>2.681039971278124</v>
      </c>
      <c r="O231" s="96">
        <f>L231*60*1000</f>
        <v>516.7373316009026</v>
      </c>
      <c r="P231" s="175">
        <f>N231*62</f>
        <v>166.22447821924368</v>
      </c>
      <c r="R231" s="10"/>
      <c r="S231" s="10"/>
    </row>
    <row r="232" spans="1:19" s="9" customFormat="1" ht="12.75" customHeight="1">
      <c r="A232" s="322"/>
      <c r="B232" s="70" t="s">
        <v>162</v>
      </c>
      <c r="C232" s="27">
        <v>38</v>
      </c>
      <c r="D232" s="27">
        <v>1982</v>
      </c>
      <c r="E232" s="496">
        <v>29.499</v>
      </c>
      <c r="F232" s="496">
        <v>3.137</v>
      </c>
      <c r="G232" s="496">
        <v>6.4</v>
      </c>
      <c r="H232" s="496">
        <f>E232-F232-G232</f>
        <v>19.961999999999996</v>
      </c>
      <c r="I232" s="52">
        <v>2278.82</v>
      </c>
      <c r="J232" s="496">
        <v>18.66</v>
      </c>
      <c r="K232" s="52">
        <v>2160.52</v>
      </c>
      <c r="L232" s="71">
        <f>J232/K232</f>
        <v>0.008636809656934441</v>
      </c>
      <c r="M232" s="29">
        <v>333.649</v>
      </c>
      <c r="N232" s="29">
        <f>L232*M232</f>
        <v>2.8816629052265195</v>
      </c>
      <c r="O232" s="96">
        <f>L232*60*1000</f>
        <v>518.2085794160664</v>
      </c>
      <c r="P232" s="175">
        <f>N232*60</f>
        <v>172.89977431359117</v>
      </c>
      <c r="R232" s="10"/>
      <c r="S232" s="10"/>
    </row>
    <row r="233" spans="1:19" s="9" customFormat="1" ht="12.75">
      <c r="A233" s="322"/>
      <c r="B233" s="288" t="s">
        <v>416</v>
      </c>
      <c r="C233" s="58">
        <v>16</v>
      </c>
      <c r="D233" s="58">
        <v>2004</v>
      </c>
      <c r="E233" s="497">
        <v>16.809</v>
      </c>
      <c r="F233" s="497">
        <v>2.397</v>
      </c>
      <c r="G233" s="497">
        <v>1.76599</v>
      </c>
      <c r="H233" s="497">
        <f>E233-F233-G233</f>
        <v>12.64601</v>
      </c>
      <c r="I233" s="460">
        <v>1460.06</v>
      </c>
      <c r="J233" s="497">
        <f>H233</f>
        <v>12.64601</v>
      </c>
      <c r="K233" s="460">
        <f>I233</f>
        <v>1460.06</v>
      </c>
      <c r="L233" s="289">
        <f>J233/K233</f>
        <v>0.008661294741312001</v>
      </c>
      <c r="M233" s="38">
        <v>273.26</v>
      </c>
      <c r="N233" s="274">
        <f>L233*M233</f>
        <v>2.3667854010109175</v>
      </c>
      <c r="O233" s="262">
        <f>L233*60*1000</f>
        <v>519.67768447872</v>
      </c>
      <c r="P233" s="423">
        <f>O233*M233/1000</f>
        <v>142.00712406065503</v>
      </c>
      <c r="R233" s="10"/>
      <c r="S233" s="10"/>
    </row>
    <row r="234" spans="1:19" s="9" customFormat="1" ht="12.75">
      <c r="A234" s="322"/>
      <c r="B234" s="288" t="s">
        <v>789</v>
      </c>
      <c r="C234" s="58">
        <v>50</v>
      </c>
      <c r="D234" s="58" t="s">
        <v>276</v>
      </c>
      <c r="E234" s="497">
        <f>+F234+G234+H234</f>
        <v>31.657201</v>
      </c>
      <c r="F234" s="497">
        <v>2.715801</v>
      </c>
      <c r="G234" s="497">
        <v>6.37</v>
      </c>
      <c r="H234" s="497">
        <v>22.5714</v>
      </c>
      <c r="I234" s="460">
        <v>2602.6</v>
      </c>
      <c r="J234" s="497">
        <v>22.5714</v>
      </c>
      <c r="K234" s="460">
        <v>2602.6</v>
      </c>
      <c r="L234" s="289">
        <f>J234/K234</f>
        <v>0.008672635057250442</v>
      </c>
      <c r="M234" s="38">
        <v>277.732</v>
      </c>
      <c r="N234" s="274">
        <f>L234*M234</f>
        <v>2.40866827972028</v>
      </c>
      <c r="O234" s="262">
        <f>L234*60*1000</f>
        <v>520.3581034350266</v>
      </c>
      <c r="P234" s="423">
        <f>O234*M234/1000</f>
        <v>144.52009678321681</v>
      </c>
      <c r="R234" s="10"/>
      <c r="S234" s="10"/>
    </row>
    <row r="235" spans="1:19" s="9" customFormat="1" ht="12.75">
      <c r="A235" s="322"/>
      <c r="B235" s="70" t="s">
        <v>660</v>
      </c>
      <c r="C235" s="27">
        <v>100</v>
      </c>
      <c r="D235" s="27" t="s">
        <v>24</v>
      </c>
      <c r="E235" s="496">
        <f>F235+G235+H235</f>
        <v>55.7235</v>
      </c>
      <c r="F235" s="496">
        <v>7.6508</v>
      </c>
      <c r="G235" s="496">
        <v>16</v>
      </c>
      <c r="H235" s="496">
        <v>32.0727</v>
      </c>
      <c r="I235" s="52">
        <v>3692.95</v>
      </c>
      <c r="J235" s="496">
        <v>32.0727</v>
      </c>
      <c r="K235" s="52">
        <v>3692.95</v>
      </c>
      <c r="L235" s="71">
        <f>J235/K235</f>
        <v>0.008684845448760475</v>
      </c>
      <c r="M235" s="29">
        <v>227.5</v>
      </c>
      <c r="N235" s="29">
        <f>L235*M235</f>
        <v>1.975802339593008</v>
      </c>
      <c r="O235" s="96">
        <f>L235*1000*60</f>
        <v>521.0907269256285</v>
      </c>
      <c r="P235" s="175">
        <f>N235*60</f>
        <v>118.54814037558047</v>
      </c>
      <c r="R235" s="10"/>
      <c r="S235" s="10"/>
    </row>
    <row r="236" spans="1:23" s="9" customFormat="1" ht="12.75">
      <c r="A236" s="322"/>
      <c r="B236" s="288" t="s">
        <v>623</v>
      </c>
      <c r="C236" s="58">
        <v>24</v>
      </c>
      <c r="D236" s="58" t="s">
        <v>276</v>
      </c>
      <c r="E236" s="497">
        <v>15.01</v>
      </c>
      <c r="F236" s="497">
        <v>1.38</v>
      </c>
      <c r="G236" s="497">
        <v>3.84</v>
      </c>
      <c r="H236" s="497">
        <v>9.79</v>
      </c>
      <c r="I236" s="460">
        <v>1127</v>
      </c>
      <c r="J236" s="497">
        <v>9.79</v>
      </c>
      <c r="K236" s="460">
        <v>1127</v>
      </c>
      <c r="L236" s="289">
        <f>J236/K236</f>
        <v>0.008686779059449866</v>
      </c>
      <c r="M236" s="38">
        <v>215.3</v>
      </c>
      <c r="N236" s="274">
        <f>L236*M236</f>
        <v>1.8702635314995562</v>
      </c>
      <c r="O236" s="262">
        <f>L236*60*1000</f>
        <v>521.2067435669919</v>
      </c>
      <c r="P236" s="423">
        <f>O236*M236/1000</f>
        <v>112.21581188997337</v>
      </c>
      <c r="Q236" s="10"/>
      <c r="R236" s="10"/>
      <c r="S236" s="10"/>
      <c r="T236" s="12"/>
      <c r="U236" s="15"/>
      <c r="V236" s="15"/>
      <c r="W236" s="16"/>
    </row>
    <row r="237" spans="1:19" s="9" customFormat="1" ht="12.75">
      <c r="A237" s="322"/>
      <c r="B237" s="210" t="s">
        <v>160</v>
      </c>
      <c r="C237" s="27">
        <v>50</v>
      </c>
      <c r="D237" s="27">
        <v>1974</v>
      </c>
      <c r="E237" s="496">
        <v>33.372</v>
      </c>
      <c r="F237" s="496">
        <v>2.856</v>
      </c>
      <c r="G237" s="496">
        <v>8</v>
      </c>
      <c r="H237" s="496">
        <f>E237-F237-G237</f>
        <v>22.516</v>
      </c>
      <c r="I237" s="52">
        <v>2591.85</v>
      </c>
      <c r="J237" s="496">
        <v>22.516</v>
      </c>
      <c r="K237" s="52">
        <v>2591.85</v>
      </c>
      <c r="L237" s="71">
        <f>J237/K237</f>
        <v>0.008687231128344618</v>
      </c>
      <c r="M237" s="29">
        <v>333.649</v>
      </c>
      <c r="N237" s="385">
        <f>L237*M237</f>
        <v>2.8984859787410535</v>
      </c>
      <c r="O237" s="385">
        <f>L237*60*1000</f>
        <v>521.233867700677</v>
      </c>
      <c r="P237" s="72">
        <f>N237*60</f>
        <v>173.90915872446323</v>
      </c>
      <c r="R237" s="10"/>
      <c r="S237" s="10"/>
    </row>
    <row r="238" spans="1:19" s="9" customFormat="1" ht="12.75">
      <c r="A238" s="322"/>
      <c r="B238" s="183" t="s">
        <v>661</v>
      </c>
      <c r="C238" s="51">
        <v>22</v>
      </c>
      <c r="D238" s="51" t="s">
        <v>24</v>
      </c>
      <c r="E238" s="567">
        <f>F238+G238+H238</f>
        <v>16.399900000000002</v>
      </c>
      <c r="F238" s="567">
        <v>2.4998</v>
      </c>
      <c r="G238" s="567">
        <v>3.52</v>
      </c>
      <c r="H238" s="567">
        <v>10.3801</v>
      </c>
      <c r="I238" s="568">
        <v>1189.94</v>
      </c>
      <c r="J238" s="567">
        <v>10.3801</v>
      </c>
      <c r="K238" s="568">
        <v>1189.94</v>
      </c>
      <c r="L238" s="569">
        <f>J238/K238</f>
        <v>0.008723212935105971</v>
      </c>
      <c r="M238" s="570">
        <v>227.5</v>
      </c>
      <c r="N238" s="421">
        <f>L238*M238</f>
        <v>1.9845309427366085</v>
      </c>
      <c r="O238" s="96">
        <f>L238*1000*60</f>
        <v>523.3927761063583</v>
      </c>
      <c r="P238" s="175">
        <f>N238*60</f>
        <v>119.07185656419651</v>
      </c>
      <c r="R238" s="10"/>
      <c r="S238" s="10"/>
    </row>
    <row r="239" spans="1:19" s="9" customFormat="1" ht="12.75">
      <c r="A239" s="322"/>
      <c r="B239" s="70" t="s">
        <v>91</v>
      </c>
      <c r="C239" s="27">
        <v>59</v>
      </c>
      <c r="D239" s="27">
        <v>2001</v>
      </c>
      <c r="E239" s="502">
        <v>48.107</v>
      </c>
      <c r="F239" s="502">
        <v>9.032814</v>
      </c>
      <c r="G239" s="502">
        <v>9.12</v>
      </c>
      <c r="H239" s="502">
        <v>29.954186</v>
      </c>
      <c r="I239" s="466">
        <v>3432.83</v>
      </c>
      <c r="J239" s="502">
        <v>29.954186</v>
      </c>
      <c r="K239" s="466">
        <v>3432.83</v>
      </c>
      <c r="L239" s="71">
        <f>J239/K239</f>
        <v>0.008725799413312049</v>
      </c>
      <c r="M239" s="29">
        <v>292.992</v>
      </c>
      <c r="N239" s="29">
        <f>L239*M239</f>
        <v>2.556589421705124</v>
      </c>
      <c r="O239" s="96">
        <f>L239*60*1000</f>
        <v>523.5479647987229</v>
      </c>
      <c r="P239" s="175">
        <f>N239*60</f>
        <v>153.39536530230743</v>
      </c>
      <c r="Q239" s="11"/>
      <c r="R239" s="10"/>
      <c r="S239" s="10"/>
    </row>
    <row r="240" spans="1:19" s="9" customFormat="1" ht="12.75">
      <c r="A240" s="322"/>
      <c r="B240" s="70" t="s">
        <v>196</v>
      </c>
      <c r="C240" s="27">
        <v>32</v>
      </c>
      <c r="D240" s="27">
        <v>1977</v>
      </c>
      <c r="E240" s="496">
        <v>25.634988</v>
      </c>
      <c r="F240" s="496">
        <v>2.92944</v>
      </c>
      <c r="G240" s="496">
        <v>7.04</v>
      </c>
      <c r="H240" s="496">
        <v>15.665548</v>
      </c>
      <c r="I240" s="52">
        <v>1794.45</v>
      </c>
      <c r="J240" s="496">
        <v>15.665558</v>
      </c>
      <c r="K240" s="52">
        <v>1794.45</v>
      </c>
      <c r="L240" s="27">
        <v>0.00873</v>
      </c>
      <c r="M240" s="29">
        <v>235.5</v>
      </c>
      <c r="N240" s="29">
        <v>2.055915</v>
      </c>
      <c r="O240" s="96">
        <f>L240*60*1000</f>
        <v>523.8000000000001</v>
      </c>
      <c r="P240" s="175">
        <f>N240*60</f>
        <v>123.35490000000001</v>
      </c>
      <c r="Q240" s="11"/>
      <c r="R240" s="10"/>
      <c r="S240" s="10"/>
    </row>
    <row r="241" spans="1:19" s="9" customFormat="1" ht="11.25" customHeight="1">
      <c r="A241" s="322"/>
      <c r="B241" s="70" t="s">
        <v>662</v>
      </c>
      <c r="C241" s="27">
        <v>20</v>
      </c>
      <c r="D241" s="27" t="s">
        <v>24</v>
      </c>
      <c r="E241" s="496">
        <f>F241+G241+H241</f>
        <v>15.7001</v>
      </c>
      <c r="F241" s="496">
        <v>2.7465</v>
      </c>
      <c r="G241" s="496">
        <v>3.2</v>
      </c>
      <c r="H241" s="496">
        <v>9.7536</v>
      </c>
      <c r="I241" s="52">
        <v>1116.28</v>
      </c>
      <c r="J241" s="496">
        <v>9.7536</v>
      </c>
      <c r="K241" s="52">
        <v>1116.28</v>
      </c>
      <c r="L241" s="71">
        <f>J241/K241</f>
        <v>0.008737592718672735</v>
      </c>
      <c r="M241" s="29">
        <v>227.5</v>
      </c>
      <c r="N241" s="29">
        <f>L241*M241</f>
        <v>1.9878023434980472</v>
      </c>
      <c r="O241" s="96">
        <f>L241*1000*60</f>
        <v>524.2555631203641</v>
      </c>
      <c r="P241" s="175">
        <f>N241*60</f>
        <v>119.26814060988283</v>
      </c>
      <c r="Q241" s="11"/>
      <c r="R241" s="10"/>
      <c r="S241" s="10"/>
    </row>
    <row r="242" spans="1:19" s="9" customFormat="1" ht="12.75" customHeight="1">
      <c r="A242" s="322"/>
      <c r="B242" s="91" t="s">
        <v>102</v>
      </c>
      <c r="C242" s="92">
        <v>60</v>
      </c>
      <c r="D242" s="92">
        <v>1965</v>
      </c>
      <c r="E242" s="93">
        <v>40.41</v>
      </c>
      <c r="F242" s="93">
        <v>7.22</v>
      </c>
      <c r="G242" s="93">
        <v>9.52</v>
      </c>
      <c r="H242" s="93">
        <f>E242-F242-G242</f>
        <v>23.669999999999998</v>
      </c>
      <c r="I242" s="52">
        <v>2708.9</v>
      </c>
      <c r="J242" s="93">
        <f>H242/I242*K242</f>
        <v>23.670873786407764</v>
      </c>
      <c r="K242" s="563">
        <v>2709</v>
      </c>
      <c r="L242" s="94">
        <f>J242/K242</f>
        <v>0.008737864077669901</v>
      </c>
      <c r="M242" s="95">
        <v>305.31</v>
      </c>
      <c r="N242" s="29">
        <f>L242*M242</f>
        <v>2.6677572815533974</v>
      </c>
      <c r="O242" s="96">
        <f>L242*60*1000</f>
        <v>524.271844660194</v>
      </c>
      <c r="P242" s="175">
        <f>O242*M242/1000</f>
        <v>160.0654368932038</v>
      </c>
      <c r="R242" s="10"/>
      <c r="S242" s="10"/>
    </row>
    <row r="243" spans="1:19" s="9" customFormat="1" ht="12.75" customHeight="1">
      <c r="A243" s="322"/>
      <c r="B243" s="70" t="s">
        <v>208</v>
      </c>
      <c r="C243" s="27">
        <v>60</v>
      </c>
      <c r="D243" s="27">
        <v>1989</v>
      </c>
      <c r="E243" s="496">
        <f>F243+G243+H243</f>
        <v>35.519999999999996</v>
      </c>
      <c r="F243" s="496">
        <v>4.56</v>
      </c>
      <c r="G243" s="496">
        <v>9.6</v>
      </c>
      <c r="H243" s="496">
        <v>21.36</v>
      </c>
      <c r="I243" s="52">
        <v>2434.08</v>
      </c>
      <c r="J243" s="496">
        <v>21.36</v>
      </c>
      <c r="K243" s="52">
        <v>2362.11</v>
      </c>
      <c r="L243" s="71">
        <f>H243/I243</f>
        <v>0.008775389469532636</v>
      </c>
      <c r="M243" s="29">
        <v>285.6</v>
      </c>
      <c r="N243" s="29">
        <f>L243*M243*1.09</f>
        <v>2.7318138434233883</v>
      </c>
      <c r="O243" s="96">
        <f>L243*60*1000</f>
        <v>526.5233681719582</v>
      </c>
      <c r="P243" s="571">
        <f>N243*62</f>
        <v>169.3724582922501</v>
      </c>
      <c r="R243" s="10"/>
      <c r="S243" s="10"/>
    </row>
    <row r="244" spans="1:22" s="9" customFormat="1" ht="12.75" customHeight="1">
      <c r="A244" s="322"/>
      <c r="B244" s="183" t="s">
        <v>663</v>
      </c>
      <c r="C244" s="51">
        <v>30</v>
      </c>
      <c r="D244" s="51" t="s">
        <v>24</v>
      </c>
      <c r="E244" s="505">
        <f>F244+G244+H244</f>
        <v>22.9069</v>
      </c>
      <c r="F244" s="505">
        <v>3.0884</v>
      </c>
      <c r="G244" s="505">
        <v>4.8</v>
      </c>
      <c r="H244" s="505">
        <v>15.0185</v>
      </c>
      <c r="I244" s="469">
        <v>1709.2</v>
      </c>
      <c r="J244" s="505">
        <v>15.0185</v>
      </c>
      <c r="K244" s="469">
        <v>1709.2</v>
      </c>
      <c r="L244" s="173">
        <f>J244/K244</f>
        <v>0.00878685934940323</v>
      </c>
      <c r="M244" s="174">
        <v>227.5</v>
      </c>
      <c r="N244" s="96">
        <f>L244*M244</f>
        <v>1.9990105019892348</v>
      </c>
      <c r="O244" s="96">
        <f>L244*1000*60</f>
        <v>527.2115609641937</v>
      </c>
      <c r="P244" s="72">
        <f>N244*60</f>
        <v>119.94063011935408</v>
      </c>
      <c r="Q244" s="10"/>
      <c r="R244" s="10"/>
      <c r="S244" s="10"/>
      <c r="T244" s="12"/>
      <c r="U244" s="13"/>
      <c r="V244" s="13"/>
    </row>
    <row r="245" spans="1:19" s="9" customFormat="1" ht="12.75" customHeight="1">
      <c r="A245" s="322"/>
      <c r="B245" s="183" t="s">
        <v>280</v>
      </c>
      <c r="C245" s="51">
        <v>18</v>
      </c>
      <c r="D245" s="51">
        <v>1993</v>
      </c>
      <c r="E245" s="505">
        <f>F245+G245+H245</f>
        <v>17.740099999999998</v>
      </c>
      <c r="F245" s="505">
        <v>3.1388</v>
      </c>
      <c r="G245" s="505">
        <v>2.88</v>
      </c>
      <c r="H245" s="505">
        <v>11.7213</v>
      </c>
      <c r="I245" s="469">
        <v>133.03</v>
      </c>
      <c r="J245" s="505">
        <v>11.7213</v>
      </c>
      <c r="K245" s="469">
        <v>1330.03</v>
      </c>
      <c r="L245" s="173">
        <f>J245/K245</f>
        <v>0.008812808733637587</v>
      </c>
      <c r="M245" s="174">
        <v>227.5</v>
      </c>
      <c r="N245" s="174">
        <f>L245*M245</f>
        <v>2.004913986902551</v>
      </c>
      <c r="O245" s="174">
        <f>L245*1000*60</f>
        <v>528.7685240182552</v>
      </c>
      <c r="P245" s="175">
        <f>N245*60</f>
        <v>120.29483921415306</v>
      </c>
      <c r="R245" s="10"/>
      <c r="S245" s="10"/>
    </row>
    <row r="246" spans="1:19" s="9" customFormat="1" ht="12.75" customHeight="1">
      <c r="A246" s="322"/>
      <c r="B246" s="344" t="s">
        <v>183</v>
      </c>
      <c r="C246" s="27">
        <v>39</v>
      </c>
      <c r="D246" s="27">
        <v>1988</v>
      </c>
      <c r="E246" s="496">
        <v>30.384099</v>
      </c>
      <c r="F246" s="496">
        <v>4.0851</v>
      </c>
      <c r="G246" s="496">
        <v>6.24</v>
      </c>
      <c r="H246" s="496">
        <v>20.058999</v>
      </c>
      <c r="I246" s="52">
        <v>2274.93</v>
      </c>
      <c r="J246" s="496">
        <v>20.058999</v>
      </c>
      <c r="K246" s="52">
        <v>2274.93</v>
      </c>
      <c r="L246" s="199">
        <v>0.008817</v>
      </c>
      <c r="M246" s="200">
        <v>339.64</v>
      </c>
      <c r="N246" s="200">
        <f>L246*M246</f>
        <v>2.99460588</v>
      </c>
      <c r="O246" s="200">
        <f>L246*60*1000</f>
        <v>529.0200000000001</v>
      </c>
      <c r="P246" s="201">
        <f>N246*60</f>
        <v>179.6763528</v>
      </c>
      <c r="R246" s="10"/>
      <c r="S246" s="10"/>
    </row>
    <row r="247" spans="1:19" s="9" customFormat="1" ht="12.75" customHeight="1">
      <c r="A247" s="322"/>
      <c r="B247" s="70" t="s">
        <v>214</v>
      </c>
      <c r="C247" s="27">
        <v>64</v>
      </c>
      <c r="D247" s="27">
        <v>1971</v>
      </c>
      <c r="E247" s="496">
        <f>F247+G247+H247</f>
        <v>42.19</v>
      </c>
      <c r="F247" s="496">
        <v>5.07</v>
      </c>
      <c r="G247" s="496">
        <v>9.56</v>
      </c>
      <c r="H247" s="496">
        <v>27.56</v>
      </c>
      <c r="I247" s="52">
        <v>3121</v>
      </c>
      <c r="J247" s="496">
        <v>27.56</v>
      </c>
      <c r="K247" s="52">
        <v>3131</v>
      </c>
      <c r="L247" s="71">
        <f>H247/I247</f>
        <v>0.008830503043896187</v>
      </c>
      <c r="M247" s="29">
        <v>285.6</v>
      </c>
      <c r="N247" s="29">
        <f>L247*M247*1.09</f>
        <v>2.748970919577059</v>
      </c>
      <c r="O247" s="29">
        <f>L247*60*1000</f>
        <v>529.8301826337712</v>
      </c>
      <c r="P247" s="72">
        <f>N247*62</f>
        <v>170.43619701377764</v>
      </c>
      <c r="R247" s="10"/>
      <c r="S247" s="10"/>
    </row>
    <row r="248" spans="1:19" s="9" customFormat="1" ht="12.75" customHeight="1">
      <c r="A248" s="322"/>
      <c r="B248" s="245" t="s">
        <v>585</v>
      </c>
      <c r="C248" s="246">
        <v>55</v>
      </c>
      <c r="D248" s="27">
        <v>1968</v>
      </c>
      <c r="E248" s="496">
        <v>37.959</v>
      </c>
      <c r="F248" s="500">
        <v>6.579</v>
      </c>
      <c r="G248" s="500">
        <v>8.8</v>
      </c>
      <c r="H248" s="496">
        <v>22.58</v>
      </c>
      <c r="I248" s="463">
        <v>2555.52</v>
      </c>
      <c r="J248" s="500">
        <v>22.58</v>
      </c>
      <c r="K248" s="463">
        <v>2555.52</v>
      </c>
      <c r="L248" s="247">
        <v>0.00884</v>
      </c>
      <c r="M248" s="29">
        <v>331.905</v>
      </c>
      <c r="N248" s="220">
        <v>2.93</v>
      </c>
      <c r="O248" s="29">
        <f>L248*1000*60</f>
        <v>530.4</v>
      </c>
      <c r="P248" s="72">
        <f>N248*60</f>
        <v>175.8</v>
      </c>
      <c r="R248" s="10"/>
      <c r="S248" s="10"/>
    </row>
    <row r="249" spans="1:19" s="9" customFormat="1" ht="13.5" customHeight="1">
      <c r="A249" s="322"/>
      <c r="B249" s="70" t="s">
        <v>664</v>
      </c>
      <c r="C249" s="27">
        <v>22</v>
      </c>
      <c r="D249" s="27" t="s">
        <v>24</v>
      </c>
      <c r="E249" s="496">
        <f>F249+G249+H249</f>
        <v>16.5599</v>
      </c>
      <c r="F249" s="496">
        <v>2.27</v>
      </c>
      <c r="G249" s="496">
        <v>3.52</v>
      </c>
      <c r="H249" s="496">
        <v>10.7699</v>
      </c>
      <c r="I249" s="52">
        <v>1214.08</v>
      </c>
      <c r="J249" s="496">
        <v>10.7699</v>
      </c>
      <c r="K249" s="52">
        <v>1214.08</v>
      </c>
      <c r="L249" s="71">
        <f>J249/K249</f>
        <v>0.008870832235108065</v>
      </c>
      <c r="M249" s="29">
        <v>227.5</v>
      </c>
      <c r="N249" s="29">
        <f>L249*M249</f>
        <v>2.018114333487085</v>
      </c>
      <c r="O249" s="29">
        <f>L249*1000*60</f>
        <v>532.2499341064839</v>
      </c>
      <c r="P249" s="72">
        <f>N249*60</f>
        <v>121.08686000922509</v>
      </c>
      <c r="R249" s="10"/>
      <c r="S249" s="10"/>
    </row>
    <row r="250" spans="1:23" s="9" customFormat="1" ht="13.5" customHeight="1">
      <c r="A250" s="322"/>
      <c r="B250" s="70" t="s">
        <v>209</v>
      </c>
      <c r="C250" s="27">
        <v>50</v>
      </c>
      <c r="D250" s="27">
        <v>1992</v>
      </c>
      <c r="E250" s="496">
        <f>F250+G250+H250</f>
        <v>32.9</v>
      </c>
      <c r="F250" s="496">
        <v>4.35</v>
      </c>
      <c r="G250" s="496">
        <v>7.84</v>
      </c>
      <c r="H250" s="496">
        <v>20.71</v>
      </c>
      <c r="I250" s="52">
        <v>2323.92</v>
      </c>
      <c r="J250" s="496">
        <v>20.71</v>
      </c>
      <c r="K250" s="52">
        <v>2323.92</v>
      </c>
      <c r="L250" s="71">
        <f>H250/I250</f>
        <v>0.008911666494543702</v>
      </c>
      <c r="M250" s="29">
        <v>285.6</v>
      </c>
      <c r="N250" s="29">
        <f>L250*M250*1.09</f>
        <v>2.7742374264174328</v>
      </c>
      <c r="O250" s="29">
        <f>L250*60*1000</f>
        <v>534.6999896726221</v>
      </c>
      <c r="P250" s="72">
        <f>N250*62</f>
        <v>172.00272043788084</v>
      </c>
      <c r="Q250" s="10"/>
      <c r="R250" s="10"/>
      <c r="S250" s="10"/>
      <c r="T250" s="12"/>
      <c r="U250" s="13"/>
      <c r="V250" s="13"/>
      <c r="W250" s="14"/>
    </row>
    <row r="251" spans="1:19" s="9" customFormat="1" ht="12.75" customHeight="1">
      <c r="A251" s="322"/>
      <c r="B251" s="288" t="s">
        <v>752</v>
      </c>
      <c r="C251" s="58">
        <v>12</v>
      </c>
      <c r="D251" s="58">
        <v>1994</v>
      </c>
      <c r="E251" s="497">
        <v>9.138</v>
      </c>
      <c r="F251" s="497">
        <v>1.29</v>
      </c>
      <c r="G251" s="497">
        <v>1.92</v>
      </c>
      <c r="H251" s="497">
        <v>5.928</v>
      </c>
      <c r="I251" s="460">
        <v>664.21</v>
      </c>
      <c r="J251" s="497">
        <v>5.928</v>
      </c>
      <c r="K251" s="460">
        <v>664.2</v>
      </c>
      <c r="L251" s="289">
        <f>J251/K251</f>
        <v>0.008925022583559167</v>
      </c>
      <c r="M251" s="38">
        <v>201.7</v>
      </c>
      <c r="N251" s="274">
        <f>L251*M251</f>
        <v>1.800177055103884</v>
      </c>
      <c r="O251" s="274">
        <f>L251*60*1000</f>
        <v>535.50135501355</v>
      </c>
      <c r="P251" s="264">
        <f>O251*M251/1000</f>
        <v>108.01062330623303</v>
      </c>
      <c r="R251" s="10"/>
      <c r="S251" s="10"/>
    </row>
    <row r="252" spans="1:16" s="9" customFormat="1" ht="12.75" customHeight="1">
      <c r="A252" s="322"/>
      <c r="B252" s="245" t="s">
        <v>584</v>
      </c>
      <c r="C252" s="246">
        <v>12</v>
      </c>
      <c r="D252" s="27">
        <v>2007</v>
      </c>
      <c r="E252" s="496">
        <v>7.534</v>
      </c>
      <c r="F252" s="500" t="s">
        <v>273</v>
      </c>
      <c r="G252" s="500" t="s">
        <v>273</v>
      </c>
      <c r="H252" s="496">
        <v>7.534</v>
      </c>
      <c r="I252" s="463">
        <v>1168.64</v>
      </c>
      <c r="J252" s="500">
        <v>7.44</v>
      </c>
      <c r="K252" s="463">
        <v>833</v>
      </c>
      <c r="L252" s="247">
        <v>0.00893</v>
      </c>
      <c r="M252" s="29">
        <v>331.905</v>
      </c>
      <c r="N252" s="220">
        <v>2.96</v>
      </c>
      <c r="O252" s="29">
        <f>L252*1000*60</f>
        <v>535.8</v>
      </c>
      <c r="P252" s="72">
        <f>N252*60</f>
        <v>177.6</v>
      </c>
    </row>
    <row r="253" spans="1:19" s="9" customFormat="1" ht="12.75">
      <c r="A253" s="322"/>
      <c r="B253" s="344" t="s">
        <v>511</v>
      </c>
      <c r="C253" s="27">
        <v>103</v>
      </c>
      <c r="D253" s="27">
        <v>1965</v>
      </c>
      <c r="E253" s="496">
        <v>64.706987</v>
      </c>
      <c r="F253" s="496">
        <v>9.0627</v>
      </c>
      <c r="G253" s="496">
        <v>15.92</v>
      </c>
      <c r="H253" s="496">
        <v>39.724287</v>
      </c>
      <c r="I253" s="52">
        <v>4447.51</v>
      </c>
      <c r="J253" s="496">
        <v>39.724287</v>
      </c>
      <c r="K253" s="52">
        <v>4447.51</v>
      </c>
      <c r="L253" s="199">
        <v>0.008931</v>
      </c>
      <c r="M253" s="200">
        <v>339.64</v>
      </c>
      <c r="N253" s="200">
        <f>L253*M253</f>
        <v>3.0333248399999997</v>
      </c>
      <c r="O253" s="200">
        <f>L253*60*1000</f>
        <v>535.86</v>
      </c>
      <c r="P253" s="201">
        <f>N253*60</f>
        <v>181.99949039999998</v>
      </c>
      <c r="R253" s="10"/>
      <c r="S253" s="10"/>
    </row>
    <row r="254" spans="1:19" s="9" customFormat="1" ht="12.75">
      <c r="A254" s="322"/>
      <c r="B254" s="562" t="s">
        <v>386</v>
      </c>
      <c r="C254" s="92">
        <v>72</v>
      </c>
      <c r="D254" s="92">
        <v>1973</v>
      </c>
      <c r="E254" s="93">
        <v>54.02</v>
      </c>
      <c r="F254" s="93">
        <v>8.68</v>
      </c>
      <c r="G254" s="93">
        <v>11.52</v>
      </c>
      <c r="H254" s="93">
        <f>E254-F254-G254</f>
        <v>33.82000000000001</v>
      </c>
      <c r="I254" s="52">
        <v>3785.4</v>
      </c>
      <c r="J254" s="93">
        <f>H254/I254*K254</f>
        <v>33.816426269350664</v>
      </c>
      <c r="K254" s="563">
        <v>3785</v>
      </c>
      <c r="L254" s="94">
        <f>J254/K254</f>
        <v>0.008934326623342316</v>
      </c>
      <c r="M254" s="95">
        <v>305.31</v>
      </c>
      <c r="N254" s="29">
        <f>L254*M254</f>
        <v>2.7277392613726428</v>
      </c>
      <c r="O254" s="29">
        <f>L254*60*1000</f>
        <v>536.059597400539</v>
      </c>
      <c r="P254" s="72">
        <f>O254*M254/1000</f>
        <v>163.66435568235858</v>
      </c>
      <c r="R254" s="10"/>
      <c r="S254" s="10"/>
    </row>
    <row r="255" spans="1:19" s="9" customFormat="1" ht="12.75">
      <c r="A255" s="322"/>
      <c r="B255" s="558" t="s">
        <v>512</v>
      </c>
      <c r="C255" s="51">
        <v>25</v>
      </c>
      <c r="D255" s="51">
        <v>1978</v>
      </c>
      <c r="E255" s="505">
        <v>17.542002</v>
      </c>
      <c r="F255" s="505">
        <v>2.142</v>
      </c>
      <c r="G255" s="505">
        <v>4</v>
      </c>
      <c r="H255" s="505">
        <v>11.400002</v>
      </c>
      <c r="I255" s="469">
        <v>1273.79</v>
      </c>
      <c r="J255" s="505">
        <v>11.400002</v>
      </c>
      <c r="K255" s="469">
        <v>1273.79</v>
      </c>
      <c r="L255" s="242">
        <v>0.008949</v>
      </c>
      <c r="M255" s="403">
        <v>339.64</v>
      </c>
      <c r="N255" s="410">
        <f>L255*M255</f>
        <v>3.03943836</v>
      </c>
      <c r="O255" s="410">
        <f>L255*60*1000</f>
        <v>536.9399999999999</v>
      </c>
      <c r="P255" s="428">
        <f>N255*60</f>
        <v>182.3663016</v>
      </c>
      <c r="R255" s="10"/>
      <c r="S255" s="10"/>
    </row>
    <row r="256" spans="1:19" s="9" customFormat="1" ht="13.5" thickBot="1">
      <c r="A256" s="323"/>
      <c r="B256" s="689" t="s">
        <v>347</v>
      </c>
      <c r="C256" s="371">
        <v>24</v>
      </c>
      <c r="D256" s="371">
        <v>2011</v>
      </c>
      <c r="E256" s="499">
        <v>15.597</v>
      </c>
      <c r="F256" s="499">
        <v>2.462</v>
      </c>
      <c r="G256" s="499">
        <v>3.072</v>
      </c>
      <c r="H256" s="499">
        <v>10.063</v>
      </c>
      <c r="I256" s="461">
        <v>1123.75</v>
      </c>
      <c r="J256" s="499">
        <v>10.063</v>
      </c>
      <c r="K256" s="461">
        <v>1123.75</v>
      </c>
      <c r="L256" s="690">
        <f>J256/K256</f>
        <v>0.00895483870967742</v>
      </c>
      <c r="M256" s="691">
        <v>306.944</v>
      </c>
      <c r="N256" s="411">
        <f>L256*M256</f>
        <v>2.7486340129032265</v>
      </c>
      <c r="O256" s="411">
        <f>L256*60*1000</f>
        <v>537.2903225806452</v>
      </c>
      <c r="P256" s="692">
        <f>O256*M256/1000</f>
        <v>164.9180407741936</v>
      </c>
      <c r="R256" s="10"/>
      <c r="S256" s="10"/>
    </row>
    <row r="257" spans="1:19" s="9" customFormat="1" ht="12.75" customHeight="1">
      <c r="A257" s="324" t="s">
        <v>81</v>
      </c>
      <c r="B257" s="342" t="s">
        <v>513</v>
      </c>
      <c r="C257" s="185">
        <v>51</v>
      </c>
      <c r="D257" s="185">
        <v>1976</v>
      </c>
      <c r="E257" s="509">
        <v>42.900001</v>
      </c>
      <c r="F257" s="509">
        <v>7.1757</v>
      </c>
      <c r="G257" s="509">
        <v>8.16</v>
      </c>
      <c r="H257" s="509">
        <v>27.564301</v>
      </c>
      <c r="I257" s="98">
        <v>3060.87</v>
      </c>
      <c r="J257" s="509">
        <v>27.564301</v>
      </c>
      <c r="K257" s="98">
        <v>3060.87</v>
      </c>
      <c r="L257" s="243">
        <v>0.009005</v>
      </c>
      <c r="M257" s="202">
        <v>339.64</v>
      </c>
      <c r="N257" s="406">
        <f>L257*M257</f>
        <v>3.0584582</v>
      </c>
      <c r="O257" s="406">
        <f>L257*60*1000</f>
        <v>540.3</v>
      </c>
      <c r="P257" s="425">
        <f>N257*60</f>
        <v>183.507492</v>
      </c>
      <c r="R257" s="10"/>
      <c r="S257" s="10"/>
    </row>
    <row r="258" spans="1:19" s="9" customFormat="1" ht="12.75">
      <c r="A258" s="324"/>
      <c r="B258" s="358" t="s">
        <v>514</v>
      </c>
      <c r="C258" s="185">
        <v>101</v>
      </c>
      <c r="D258" s="185">
        <v>1968</v>
      </c>
      <c r="E258" s="504">
        <v>64.291997</v>
      </c>
      <c r="F258" s="504">
        <v>7.905</v>
      </c>
      <c r="G258" s="504">
        <v>15.92</v>
      </c>
      <c r="H258" s="504">
        <v>40.466997</v>
      </c>
      <c r="I258" s="53">
        <v>4482.08</v>
      </c>
      <c r="J258" s="504">
        <v>40.466997</v>
      </c>
      <c r="K258" s="53">
        <v>4482.08</v>
      </c>
      <c r="L258" s="243">
        <v>0.009028</v>
      </c>
      <c r="M258" s="202">
        <v>339.64</v>
      </c>
      <c r="N258" s="406">
        <f>L258*M258</f>
        <v>3.06626992</v>
      </c>
      <c r="O258" s="406">
        <f>L258*60*1000</f>
        <v>541.68</v>
      </c>
      <c r="P258" s="425">
        <f>N258*60</f>
        <v>183.9761952</v>
      </c>
      <c r="R258" s="10"/>
      <c r="S258" s="10"/>
    </row>
    <row r="259" spans="1:19" s="9" customFormat="1" ht="12.75">
      <c r="A259" s="324"/>
      <c r="B259" s="137" t="s">
        <v>766</v>
      </c>
      <c r="C259" s="35">
        <v>20</v>
      </c>
      <c r="D259" s="35" t="s">
        <v>24</v>
      </c>
      <c r="E259" s="56">
        <f>F259+G259+H259</f>
        <v>17.064</v>
      </c>
      <c r="F259" s="56">
        <v>3.534</v>
      </c>
      <c r="G259" s="56">
        <v>3.2</v>
      </c>
      <c r="H259" s="56">
        <v>10.33</v>
      </c>
      <c r="I259" s="62">
        <v>1143.7</v>
      </c>
      <c r="J259" s="56">
        <v>10.33</v>
      </c>
      <c r="K259" s="62">
        <v>1143.7</v>
      </c>
      <c r="L259" s="265">
        <f>J259/K259</f>
        <v>0.009032088834484567</v>
      </c>
      <c r="M259" s="266">
        <v>345.2</v>
      </c>
      <c r="N259" s="304">
        <f>L259*M259</f>
        <v>3.1178770656640724</v>
      </c>
      <c r="O259" s="304">
        <f>L259*60*1000</f>
        <v>541.9253300690741</v>
      </c>
      <c r="P259" s="140">
        <f>O259*M259/1000</f>
        <v>187.07262393984436</v>
      </c>
      <c r="R259" s="10"/>
      <c r="S259" s="10"/>
    </row>
    <row r="260" spans="1:19" s="9" customFormat="1" ht="12.75">
      <c r="A260" s="324"/>
      <c r="B260" s="224" t="s">
        <v>227</v>
      </c>
      <c r="C260" s="225">
        <v>58</v>
      </c>
      <c r="D260" s="30">
        <v>1991</v>
      </c>
      <c r="E260" s="504">
        <f>F260+G260+H260</f>
        <v>36.786006</v>
      </c>
      <c r="F260" s="512">
        <v>5.2785</v>
      </c>
      <c r="G260" s="512">
        <v>9.44</v>
      </c>
      <c r="H260" s="512">
        <v>22.067505999999998</v>
      </c>
      <c r="I260" s="474">
        <v>2439.79</v>
      </c>
      <c r="J260" s="512">
        <v>22.067505999999998</v>
      </c>
      <c r="K260" s="474">
        <v>2439.79</v>
      </c>
      <c r="L260" s="222">
        <f>H260/K260</f>
        <v>0.009044838285262256</v>
      </c>
      <c r="M260" s="103">
        <v>301.821</v>
      </c>
      <c r="N260" s="445">
        <f>M260*L260</f>
        <v>2.7299221360961394</v>
      </c>
      <c r="O260" s="624">
        <f>L260*60*1000</f>
        <v>542.6902971157353</v>
      </c>
      <c r="P260" s="104">
        <f>N260*60</f>
        <v>163.79532816576835</v>
      </c>
      <c r="R260" s="10"/>
      <c r="S260" s="10"/>
    </row>
    <row r="261" spans="1:19" s="9" customFormat="1" ht="12.75" customHeight="1">
      <c r="A261" s="324"/>
      <c r="B261" s="249" t="s">
        <v>586</v>
      </c>
      <c r="C261" s="250">
        <v>61</v>
      </c>
      <c r="D261" s="30">
        <v>1967</v>
      </c>
      <c r="E261" s="504">
        <v>45.285</v>
      </c>
      <c r="F261" s="507">
        <v>11.086635</v>
      </c>
      <c r="G261" s="507">
        <v>9.6</v>
      </c>
      <c r="H261" s="504">
        <v>24.598365</v>
      </c>
      <c r="I261" s="472">
        <v>2711.07</v>
      </c>
      <c r="J261" s="507">
        <v>24.6</v>
      </c>
      <c r="K261" s="472">
        <v>2711.07</v>
      </c>
      <c r="L261" s="248">
        <v>0.00907</v>
      </c>
      <c r="M261" s="103">
        <v>331.905</v>
      </c>
      <c r="N261" s="445">
        <v>3.01</v>
      </c>
      <c r="O261" s="102">
        <f>L261*1000*60</f>
        <v>544.2</v>
      </c>
      <c r="P261" s="104">
        <f>N261*60</f>
        <v>180.6</v>
      </c>
      <c r="R261" s="10"/>
      <c r="S261" s="10"/>
    </row>
    <row r="262" spans="1:19" s="9" customFormat="1" ht="12.75">
      <c r="A262" s="324"/>
      <c r="B262" s="625" t="s">
        <v>312</v>
      </c>
      <c r="C262" s="307">
        <v>48</v>
      </c>
      <c r="D262" s="307" t="s">
        <v>712</v>
      </c>
      <c r="E262" s="517">
        <v>34.5</v>
      </c>
      <c r="F262" s="517">
        <v>3.617</v>
      </c>
      <c r="G262" s="517">
        <v>7.28</v>
      </c>
      <c r="H262" s="517">
        <v>23.603</v>
      </c>
      <c r="I262" s="477">
        <v>2591.49</v>
      </c>
      <c r="J262" s="517">
        <v>23.6</v>
      </c>
      <c r="K262" s="477">
        <v>2591.5</v>
      </c>
      <c r="L262" s="626">
        <f>J262/K262</f>
        <v>0.009106694964306387</v>
      </c>
      <c r="M262" s="535">
        <v>241.54</v>
      </c>
      <c r="N262" s="446">
        <f>L262*M262</f>
        <v>2.199631101678565</v>
      </c>
      <c r="O262" s="446">
        <f>L262*60*1000</f>
        <v>546.4016978583833</v>
      </c>
      <c r="P262" s="429">
        <f>O262*M262/1000</f>
        <v>131.9778661007139</v>
      </c>
      <c r="Q262" s="11"/>
      <c r="R262" s="10"/>
      <c r="S262" s="10"/>
    </row>
    <row r="263" spans="1:19" s="9" customFormat="1" ht="12.75">
      <c r="A263" s="324"/>
      <c r="B263" s="137" t="s">
        <v>624</v>
      </c>
      <c r="C263" s="35">
        <v>45</v>
      </c>
      <c r="D263" s="35" t="s">
        <v>276</v>
      </c>
      <c r="E263" s="56">
        <v>33.51</v>
      </c>
      <c r="F263" s="56">
        <v>4.85</v>
      </c>
      <c r="G263" s="56">
        <v>7.2</v>
      </c>
      <c r="H263" s="56">
        <v>21.46</v>
      </c>
      <c r="I263" s="62">
        <v>2345</v>
      </c>
      <c r="J263" s="56">
        <v>21.46</v>
      </c>
      <c r="K263" s="62">
        <v>2345</v>
      </c>
      <c r="L263" s="138">
        <f>J263/K263</f>
        <v>0.009151385927505331</v>
      </c>
      <c r="M263" s="39">
        <v>215.3</v>
      </c>
      <c r="N263" s="142">
        <f>L263*M263</f>
        <v>1.9702933901918978</v>
      </c>
      <c r="O263" s="142">
        <f>L263*60*1000</f>
        <v>549.0831556503199</v>
      </c>
      <c r="P263" s="141">
        <f>O263*M263/1000</f>
        <v>118.21760341151388</v>
      </c>
      <c r="R263" s="10"/>
      <c r="S263" s="10"/>
    </row>
    <row r="264" spans="1:19" s="9" customFormat="1" ht="12.75">
      <c r="A264" s="324"/>
      <c r="B264" s="345" t="s">
        <v>625</v>
      </c>
      <c r="C264" s="35">
        <v>20</v>
      </c>
      <c r="D264" s="35" t="s">
        <v>276</v>
      </c>
      <c r="E264" s="56">
        <v>14.97</v>
      </c>
      <c r="F264" s="56">
        <v>3.11</v>
      </c>
      <c r="G264" s="56">
        <v>3.12</v>
      </c>
      <c r="H264" s="56">
        <v>8.74</v>
      </c>
      <c r="I264" s="62">
        <v>951</v>
      </c>
      <c r="J264" s="56">
        <v>8.74</v>
      </c>
      <c r="K264" s="62">
        <v>951</v>
      </c>
      <c r="L264" s="138">
        <f>J264/K264</f>
        <v>0.009190325972660358</v>
      </c>
      <c r="M264" s="39">
        <v>215.3</v>
      </c>
      <c r="N264" s="408">
        <f>L264*M264</f>
        <v>1.9786771819137752</v>
      </c>
      <c r="O264" s="408">
        <f>L264*60*1000</f>
        <v>551.4195583596214</v>
      </c>
      <c r="P264" s="141">
        <f>O264*M264/1000</f>
        <v>118.7206309148265</v>
      </c>
      <c r="R264" s="10"/>
      <c r="S264" s="10"/>
    </row>
    <row r="265" spans="1:19" s="9" customFormat="1" ht="12.75" customHeight="1">
      <c r="A265" s="324"/>
      <c r="B265" s="184" t="s">
        <v>537</v>
      </c>
      <c r="C265" s="185">
        <v>53</v>
      </c>
      <c r="D265" s="185">
        <v>1982</v>
      </c>
      <c r="E265" s="509">
        <f>F265+G265+H265</f>
        <v>42.43000000000001</v>
      </c>
      <c r="F265" s="509">
        <v>6.28</v>
      </c>
      <c r="G265" s="509">
        <v>8.48</v>
      </c>
      <c r="H265" s="509">
        <v>27.67</v>
      </c>
      <c r="I265" s="98">
        <v>3000.33</v>
      </c>
      <c r="J265" s="509">
        <v>27.67</v>
      </c>
      <c r="K265" s="98">
        <v>2935.85</v>
      </c>
      <c r="L265" s="186">
        <f>H265/I265</f>
        <v>0.009222318878256726</v>
      </c>
      <c r="M265" s="103">
        <v>285.6</v>
      </c>
      <c r="N265" s="103">
        <f>L265*M265*1.09</f>
        <v>2.8709447560768324</v>
      </c>
      <c r="O265" s="103">
        <f>L265*60*1000</f>
        <v>553.3391326954036</v>
      </c>
      <c r="P265" s="104">
        <f>N265*62</f>
        <v>177.9985748767636</v>
      </c>
      <c r="R265" s="10"/>
      <c r="S265" s="10"/>
    </row>
    <row r="266" spans="1:23" s="9" customFormat="1" ht="12.75">
      <c r="A266" s="324"/>
      <c r="B266" s="73" t="s">
        <v>213</v>
      </c>
      <c r="C266" s="30">
        <v>45</v>
      </c>
      <c r="D266" s="30">
        <v>1981</v>
      </c>
      <c r="E266" s="504">
        <f>F266+G266+H266</f>
        <v>31.71</v>
      </c>
      <c r="F266" s="504">
        <v>4.27</v>
      </c>
      <c r="G266" s="504">
        <v>6.65</v>
      </c>
      <c r="H266" s="504">
        <v>20.79</v>
      </c>
      <c r="I266" s="53">
        <v>2252.8</v>
      </c>
      <c r="J266" s="504">
        <v>20.79</v>
      </c>
      <c r="K266" s="53">
        <v>2252.8</v>
      </c>
      <c r="L266" s="74">
        <f>H266/I266</f>
        <v>0.009228515625</v>
      </c>
      <c r="M266" s="34">
        <v>285.6</v>
      </c>
      <c r="N266" s="34">
        <f>L266*M266*1.09</f>
        <v>2.8728738281250004</v>
      </c>
      <c r="O266" s="34">
        <f>L266*60*1000</f>
        <v>553.7109375</v>
      </c>
      <c r="P266" s="75">
        <f>N266*62</f>
        <v>178.11817734375003</v>
      </c>
      <c r="Q266" s="10"/>
      <c r="R266" s="10"/>
      <c r="S266" s="10"/>
      <c r="T266" s="12"/>
      <c r="U266" s="15"/>
      <c r="V266" s="15"/>
      <c r="W266" s="16"/>
    </row>
    <row r="267" spans="1:19" s="9" customFormat="1" ht="12.75">
      <c r="A267" s="324"/>
      <c r="B267" s="73" t="s">
        <v>538</v>
      </c>
      <c r="C267" s="30">
        <v>45</v>
      </c>
      <c r="D267" s="30">
        <v>1975</v>
      </c>
      <c r="E267" s="504">
        <f>F267+G267+H267</f>
        <v>33.79</v>
      </c>
      <c r="F267" s="504">
        <v>5.09</v>
      </c>
      <c r="G267" s="504">
        <v>7.2</v>
      </c>
      <c r="H267" s="504">
        <v>21.5</v>
      </c>
      <c r="I267" s="53">
        <v>2329.7</v>
      </c>
      <c r="J267" s="504">
        <v>21.5</v>
      </c>
      <c r="K267" s="53">
        <v>2329.7</v>
      </c>
      <c r="L267" s="74">
        <f>H267/I267</f>
        <v>0.009228656050135212</v>
      </c>
      <c r="M267" s="34">
        <v>285.6</v>
      </c>
      <c r="N267" s="34">
        <f>L267*M267*1.09</f>
        <v>2.8729175430312925</v>
      </c>
      <c r="O267" s="34">
        <f>L267*60*1000</f>
        <v>553.7193630081127</v>
      </c>
      <c r="P267" s="75">
        <f>N267*62</f>
        <v>178.12088766794014</v>
      </c>
      <c r="R267" s="10"/>
      <c r="S267" s="10"/>
    </row>
    <row r="268" spans="1:19" s="9" customFormat="1" ht="12.75">
      <c r="A268" s="324"/>
      <c r="B268" s="73" t="s">
        <v>29</v>
      </c>
      <c r="C268" s="30">
        <v>40</v>
      </c>
      <c r="D268" s="30">
        <v>1996</v>
      </c>
      <c r="E268" s="511">
        <v>41</v>
      </c>
      <c r="F268" s="511">
        <v>7.380689</v>
      </c>
      <c r="G268" s="511">
        <v>7.19516</v>
      </c>
      <c r="H268" s="511">
        <v>26.424151</v>
      </c>
      <c r="I268" s="473">
        <v>2861.83</v>
      </c>
      <c r="J268" s="511">
        <v>26.424151</v>
      </c>
      <c r="K268" s="473">
        <v>2861.83</v>
      </c>
      <c r="L268" s="74">
        <f>J268/K268</f>
        <v>0.00923330561214328</v>
      </c>
      <c r="M268" s="34">
        <v>292.992</v>
      </c>
      <c r="N268" s="34">
        <f>L268*M268</f>
        <v>2.7052846779130837</v>
      </c>
      <c r="O268" s="34">
        <f>L268*60*1000</f>
        <v>553.9983367285968</v>
      </c>
      <c r="P268" s="75">
        <f>N268*60</f>
        <v>162.31708067478502</v>
      </c>
      <c r="R268" s="10"/>
      <c r="S268" s="10"/>
    </row>
    <row r="269" spans="1:19" s="9" customFormat="1" ht="12.75">
      <c r="A269" s="324"/>
      <c r="B269" s="73" t="s">
        <v>539</v>
      </c>
      <c r="C269" s="30">
        <v>30</v>
      </c>
      <c r="D269" s="30">
        <v>1990</v>
      </c>
      <c r="E269" s="504">
        <f>F269+G269+H269</f>
        <v>21.87</v>
      </c>
      <c r="F269" s="504">
        <v>3.11</v>
      </c>
      <c r="G269" s="504">
        <v>4.8</v>
      </c>
      <c r="H269" s="504">
        <v>13.96</v>
      </c>
      <c r="I269" s="53">
        <v>1510.09</v>
      </c>
      <c r="J269" s="504">
        <v>13.96</v>
      </c>
      <c r="K269" s="53">
        <v>1510.09</v>
      </c>
      <c r="L269" s="74">
        <f>H269/I269</f>
        <v>0.009244482116959917</v>
      </c>
      <c r="M269" s="34">
        <v>285.6</v>
      </c>
      <c r="N269" s="34">
        <f>L269*M269*1.09</f>
        <v>2.8778442609380903</v>
      </c>
      <c r="O269" s="34">
        <f>L269*60*1000</f>
        <v>554.668927017595</v>
      </c>
      <c r="P269" s="75">
        <f>N269*62</f>
        <v>178.4263441781616</v>
      </c>
      <c r="R269" s="10"/>
      <c r="S269" s="10"/>
    </row>
    <row r="270" spans="1:19" s="9" customFormat="1" ht="12.75">
      <c r="A270" s="324"/>
      <c r="B270" s="137" t="s">
        <v>753</v>
      </c>
      <c r="C270" s="35">
        <v>40</v>
      </c>
      <c r="D270" s="35">
        <v>1994</v>
      </c>
      <c r="E270" s="56">
        <v>31.5</v>
      </c>
      <c r="F270" s="56">
        <v>4.825</v>
      </c>
      <c r="G270" s="56">
        <v>6.4</v>
      </c>
      <c r="H270" s="56">
        <v>20.275</v>
      </c>
      <c r="I270" s="62">
        <v>2188.7</v>
      </c>
      <c r="J270" s="56">
        <v>20.275</v>
      </c>
      <c r="K270" s="62">
        <v>2188.7</v>
      </c>
      <c r="L270" s="138">
        <f>J270/K270</f>
        <v>0.00926348974276968</v>
      </c>
      <c r="M270" s="39">
        <v>201.7</v>
      </c>
      <c r="N270" s="142">
        <f>L270*M270</f>
        <v>1.8684458811166444</v>
      </c>
      <c r="O270" s="142">
        <f>L270*60*1000</f>
        <v>555.8093845661808</v>
      </c>
      <c r="P270" s="141">
        <f>O270*M270/1000</f>
        <v>112.10675286699866</v>
      </c>
      <c r="R270" s="10"/>
      <c r="S270" s="10"/>
    </row>
    <row r="271" spans="1:19" s="9" customFormat="1" ht="12.75" customHeight="1">
      <c r="A271" s="324"/>
      <c r="B271" s="73" t="s">
        <v>540</v>
      </c>
      <c r="C271" s="30">
        <v>30</v>
      </c>
      <c r="D271" s="30">
        <v>1992</v>
      </c>
      <c r="E271" s="504">
        <f>F271+G271+H271</f>
        <v>21.15</v>
      </c>
      <c r="F271" s="504">
        <v>2.95</v>
      </c>
      <c r="G271" s="504">
        <v>4.62</v>
      </c>
      <c r="H271" s="504">
        <v>13.58</v>
      </c>
      <c r="I271" s="53">
        <v>1460.07</v>
      </c>
      <c r="J271" s="504">
        <v>13.58</v>
      </c>
      <c r="K271" s="53">
        <v>1460.07</v>
      </c>
      <c r="L271" s="74">
        <f>H271/I271</f>
        <v>0.009300923928304807</v>
      </c>
      <c r="M271" s="34">
        <v>285.6</v>
      </c>
      <c r="N271" s="34">
        <f>L271*M271*1.09</f>
        <v>2.895414822577</v>
      </c>
      <c r="O271" s="34">
        <f>L271*60*1000</f>
        <v>558.0554356982884</v>
      </c>
      <c r="P271" s="75">
        <f>N271*62</f>
        <v>179.515718999774</v>
      </c>
      <c r="R271" s="10"/>
      <c r="S271" s="10"/>
    </row>
    <row r="272" spans="1:19" s="9" customFormat="1" ht="11.25" customHeight="1">
      <c r="A272" s="324"/>
      <c r="B272" s="73" t="s">
        <v>31</v>
      </c>
      <c r="C272" s="30">
        <v>50</v>
      </c>
      <c r="D272" s="30">
        <v>2006</v>
      </c>
      <c r="E272" s="511">
        <v>37.734</v>
      </c>
      <c r="F272" s="511">
        <v>10.03977</v>
      </c>
      <c r="G272" s="511">
        <v>4</v>
      </c>
      <c r="H272" s="511">
        <v>23.69423</v>
      </c>
      <c r="I272" s="473">
        <v>2532.37</v>
      </c>
      <c r="J272" s="511">
        <v>23.69423</v>
      </c>
      <c r="K272" s="473">
        <v>2532.37</v>
      </c>
      <c r="L272" s="74">
        <f>J272/K272</f>
        <v>0.009356543475084605</v>
      </c>
      <c r="M272" s="34">
        <v>292.992</v>
      </c>
      <c r="N272" s="34">
        <f>L272*M272</f>
        <v>2.741392385851989</v>
      </c>
      <c r="O272" s="34">
        <f>L272*60*1000</f>
        <v>561.3926085050763</v>
      </c>
      <c r="P272" s="75">
        <f>N272*60</f>
        <v>164.48354315111933</v>
      </c>
      <c r="R272" s="10"/>
      <c r="S272" s="10"/>
    </row>
    <row r="273" spans="1:19" s="9" customFormat="1" ht="12.75" customHeight="1">
      <c r="A273" s="324"/>
      <c r="B273" s="73" t="s">
        <v>541</v>
      </c>
      <c r="C273" s="30">
        <v>30</v>
      </c>
      <c r="D273" s="30">
        <v>1988</v>
      </c>
      <c r="E273" s="504">
        <f>F273+G273+H273</f>
        <v>22.3</v>
      </c>
      <c r="F273" s="504">
        <v>2.09</v>
      </c>
      <c r="G273" s="504">
        <v>4.8</v>
      </c>
      <c r="H273" s="504">
        <v>15.41</v>
      </c>
      <c r="I273" s="53">
        <v>1645.25</v>
      </c>
      <c r="J273" s="504">
        <v>15.41</v>
      </c>
      <c r="K273" s="53">
        <v>1645.25</v>
      </c>
      <c r="L273" s="74">
        <f>H273/I273</f>
        <v>0.009366357696398724</v>
      </c>
      <c r="M273" s="34">
        <v>285.6</v>
      </c>
      <c r="N273" s="34">
        <f>L273*M273*1.09</f>
        <v>2.915784616319709</v>
      </c>
      <c r="O273" s="34">
        <f>L273*60*1000</f>
        <v>561.9814617839234</v>
      </c>
      <c r="P273" s="75">
        <f>N273*62</f>
        <v>180.77864621182195</v>
      </c>
      <c r="R273" s="10"/>
      <c r="S273" s="10"/>
    </row>
    <row r="274" spans="1:19" s="9" customFormat="1" ht="12.75" customHeight="1">
      <c r="A274" s="324"/>
      <c r="B274" s="345" t="s">
        <v>323</v>
      </c>
      <c r="C274" s="35">
        <v>9</v>
      </c>
      <c r="D274" s="35" t="s">
        <v>24</v>
      </c>
      <c r="E274" s="56">
        <f>F274+G274+H274</f>
        <v>8.4</v>
      </c>
      <c r="F274" s="56">
        <v>0.617</v>
      </c>
      <c r="G274" s="56">
        <v>1.6</v>
      </c>
      <c r="H274" s="56">
        <v>6.183</v>
      </c>
      <c r="I274" s="62">
        <v>656.14</v>
      </c>
      <c r="J274" s="56">
        <v>5.697</v>
      </c>
      <c r="K274" s="62">
        <v>604.77</v>
      </c>
      <c r="L274" s="138">
        <f>J274/K274</f>
        <v>0.009420110124510144</v>
      </c>
      <c r="M274" s="39">
        <v>345.2</v>
      </c>
      <c r="N274" s="142">
        <f>L274*M274</f>
        <v>3.2518220149809016</v>
      </c>
      <c r="O274" s="142">
        <f>L274*60*1000</f>
        <v>565.2066074706087</v>
      </c>
      <c r="P274" s="141">
        <f>O274*M274/1000</f>
        <v>195.10932089885412</v>
      </c>
      <c r="R274" s="10"/>
      <c r="S274" s="10"/>
    </row>
    <row r="275" spans="1:19" s="9" customFormat="1" ht="12.75" customHeight="1">
      <c r="A275" s="324"/>
      <c r="B275" s="355" t="s">
        <v>626</v>
      </c>
      <c r="C275" s="276">
        <v>30</v>
      </c>
      <c r="D275" s="276" t="s">
        <v>276</v>
      </c>
      <c r="E275" s="303">
        <v>22</v>
      </c>
      <c r="F275" s="303">
        <v>2.96</v>
      </c>
      <c r="G275" s="303">
        <v>4.8</v>
      </c>
      <c r="H275" s="303">
        <v>14.24</v>
      </c>
      <c r="I275" s="391">
        <v>1511</v>
      </c>
      <c r="J275" s="303">
        <v>14.24</v>
      </c>
      <c r="K275" s="391">
        <v>1511</v>
      </c>
      <c r="L275" s="265">
        <f>J275/K275</f>
        <v>0.00942422236929186</v>
      </c>
      <c r="M275" s="266">
        <v>215.3</v>
      </c>
      <c r="N275" s="139">
        <f>L275*M275</f>
        <v>2.0290350761085376</v>
      </c>
      <c r="O275" s="139">
        <f>L275*60*1000</f>
        <v>565.4533421575117</v>
      </c>
      <c r="P275" s="140">
        <f>O275*M275/1000</f>
        <v>121.74210456651227</v>
      </c>
      <c r="R275" s="10"/>
      <c r="S275" s="10"/>
    </row>
    <row r="276" spans="1:19" s="9" customFormat="1" ht="12.75" customHeight="1">
      <c r="A276" s="324"/>
      <c r="B276" s="213" t="s">
        <v>207</v>
      </c>
      <c r="C276" s="30">
        <v>45</v>
      </c>
      <c r="D276" s="30">
        <v>1983</v>
      </c>
      <c r="E276" s="504">
        <f>F276+G276+H276</f>
        <v>32.62</v>
      </c>
      <c r="F276" s="504">
        <v>3.36</v>
      </c>
      <c r="G276" s="504">
        <v>7.2</v>
      </c>
      <c r="H276" s="504">
        <v>22.06</v>
      </c>
      <c r="I276" s="53">
        <v>2323.8</v>
      </c>
      <c r="J276" s="504">
        <v>22.06</v>
      </c>
      <c r="K276" s="53">
        <v>2323.8</v>
      </c>
      <c r="L276" s="74">
        <f>H276/I276</f>
        <v>0.009493071692916773</v>
      </c>
      <c r="M276" s="34">
        <v>285.6</v>
      </c>
      <c r="N276" s="34">
        <f>L276*M276*1.09</f>
        <v>2.9552311902917636</v>
      </c>
      <c r="O276" s="34">
        <f>L276*60*1000</f>
        <v>569.5843015750064</v>
      </c>
      <c r="P276" s="75">
        <f>N276*62</f>
        <v>183.22433379808933</v>
      </c>
      <c r="R276" s="10"/>
      <c r="S276" s="10"/>
    </row>
    <row r="277" spans="1:19" s="9" customFormat="1" ht="12.75" customHeight="1">
      <c r="A277" s="324"/>
      <c r="B277" s="213" t="s">
        <v>212</v>
      </c>
      <c r="C277" s="30">
        <v>30</v>
      </c>
      <c r="D277" s="30">
        <v>1990</v>
      </c>
      <c r="E277" s="504">
        <f>F277+G277+H277</f>
        <v>22.13</v>
      </c>
      <c r="F277" s="504">
        <v>1.83</v>
      </c>
      <c r="G277" s="504">
        <v>4.8</v>
      </c>
      <c r="H277" s="504">
        <v>15.5</v>
      </c>
      <c r="I277" s="53">
        <v>1620.63</v>
      </c>
      <c r="J277" s="504">
        <v>15.5</v>
      </c>
      <c r="K277" s="53">
        <v>1620.63</v>
      </c>
      <c r="L277" s="74">
        <f>H277/I277</f>
        <v>0.009564181830522697</v>
      </c>
      <c r="M277" s="34">
        <v>285.6</v>
      </c>
      <c r="N277" s="34">
        <f>L277*M277*1.09</f>
        <v>2.9773680605690385</v>
      </c>
      <c r="O277" s="34">
        <f>L277*60*1000</f>
        <v>573.8509098313618</v>
      </c>
      <c r="P277" s="75">
        <f>N277*62</f>
        <v>184.5968197552804</v>
      </c>
      <c r="R277" s="10"/>
      <c r="S277" s="10"/>
    </row>
    <row r="278" spans="1:22" s="9" customFormat="1" ht="12.75">
      <c r="A278" s="324"/>
      <c r="B278" s="346" t="s">
        <v>226</v>
      </c>
      <c r="C278" s="225">
        <v>83</v>
      </c>
      <c r="D278" s="30">
        <v>1995</v>
      </c>
      <c r="E278" s="504">
        <f>F278+G278+H278</f>
        <v>71.9</v>
      </c>
      <c r="F278" s="512">
        <v>9.333</v>
      </c>
      <c r="G278" s="512">
        <v>14.4</v>
      </c>
      <c r="H278" s="512">
        <v>48.167</v>
      </c>
      <c r="I278" s="474">
        <v>5013.09</v>
      </c>
      <c r="J278" s="512">
        <v>48.167</v>
      </c>
      <c r="K278" s="474">
        <v>5013.09</v>
      </c>
      <c r="L278" s="454">
        <f>H278/K278</f>
        <v>0.009608245612985206</v>
      </c>
      <c r="M278" s="34">
        <v>301.821</v>
      </c>
      <c r="N278" s="226">
        <f>M278*L278</f>
        <v>2.899970299156808</v>
      </c>
      <c r="O278" s="50">
        <f>L278*60*1000</f>
        <v>576.4947367791124</v>
      </c>
      <c r="P278" s="75">
        <f>N278*60</f>
        <v>173.99821794940848</v>
      </c>
      <c r="Q278" s="10"/>
      <c r="R278" s="10"/>
      <c r="S278" s="10"/>
      <c r="T278" s="12"/>
      <c r="U278" s="13"/>
      <c r="V278" s="13"/>
    </row>
    <row r="279" spans="1:19" s="9" customFormat="1" ht="12.75">
      <c r="A279" s="324"/>
      <c r="B279" s="437" t="s">
        <v>491</v>
      </c>
      <c r="C279" s="30">
        <v>40</v>
      </c>
      <c r="D279" s="30">
        <v>1979</v>
      </c>
      <c r="E279" s="504">
        <v>32.598</v>
      </c>
      <c r="F279" s="504">
        <v>5.1</v>
      </c>
      <c r="G279" s="504">
        <v>6.24</v>
      </c>
      <c r="H279" s="504">
        <f>E279-F279-G279</f>
        <v>21.257999999999996</v>
      </c>
      <c r="I279" s="53">
        <v>2257.74</v>
      </c>
      <c r="J279" s="504">
        <v>21.14</v>
      </c>
      <c r="K279" s="53">
        <v>2180.68</v>
      </c>
      <c r="L279" s="74">
        <f>J279/K279</f>
        <v>0.009694223820092817</v>
      </c>
      <c r="M279" s="34">
        <v>333.649</v>
      </c>
      <c r="N279" s="34">
        <f>L279*M279</f>
        <v>3.2344680833501482</v>
      </c>
      <c r="O279" s="34">
        <f>L279*60*1000</f>
        <v>581.653429205569</v>
      </c>
      <c r="P279" s="75">
        <f>N279*60</f>
        <v>194.06808500100888</v>
      </c>
      <c r="Q279" s="11"/>
      <c r="R279" s="10"/>
      <c r="S279" s="10"/>
    </row>
    <row r="280" spans="1:19" s="9" customFormat="1" ht="12.75" customHeight="1">
      <c r="A280" s="324"/>
      <c r="B280" s="345" t="s">
        <v>418</v>
      </c>
      <c r="C280" s="35">
        <v>90</v>
      </c>
      <c r="D280" s="35">
        <v>1980</v>
      </c>
      <c r="E280" s="56">
        <v>54.319</v>
      </c>
      <c r="F280" s="56">
        <v>8.168</v>
      </c>
      <c r="G280" s="56">
        <v>8.21</v>
      </c>
      <c r="H280" s="56">
        <f>E280-F280-G280</f>
        <v>37.941</v>
      </c>
      <c r="I280" s="62">
        <v>3909.12</v>
      </c>
      <c r="J280" s="56">
        <f>H280</f>
        <v>37.941</v>
      </c>
      <c r="K280" s="62">
        <f>I280</f>
        <v>3909.12</v>
      </c>
      <c r="L280" s="138">
        <f>J280/K280</f>
        <v>0.009705764980353635</v>
      </c>
      <c r="M280" s="39">
        <v>273.26</v>
      </c>
      <c r="N280" s="142">
        <f>L280*M280</f>
        <v>2.652197338531434</v>
      </c>
      <c r="O280" s="142">
        <f>L280*60*1000</f>
        <v>582.3458988212182</v>
      </c>
      <c r="P280" s="141">
        <f>O280*M280/1000</f>
        <v>159.13184031188607</v>
      </c>
      <c r="R280" s="10"/>
      <c r="S280" s="10"/>
    </row>
    <row r="281" spans="1:19" s="9" customFormat="1" ht="12.75">
      <c r="A281" s="324"/>
      <c r="B281" s="346" t="s">
        <v>230</v>
      </c>
      <c r="C281" s="225">
        <v>30</v>
      </c>
      <c r="D281" s="30">
        <v>1974</v>
      </c>
      <c r="E281" s="504">
        <f>F281+G281+H281</f>
        <v>23.699815</v>
      </c>
      <c r="F281" s="512">
        <v>1.95891</v>
      </c>
      <c r="G281" s="512">
        <v>4.8</v>
      </c>
      <c r="H281" s="512">
        <v>16.940905</v>
      </c>
      <c r="I281" s="474">
        <v>1743.53</v>
      </c>
      <c r="J281" s="512">
        <v>16.940905</v>
      </c>
      <c r="K281" s="474">
        <v>1743.53</v>
      </c>
      <c r="L281" s="454">
        <f>H281/K281</f>
        <v>0.009716440210377797</v>
      </c>
      <c r="M281" s="34">
        <v>301.821</v>
      </c>
      <c r="N281" s="226">
        <f>M281*L281</f>
        <v>2.932625700736437</v>
      </c>
      <c r="O281" s="50">
        <f>L281*60*1000</f>
        <v>582.9864126226678</v>
      </c>
      <c r="P281" s="75">
        <f>N281*60</f>
        <v>175.95754204418623</v>
      </c>
      <c r="R281" s="10"/>
      <c r="S281" s="10"/>
    </row>
    <row r="282" spans="1:25" s="9" customFormat="1" ht="12.75">
      <c r="A282" s="324"/>
      <c r="B282" s="345" t="s">
        <v>627</v>
      </c>
      <c r="C282" s="35">
        <v>45</v>
      </c>
      <c r="D282" s="35" t="s">
        <v>276</v>
      </c>
      <c r="E282" s="56">
        <v>34.7</v>
      </c>
      <c r="F282" s="56">
        <v>4.54</v>
      </c>
      <c r="G282" s="56">
        <v>7.2</v>
      </c>
      <c r="H282" s="56">
        <v>22.96</v>
      </c>
      <c r="I282" s="62">
        <v>2339</v>
      </c>
      <c r="J282" s="56">
        <v>22.96</v>
      </c>
      <c r="K282" s="62">
        <v>2339</v>
      </c>
      <c r="L282" s="138">
        <f>J282/K282</f>
        <v>0.009816160752458315</v>
      </c>
      <c r="M282" s="39">
        <v>215.3</v>
      </c>
      <c r="N282" s="142">
        <f>L282*M282</f>
        <v>2.1134194100042754</v>
      </c>
      <c r="O282" s="142">
        <f>L282*60*1000</f>
        <v>588.9696451474989</v>
      </c>
      <c r="P282" s="141">
        <f>O282*M282/1000</f>
        <v>126.80516460025652</v>
      </c>
      <c r="Q282" s="10"/>
      <c r="R282" s="10"/>
      <c r="S282" s="10"/>
      <c r="T282" s="12"/>
      <c r="U282" s="13"/>
      <c r="V282" s="13"/>
      <c r="X282" s="16"/>
      <c r="Y282" s="16"/>
    </row>
    <row r="283" spans="1:19" s="9" customFormat="1" ht="12.75">
      <c r="A283" s="324"/>
      <c r="B283" s="213" t="s">
        <v>159</v>
      </c>
      <c r="C283" s="30">
        <v>40</v>
      </c>
      <c r="D283" s="30">
        <v>1981</v>
      </c>
      <c r="E283" s="504">
        <v>31.615</v>
      </c>
      <c r="F283" s="504">
        <v>3.111</v>
      </c>
      <c r="G283" s="504">
        <v>6.4</v>
      </c>
      <c r="H283" s="504">
        <f>E283-F283-G283</f>
        <v>22.104</v>
      </c>
      <c r="I283" s="53">
        <v>2251.3</v>
      </c>
      <c r="J283" s="504">
        <v>22.104</v>
      </c>
      <c r="K283" s="53">
        <v>2251.3</v>
      </c>
      <c r="L283" s="74">
        <f>J283/K283</f>
        <v>0.009818327188735395</v>
      </c>
      <c r="M283" s="34">
        <v>333.649</v>
      </c>
      <c r="N283" s="34">
        <f>L283*M283</f>
        <v>3.275875048194376</v>
      </c>
      <c r="O283" s="34">
        <f>L283*60*1000</f>
        <v>589.0996313241237</v>
      </c>
      <c r="P283" s="75">
        <f>N283*60</f>
        <v>196.55250289166256</v>
      </c>
      <c r="R283" s="10"/>
      <c r="S283" s="10"/>
    </row>
    <row r="284" spans="1:19" s="9" customFormat="1" ht="12.75">
      <c r="A284" s="324"/>
      <c r="B284" s="345" t="s">
        <v>334</v>
      </c>
      <c r="C284" s="35">
        <v>25</v>
      </c>
      <c r="D284" s="35" t="s">
        <v>276</v>
      </c>
      <c r="E284" s="56">
        <f>+F284+G284+H284</f>
        <v>20.039561</v>
      </c>
      <c r="F284" s="56">
        <v>3.019302</v>
      </c>
      <c r="G284" s="56">
        <v>4</v>
      </c>
      <c r="H284" s="56">
        <v>13.020259</v>
      </c>
      <c r="I284" s="62">
        <v>1322.87</v>
      </c>
      <c r="J284" s="56">
        <v>13.020259</v>
      </c>
      <c r="K284" s="62">
        <v>1322.87</v>
      </c>
      <c r="L284" s="138">
        <f>J284/K284</f>
        <v>0.009842432740934484</v>
      </c>
      <c r="M284" s="39">
        <v>277.732</v>
      </c>
      <c r="N284" s="142">
        <f>L284*M284</f>
        <v>2.7335585300052165</v>
      </c>
      <c r="O284" s="142">
        <f>L284*60*1000</f>
        <v>590.545964456069</v>
      </c>
      <c r="P284" s="141">
        <f>O284*M284/1000</f>
        <v>164.01351180031295</v>
      </c>
      <c r="R284" s="10"/>
      <c r="S284" s="10"/>
    </row>
    <row r="285" spans="1:19" s="9" customFormat="1" ht="12.75">
      <c r="A285" s="324"/>
      <c r="B285" s="355" t="s">
        <v>346</v>
      </c>
      <c r="C285" s="276">
        <v>20</v>
      </c>
      <c r="D285" s="276">
        <v>1979</v>
      </c>
      <c r="E285" s="303">
        <v>14.211</v>
      </c>
      <c r="F285" s="303">
        <v>1.514</v>
      </c>
      <c r="G285" s="303">
        <v>3.168</v>
      </c>
      <c r="H285" s="303">
        <v>9.529</v>
      </c>
      <c r="I285" s="391">
        <v>964.06</v>
      </c>
      <c r="J285" s="303">
        <v>9.529</v>
      </c>
      <c r="K285" s="391">
        <v>964.06</v>
      </c>
      <c r="L285" s="265">
        <f>J285/K285</f>
        <v>0.009884239570151237</v>
      </c>
      <c r="M285" s="266">
        <v>306.944</v>
      </c>
      <c r="N285" s="139">
        <f>L285*M285</f>
        <v>3.0339080306205015</v>
      </c>
      <c r="O285" s="139">
        <f>L285*60*1000</f>
        <v>593.0543742090741</v>
      </c>
      <c r="P285" s="140">
        <f>O285*M285/1000</f>
        <v>182.03448183723006</v>
      </c>
      <c r="R285" s="10"/>
      <c r="S285" s="10"/>
    </row>
    <row r="286" spans="1:19" s="9" customFormat="1" ht="12.75">
      <c r="A286" s="324"/>
      <c r="B286" s="346" t="s">
        <v>223</v>
      </c>
      <c r="C286" s="225">
        <v>50</v>
      </c>
      <c r="D286" s="30">
        <v>1971</v>
      </c>
      <c r="E286" s="504">
        <f>F286+G286+H286</f>
        <v>38.487002000000004</v>
      </c>
      <c r="F286" s="512">
        <v>4.743</v>
      </c>
      <c r="G286" s="512">
        <v>8</v>
      </c>
      <c r="H286" s="512">
        <v>25.744002000000002</v>
      </c>
      <c r="I286" s="474">
        <v>2601.9</v>
      </c>
      <c r="J286" s="512">
        <v>25.744002000000002</v>
      </c>
      <c r="K286" s="474">
        <v>2601.9</v>
      </c>
      <c r="L286" s="454">
        <f>H286/K286</f>
        <v>0.0098943087743572</v>
      </c>
      <c r="M286" s="103">
        <v>301.821</v>
      </c>
      <c r="N286" s="226">
        <f>M286*L286</f>
        <v>2.986310168585265</v>
      </c>
      <c r="O286" s="50">
        <f>L286*60*1000</f>
        <v>593.6585264614321</v>
      </c>
      <c r="P286" s="75">
        <f>N286*60</f>
        <v>179.1786101151159</v>
      </c>
      <c r="R286" s="10"/>
      <c r="S286" s="10"/>
    </row>
    <row r="287" spans="1:19" s="9" customFormat="1" ht="12.75" customHeight="1">
      <c r="A287" s="324"/>
      <c r="B287" s="346" t="s">
        <v>231</v>
      </c>
      <c r="C287" s="225">
        <v>59</v>
      </c>
      <c r="D287" s="30">
        <v>1974</v>
      </c>
      <c r="E287" s="504">
        <f>F287+G287+H287</f>
        <v>42.656994</v>
      </c>
      <c r="F287" s="512">
        <v>6.018</v>
      </c>
      <c r="G287" s="512">
        <v>9.6</v>
      </c>
      <c r="H287" s="512">
        <v>27.038994</v>
      </c>
      <c r="I287" s="474">
        <v>2729.69</v>
      </c>
      <c r="J287" s="512">
        <v>27.038994</v>
      </c>
      <c r="K287" s="474">
        <v>2729.69</v>
      </c>
      <c r="L287" s="454">
        <f>H287/K287</f>
        <v>0.009905518209027398</v>
      </c>
      <c r="M287" s="103">
        <v>301.821</v>
      </c>
      <c r="N287" s="226">
        <f>M287*L287</f>
        <v>2.9896934113668587</v>
      </c>
      <c r="O287" s="50">
        <f>L287*60*1000</f>
        <v>594.3310925416439</v>
      </c>
      <c r="P287" s="75">
        <f>N287*60</f>
        <v>179.38160468201153</v>
      </c>
      <c r="R287" s="10"/>
      <c r="S287" s="10"/>
    </row>
    <row r="288" spans="1:19" s="9" customFormat="1" ht="12.75">
      <c r="A288" s="324"/>
      <c r="B288" s="346" t="s">
        <v>222</v>
      </c>
      <c r="C288" s="225">
        <v>49</v>
      </c>
      <c r="D288" s="30">
        <v>1969</v>
      </c>
      <c r="E288" s="504">
        <f>F288+G288+H288</f>
        <v>37.028586000000004</v>
      </c>
      <c r="F288" s="512">
        <v>4.131</v>
      </c>
      <c r="G288" s="512">
        <v>7.84</v>
      </c>
      <c r="H288" s="512">
        <v>25.057586</v>
      </c>
      <c r="I288" s="474">
        <v>2600.39</v>
      </c>
      <c r="J288" s="512">
        <v>25.057586</v>
      </c>
      <c r="K288" s="474">
        <v>2528.6</v>
      </c>
      <c r="L288" s="454">
        <f>H288/K288</f>
        <v>0.009909667800363838</v>
      </c>
      <c r="M288" s="103">
        <v>301.821</v>
      </c>
      <c r="N288" s="226">
        <f>M288*L288</f>
        <v>2.990945845173614</v>
      </c>
      <c r="O288" s="50">
        <f>L288*60*1000</f>
        <v>594.5800680218302</v>
      </c>
      <c r="P288" s="75">
        <f>N288*60</f>
        <v>179.45675071041686</v>
      </c>
      <c r="R288" s="69"/>
      <c r="S288" s="10"/>
    </row>
    <row r="289" spans="1:19" s="9" customFormat="1" ht="12.75">
      <c r="A289" s="324"/>
      <c r="B289" s="346" t="s">
        <v>225</v>
      </c>
      <c r="C289" s="225">
        <v>30</v>
      </c>
      <c r="D289" s="30">
        <v>1990</v>
      </c>
      <c r="E289" s="504">
        <f>F289+G289+H289</f>
        <v>26.000002000000002</v>
      </c>
      <c r="F289" s="512">
        <v>5.0489999999999995</v>
      </c>
      <c r="G289" s="512">
        <v>4.8</v>
      </c>
      <c r="H289" s="512">
        <v>16.151002000000002</v>
      </c>
      <c r="I289" s="474">
        <v>1613.04</v>
      </c>
      <c r="J289" s="512">
        <v>16.151002000000002</v>
      </c>
      <c r="K289" s="474">
        <v>1613.04</v>
      </c>
      <c r="L289" s="454">
        <f>H289/K289</f>
        <v>0.010012772156921094</v>
      </c>
      <c r="M289" s="103">
        <v>301.821</v>
      </c>
      <c r="N289" s="226">
        <f>M289*L289</f>
        <v>3.0220649051740818</v>
      </c>
      <c r="O289" s="50">
        <f>L289*60*1000</f>
        <v>600.7663294152657</v>
      </c>
      <c r="P289" s="75">
        <f>N289*60</f>
        <v>181.3238943104449</v>
      </c>
      <c r="R289" s="10"/>
      <c r="S289" s="10"/>
    </row>
    <row r="290" spans="1:19" s="9" customFormat="1" ht="12.75">
      <c r="A290" s="324"/>
      <c r="B290" s="345" t="s">
        <v>754</v>
      </c>
      <c r="C290" s="35">
        <v>40</v>
      </c>
      <c r="D290" s="35">
        <v>1990</v>
      </c>
      <c r="E290" s="56">
        <v>33.866</v>
      </c>
      <c r="F290" s="56">
        <v>3.815</v>
      </c>
      <c r="G290" s="56">
        <v>6.4</v>
      </c>
      <c r="H290" s="56">
        <v>23.651</v>
      </c>
      <c r="I290" s="62">
        <v>2359.96</v>
      </c>
      <c r="J290" s="56">
        <v>23.651</v>
      </c>
      <c r="K290" s="62">
        <v>2359.96</v>
      </c>
      <c r="L290" s="138">
        <f>J290/K290</f>
        <v>0.010021780030170003</v>
      </c>
      <c r="M290" s="266">
        <v>201.7</v>
      </c>
      <c r="N290" s="142">
        <f>L290*M290</f>
        <v>2.0213930320852893</v>
      </c>
      <c r="O290" s="142">
        <f>L290*60*1000</f>
        <v>601.3068018102001</v>
      </c>
      <c r="P290" s="141">
        <f>O290*M290/1000</f>
        <v>121.28358192511735</v>
      </c>
      <c r="R290" s="10"/>
      <c r="S290" s="10"/>
    </row>
    <row r="291" spans="1:19" s="9" customFormat="1" ht="12.75">
      <c r="A291" s="324"/>
      <c r="B291" s="213" t="s">
        <v>164</v>
      </c>
      <c r="C291" s="30">
        <v>20</v>
      </c>
      <c r="D291" s="30">
        <v>1969</v>
      </c>
      <c r="E291" s="504">
        <v>16.571</v>
      </c>
      <c r="F291" s="504">
        <v>0.663</v>
      </c>
      <c r="G291" s="504">
        <v>3.2</v>
      </c>
      <c r="H291" s="504">
        <f>E291-F291-G291</f>
        <v>12.708000000000002</v>
      </c>
      <c r="I291" s="53">
        <v>1259.31</v>
      </c>
      <c r="J291" s="504">
        <v>12.708</v>
      </c>
      <c r="K291" s="53">
        <v>1259.31</v>
      </c>
      <c r="L291" s="74">
        <f>J291/K291</f>
        <v>0.010091240441193987</v>
      </c>
      <c r="M291" s="103">
        <v>333.649</v>
      </c>
      <c r="N291" s="34">
        <f>L291*M291</f>
        <v>3.3669322819639325</v>
      </c>
      <c r="O291" s="34">
        <f>L291*60*1000</f>
        <v>605.4744264716392</v>
      </c>
      <c r="P291" s="75">
        <f>N291*60</f>
        <v>202.01593691783594</v>
      </c>
      <c r="R291" s="10"/>
      <c r="S291" s="10"/>
    </row>
    <row r="292" spans="1:19" s="9" customFormat="1" ht="12.75">
      <c r="A292" s="324"/>
      <c r="B292" s="345" t="s">
        <v>324</v>
      </c>
      <c r="C292" s="35">
        <v>20</v>
      </c>
      <c r="D292" s="35" t="s">
        <v>24</v>
      </c>
      <c r="E292" s="56">
        <f>F292+G292+H292</f>
        <v>14.479000000000001</v>
      </c>
      <c r="F292" s="56">
        <v>0.466</v>
      </c>
      <c r="G292" s="56">
        <v>3.12</v>
      </c>
      <c r="H292" s="56">
        <v>10.893</v>
      </c>
      <c r="I292" s="62">
        <v>1078.13</v>
      </c>
      <c r="J292" s="56">
        <v>10.893</v>
      </c>
      <c r="K292" s="62">
        <v>1078.13</v>
      </c>
      <c r="L292" s="138">
        <f>J292/K292</f>
        <v>0.010103605316613024</v>
      </c>
      <c r="M292" s="266">
        <v>345.2</v>
      </c>
      <c r="N292" s="142">
        <f>L292*M292</f>
        <v>3.4877645552948158</v>
      </c>
      <c r="O292" s="142">
        <f>L292*60*1000</f>
        <v>606.2163189967814</v>
      </c>
      <c r="P292" s="141">
        <f>O292*M292/1000</f>
        <v>209.26587331768894</v>
      </c>
      <c r="R292" s="10"/>
      <c r="S292" s="10"/>
    </row>
    <row r="293" spans="1:19" s="9" customFormat="1" ht="12.75">
      <c r="A293" s="324"/>
      <c r="B293" s="213" t="s">
        <v>492</v>
      </c>
      <c r="C293" s="30">
        <v>45</v>
      </c>
      <c r="D293" s="30">
        <v>1985</v>
      </c>
      <c r="E293" s="504">
        <v>34.101</v>
      </c>
      <c r="F293" s="504">
        <v>3.315</v>
      </c>
      <c r="G293" s="504">
        <v>7.2</v>
      </c>
      <c r="H293" s="504">
        <f>E293-F293-G293</f>
        <v>23.586</v>
      </c>
      <c r="I293" s="53">
        <v>2334.15</v>
      </c>
      <c r="J293" s="504">
        <v>23.586</v>
      </c>
      <c r="K293" s="53">
        <v>2334.2</v>
      </c>
      <c r="L293" s="74">
        <f>J293/K293</f>
        <v>0.010104532602176334</v>
      </c>
      <c r="M293" s="103">
        <v>333.649</v>
      </c>
      <c r="N293" s="34">
        <f>L293*M293</f>
        <v>3.3713671981835316</v>
      </c>
      <c r="O293" s="34">
        <f>L293*60*1000</f>
        <v>606.2719561305801</v>
      </c>
      <c r="P293" s="75">
        <f>N293*60</f>
        <v>202.28203189101188</v>
      </c>
      <c r="R293" s="10"/>
      <c r="S293" s="10"/>
    </row>
    <row r="294" spans="1:19" s="9" customFormat="1" ht="12.75">
      <c r="A294" s="324"/>
      <c r="B294" s="213" t="s">
        <v>163</v>
      </c>
      <c r="C294" s="30">
        <v>19</v>
      </c>
      <c r="D294" s="30">
        <v>1984</v>
      </c>
      <c r="E294" s="504">
        <v>14.408</v>
      </c>
      <c r="F294" s="504">
        <v>1.173</v>
      </c>
      <c r="G294" s="504">
        <v>3.04</v>
      </c>
      <c r="H294" s="504">
        <f>E294-F294-G294</f>
        <v>10.195</v>
      </c>
      <c r="I294" s="53">
        <v>1053.81</v>
      </c>
      <c r="J294" s="504">
        <v>10.09</v>
      </c>
      <c r="K294" s="53">
        <v>994.89</v>
      </c>
      <c r="L294" s="74">
        <f>J294/K294</f>
        <v>0.010141824724341384</v>
      </c>
      <c r="M294" s="34">
        <v>333.649</v>
      </c>
      <c r="N294" s="34">
        <f>L294*M294</f>
        <v>3.3838096774517785</v>
      </c>
      <c r="O294" s="34">
        <f>L294*60*1000</f>
        <v>608.509483460483</v>
      </c>
      <c r="P294" s="75">
        <f>N294*60</f>
        <v>203.0285806471067</v>
      </c>
      <c r="R294" s="10"/>
      <c r="S294" s="10"/>
    </row>
    <row r="295" spans="1:19" s="9" customFormat="1" ht="12.75">
      <c r="A295" s="324"/>
      <c r="B295" s="577" t="s">
        <v>234</v>
      </c>
      <c r="C295" s="221">
        <v>39</v>
      </c>
      <c r="D295" s="185">
        <v>1990</v>
      </c>
      <c r="E295" s="509">
        <f>F295+G295+H295</f>
        <v>33.099997</v>
      </c>
      <c r="F295" s="578">
        <v>3.417</v>
      </c>
      <c r="G295" s="578">
        <v>6.4</v>
      </c>
      <c r="H295" s="578">
        <v>23.282997</v>
      </c>
      <c r="I295" s="579">
        <v>2295.46</v>
      </c>
      <c r="J295" s="578">
        <v>23.282997</v>
      </c>
      <c r="K295" s="579">
        <v>2295.46</v>
      </c>
      <c r="L295" s="580">
        <f>H295/K295</f>
        <v>0.010143063699650616</v>
      </c>
      <c r="M295" s="103">
        <v>301.821</v>
      </c>
      <c r="N295" s="223">
        <f>M295*L295</f>
        <v>3.0613896288922486</v>
      </c>
      <c r="O295" s="627">
        <f>L295*60*1000</f>
        <v>608.5838219790369</v>
      </c>
      <c r="P295" s="104">
        <f>N295*60</f>
        <v>183.6833777335349</v>
      </c>
      <c r="R295" s="10"/>
      <c r="S295" s="10"/>
    </row>
    <row r="296" spans="1:19" s="9" customFormat="1" ht="12.75">
      <c r="A296" s="324"/>
      <c r="B296" s="345" t="s">
        <v>628</v>
      </c>
      <c r="C296" s="35">
        <v>45</v>
      </c>
      <c r="D296" s="35" t="s">
        <v>276</v>
      </c>
      <c r="E296" s="56">
        <v>34.08</v>
      </c>
      <c r="F296" s="56">
        <v>3.21</v>
      </c>
      <c r="G296" s="56">
        <v>7.23</v>
      </c>
      <c r="H296" s="56">
        <v>23.67</v>
      </c>
      <c r="I296" s="62">
        <v>2333</v>
      </c>
      <c r="J296" s="56">
        <v>23.67</v>
      </c>
      <c r="K296" s="62">
        <v>2333</v>
      </c>
      <c r="L296" s="138">
        <f>J296/K296</f>
        <v>0.010145735105015003</v>
      </c>
      <c r="M296" s="266">
        <v>215.3</v>
      </c>
      <c r="N296" s="142">
        <f>L296*M296</f>
        <v>2.1843767681097304</v>
      </c>
      <c r="O296" s="142">
        <f>L296*60*1000</f>
        <v>608.7441063009002</v>
      </c>
      <c r="P296" s="141">
        <f>O296*M296/1000</f>
        <v>131.0626060865838</v>
      </c>
      <c r="R296" s="10"/>
      <c r="S296" s="10"/>
    </row>
    <row r="297" spans="1:19" s="9" customFormat="1" ht="11.25" customHeight="1">
      <c r="A297" s="324"/>
      <c r="B297" s="213" t="s">
        <v>27</v>
      </c>
      <c r="C297" s="30">
        <v>56</v>
      </c>
      <c r="D297" s="30">
        <v>2008</v>
      </c>
      <c r="E297" s="511">
        <v>45.316</v>
      </c>
      <c r="F297" s="511">
        <v>9.188485</v>
      </c>
      <c r="G297" s="511">
        <v>4.48</v>
      </c>
      <c r="H297" s="511">
        <v>31.647514</v>
      </c>
      <c r="I297" s="473">
        <v>3105.9</v>
      </c>
      <c r="J297" s="511">
        <v>31.647514</v>
      </c>
      <c r="K297" s="473">
        <v>3105.9</v>
      </c>
      <c r="L297" s="74">
        <f>J297/K297</f>
        <v>0.010189482597636756</v>
      </c>
      <c r="M297" s="103">
        <v>292.992</v>
      </c>
      <c r="N297" s="34">
        <f>L297*M297</f>
        <v>2.9854368852467887</v>
      </c>
      <c r="O297" s="34">
        <f>L297*60*1000</f>
        <v>611.3689558582054</v>
      </c>
      <c r="P297" s="75">
        <f>N297*60</f>
        <v>179.1262131148073</v>
      </c>
      <c r="R297" s="10"/>
      <c r="S297" s="10"/>
    </row>
    <row r="298" spans="1:19" s="9" customFormat="1" ht="12.75" customHeight="1">
      <c r="A298" s="324"/>
      <c r="B298" s="213" t="s">
        <v>92</v>
      </c>
      <c r="C298" s="30">
        <v>42</v>
      </c>
      <c r="D298" s="30">
        <v>2000</v>
      </c>
      <c r="E298" s="511">
        <v>41.991</v>
      </c>
      <c r="F298" s="511">
        <v>6.68304</v>
      </c>
      <c r="G298" s="511">
        <v>6.64</v>
      </c>
      <c r="H298" s="511">
        <v>28.66796</v>
      </c>
      <c r="I298" s="473">
        <v>2801.69</v>
      </c>
      <c r="J298" s="511">
        <v>28.234418</v>
      </c>
      <c r="K298" s="473">
        <v>2759.32</v>
      </c>
      <c r="L298" s="74">
        <f>J298/K298</f>
        <v>0.010232382616006843</v>
      </c>
      <c r="M298" s="34">
        <v>292.992</v>
      </c>
      <c r="N298" s="34">
        <f>L298*M298</f>
        <v>2.998006247429077</v>
      </c>
      <c r="O298" s="34">
        <f>L298*60*1000</f>
        <v>613.9429569604106</v>
      </c>
      <c r="P298" s="75">
        <f>N298*60</f>
        <v>179.88037484574463</v>
      </c>
      <c r="R298" s="10"/>
      <c r="S298" s="10"/>
    </row>
    <row r="299" spans="1:19" s="9" customFormat="1" ht="12.75" customHeight="1">
      <c r="A299" s="324"/>
      <c r="B299" s="213" t="s">
        <v>296</v>
      </c>
      <c r="C299" s="30">
        <v>60</v>
      </c>
      <c r="D299" s="30">
        <v>1980</v>
      </c>
      <c r="E299" s="504">
        <v>48.2</v>
      </c>
      <c r="F299" s="504">
        <v>7.1296</v>
      </c>
      <c r="G299" s="504">
        <v>9.44</v>
      </c>
      <c r="H299" s="504">
        <v>31.6304</v>
      </c>
      <c r="I299" s="53">
        <v>3087.75</v>
      </c>
      <c r="J299" s="504">
        <v>31.6304</v>
      </c>
      <c r="K299" s="53">
        <v>3087.75</v>
      </c>
      <c r="L299" s="74">
        <f>J299/K299</f>
        <v>0.010243834507327342</v>
      </c>
      <c r="M299" s="34">
        <v>273.59</v>
      </c>
      <c r="N299" s="34">
        <f>L299*M299</f>
        <v>2.802610682859687</v>
      </c>
      <c r="O299" s="34">
        <f>L299*60000</f>
        <v>614.6300704396405</v>
      </c>
      <c r="P299" s="75">
        <f>N299*60</f>
        <v>168.15664097158123</v>
      </c>
      <c r="R299" s="10"/>
      <c r="S299" s="10"/>
    </row>
    <row r="300" spans="1:19" s="9" customFormat="1" ht="12.75" customHeight="1">
      <c r="A300" s="324"/>
      <c r="B300" s="346" t="s">
        <v>229</v>
      </c>
      <c r="C300" s="225">
        <v>40</v>
      </c>
      <c r="D300" s="30">
        <v>1990</v>
      </c>
      <c r="E300" s="504">
        <f>F300+G300+H300</f>
        <v>34.499992</v>
      </c>
      <c r="F300" s="512">
        <v>4.71852</v>
      </c>
      <c r="G300" s="512">
        <v>6.32</v>
      </c>
      <c r="H300" s="512">
        <v>23.461472</v>
      </c>
      <c r="I300" s="474">
        <v>2285.64</v>
      </c>
      <c r="J300" s="512">
        <v>23.461472</v>
      </c>
      <c r="K300" s="474">
        <v>2285.64</v>
      </c>
      <c r="L300" s="454">
        <f>H300/K300</f>
        <v>0.01026472760364712</v>
      </c>
      <c r="M300" s="34">
        <v>301.821</v>
      </c>
      <c r="N300" s="226">
        <f>M300*L300</f>
        <v>3.0981103500603777</v>
      </c>
      <c r="O300" s="50">
        <f>L300*60*1000</f>
        <v>615.8836562188272</v>
      </c>
      <c r="P300" s="75">
        <f>N300*60</f>
        <v>185.88662100362265</v>
      </c>
      <c r="R300" s="10"/>
      <c r="S300" s="10"/>
    </row>
    <row r="301" spans="1:19" s="9" customFormat="1" ht="12.75" customHeight="1">
      <c r="A301" s="324"/>
      <c r="B301" s="343" t="s">
        <v>587</v>
      </c>
      <c r="C301" s="250">
        <v>42</v>
      </c>
      <c r="D301" s="30">
        <v>2005</v>
      </c>
      <c r="E301" s="504">
        <v>31.687</v>
      </c>
      <c r="F301" s="507">
        <v>1.275</v>
      </c>
      <c r="G301" s="507">
        <v>7.44</v>
      </c>
      <c r="H301" s="504">
        <v>22.97</v>
      </c>
      <c r="I301" s="472">
        <v>2222.7</v>
      </c>
      <c r="J301" s="507">
        <v>22.97</v>
      </c>
      <c r="K301" s="472">
        <v>2222.7</v>
      </c>
      <c r="L301" s="251">
        <v>0.01034</v>
      </c>
      <c r="M301" s="34">
        <v>331.905</v>
      </c>
      <c r="N301" s="226">
        <v>3.43</v>
      </c>
      <c r="O301" s="34">
        <f>L301*1000*60</f>
        <v>620.4</v>
      </c>
      <c r="P301" s="75">
        <f>N301*60</f>
        <v>205.8</v>
      </c>
      <c r="R301" s="10"/>
      <c r="S301" s="10"/>
    </row>
    <row r="302" spans="1:19" s="9" customFormat="1" ht="12.75" customHeight="1">
      <c r="A302" s="324"/>
      <c r="B302" s="345" t="s">
        <v>360</v>
      </c>
      <c r="C302" s="35">
        <v>6</v>
      </c>
      <c r="D302" s="35">
        <v>1985</v>
      </c>
      <c r="E302" s="56">
        <v>3.625</v>
      </c>
      <c r="F302" s="56">
        <v>0.28</v>
      </c>
      <c r="G302" s="56">
        <v>0.96</v>
      </c>
      <c r="H302" s="56">
        <v>2.385</v>
      </c>
      <c r="I302" s="62">
        <v>230.55</v>
      </c>
      <c r="J302" s="56">
        <v>2.385</v>
      </c>
      <c r="K302" s="62">
        <v>230.55</v>
      </c>
      <c r="L302" s="138">
        <f>J302/K302</f>
        <v>0.010344827586206895</v>
      </c>
      <c r="M302" s="39">
        <v>306.944</v>
      </c>
      <c r="N302" s="142">
        <f>L302*M302</f>
        <v>3.175282758620689</v>
      </c>
      <c r="O302" s="142">
        <f>L302*60*1000</f>
        <v>620.6896551724137</v>
      </c>
      <c r="P302" s="141">
        <f>O302*M302/1000</f>
        <v>190.51696551724137</v>
      </c>
      <c r="R302" s="10"/>
      <c r="S302" s="10"/>
    </row>
    <row r="303" spans="1:19" s="9" customFormat="1" ht="12.75" customHeight="1">
      <c r="A303" s="324"/>
      <c r="B303" s="213" t="s">
        <v>493</v>
      </c>
      <c r="C303" s="30">
        <v>40</v>
      </c>
      <c r="D303" s="30">
        <v>1987</v>
      </c>
      <c r="E303" s="504">
        <v>34.132</v>
      </c>
      <c r="F303" s="504">
        <v>4.131</v>
      </c>
      <c r="G303" s="504">
        <v>6.4</v>
      </c>
      <c r="H303" s="504">
        <f>E303-F303-G303</f>
        <v>23.601</v>
      </c>
      <c r="I303" s="53">
        <v>2280.42</v>
      </c>
      <c r="J303" s="504">
        <v>23.601</v>
      </c>
      <c r="K303" s="53">
        <v>2280.42</v>
      </c>
      <c r="L303" s="74">
        <f>J303/K303</f>
        <v>0.01034940931933591</v>
      </c>
      <c r="M303" s="34">
        <v>333.649</v>
      </c>
      <c r="N303" s="34">
        <f>L303*M303</f>
        <v>3.453070069987107</v>
      </c>
      <c r="O303" s="34">
        <f>L303*60*1000</f>
        <v>620.9645591601546</v>
      </c>
      <c r="P303" s="75">
        <f>N303*60</f>
        <v>207.18420419922643</v>
      </c>
      <c r="R303" s="10"/>
      <c r="S303" s="10"/>
    </row>
    <row r="304" spans="1:19" s="9" customFormat="1" ht="12.75" customHeight="1">
      <c r="A304" s="324"/>
      <c r="B304" s="343" t="s">
        <v>588</v>
      </c>
      <c r="C304" s="250">
        <v>60</v>
      </c>
      <c r="D304" s="30">
        <v>1965</v>
      </c>
      <c r="E304" s="504">
        <v>43.305</v>
      </c>
      <c r="F304" s="507">
        <v>5.11275</v>
      </c>
      <c r="G304" s="507">
        <v>9.6</v>
      </c>
      <c r="H304" s="504">
        <v>28.59225</v>
      </c>
      <c r="I304" s="472">
        <v>2757.36</v>
      </c>
      <c r="J304" s="507">
        <v>28.59</v>
      </c>
      <c r="K304" s="472">
        <v>2757.36</v>
      </c>
      <c r="L304" s="251">
        <v>0.01037</v>
      </c>
      <c r="M304" s="34">
        <v>331.905</v>
      </c>
      <c r="N304" s="226">
        <v>3.44</v>
      </c>
      <c r="O304" s="34">
        <f>L304*1000*60</f>
        <v>622.2</v>
      </c>
      <c r="P304" s="75">
        <f>N304*60</f>
        <v>206.4</v>
      </c>
      <c r="R304" s="10"/>
      <c r="S304" s="10"/>
    </row>
    <row r="305" spans="1:19" s="9" customFormat="1" ht="13.5" customHeight="1">
      <c r="A305" s="324"/>
      <c r="B305" s="355" t="s">
        <v>716</v>
      </c>
      <c r="C305" s="276">
        <v>40</v>
      </c>
      <c r="D305" s="276">
        <v>1984</v>
      </c>
      <c r="E305" s="303">
        <v>35.3</v>
      </c>
      <c r="F305" s="303">
        <v>4.864</v>
      </c>
      <c r="G305" s="303">
        <v>6.4</v>
      </c>
      <c r="H305" s="303">
        <v>24.036</v>
      </c>
      <c r="I305" s="391">
        <v>2304.94</v>
      </c>
      <c r="J305" s="303">
        <v>24</v>
      </c>
      <c r="K305" s="391">
        <v>2304.9</v>
      </c>
      <c r="L305" s="265">
        <f>J305/K305</f>
        <v>0.010412599245086555</v>
      </c>
      <c r="M305" s="266">
        <v>241.54</v>
      </c>
      <c r="N305" s="139">
        <f>L305*M305</f>
        <v>2.5150592216582064</v>
      </c>
      <c r="O305" s="139">
        <f>L305*60*1000</f>
        <v>624.7559547051933</v>
      </c>
      <c r="P305" s="140">
        <f>O305*M305/1000</f>
        <v>150.90355329949236</v>
      </c>
      <c r="R305" s="10"/>
      <c r="S305" s="10"/>
    </row>
    <row r="306" spans="1:19" s="9" customFormat="1" ht="13.5" customHeight="1">
      <c r="A306" s="324"/>
      <c r="B306" s="346" t="s">
        <v>228</v>
      </c>
      <c r="C306" s="225">
        <v>48</v>
      </c>
      <c r="D306" s="30">
        <v>1970</v>
      </c>
      <c r="E306" s="504">
        <f>F306+G306+H306</f>
        <v>38.148219</v>
      </c>
      <c r="F306" s="512">
        <v>4.794</v>
      </c>
      <c r="G306" s="512">
        <v>7.68</v>
      </c>
      <c r="H306" s="512">
        <v>25.674218999999997</v>
      </c>
      <c r="I306" s="474">
        <v>2597.12</v>
      </c>
      <c r="J306" s="512">
        <v>25.674218999999997</v>
      </c>
      <c r="K306" s="474">
        <v>2461.48</v>
      </c>
      <c r="L306" s="454">
        <f>H306/K306</f>
        <v>0.010430399190730778</v>
      </c>
      <c r="M306" s="34">
        <v>301.821</v>
      </c>
      <c r="N306" s="226">
        <f>M306*L306</f>
        <v>3.1481135141455545</v>
      </c>
      <c r="O306" s="50">
        <f>L306*60*1000</f>
        <v>625.8239514438467</v>
      </c>
      <c r="P306" s="75">
        <f>N306*60</f>
        <v>188.88681084873326</v>
      </c>
      <c r="Q306" s="11"/>
      <c r="R306" s="10"/>
      <c r="S306" s="10"/>
    </row>
    <row r="307" spans="1:19" s="9" customFormat="1" ht="12.75" customHeight="1">
      <c r="A307" s="324"/>
      <c r="B307" s="343" t="s">
        <v>589</v>
      </c>
      <c r="C307" s="250">
        <v>50</v>
      </c>
      <c r="D307" s="30">
        <v>1971</v>
      </c>
      <c r="E307" s="504">
        <v>40.437</v>
      </c>
      <c r="F307" s="507">
        <v>5.559</v>
      </c>
      <c r="G307" s="507">
        <v>8</v>
      </c>
      <c r="H307" s="504">
        <v>26.878</v>
      </c>
      <c r="I307" s="472">
        <v>2573.72</v>
      </c>
      <c r="J307" s="507">
        <v>26.88</v>
      </c>
      <c r="K307" s="472">
        <v>2573.72</v>
      </c>
      <c r="L307" s="251">
        <v>0.01044</v>
      </c>
      <c r="M307" s="34">
        <v>331.905</v>
      </c>
      <c r="N307" s="226">
        <v>3.47</v>
      </c>
      <c r="O307" s="34">
        <f>L307*1000*60</f>
        <v>626.4</v>
      </c>
      <c r="P307" s="75">
        <f>N307*60</f>
        <v>208.20000000000002</v>
      </c>
      <c r="R307" s="10"/>
      <c r="S307" s="10"/>
    </row>
    <row r="308" spans="1:19" s="9" customFormat="1" ht="12.75">
      <c r="A308" s="324"/>
      <c r="B308" s="213" t="s">
        <v>93</v>
      </c>
      <c r="C308" s="30">
        <v>28</v>
      </c>
      <c r="D308" s="30">
        <v>2000</v>
      </c>
      <c r="E308" s="511">
        <v>24.154</v>
      </c>
      <c r="F308" s="511">
        <v>3.5343</v>
      </c>
      <c r="G308" s="511">
        <v>4.4</v>
      </c>
      <c r="H308" s="511">
        <v>16.2197</v>
      </c>
      <c r="I308" s="473">
        <v>1552.52</v>
      </c>
      <c r="J308" s="511">
        <v>15.291661</v>
      </c>
      <c r="K308" s="473">
        <v>1463.69</v>
      </c>
      <c r="L308" s="74">
        <f>J308/K308</f>
        <v>0.010447335842972213</v>
      </c>
      <c r="M308" s="34">
        <v>292.992</v>
      </c>
      <c r="N308" s="34">
        <f>L308*M308</f>
        <v>3.0609858233041147</v>
      </c>
      <c r="O308" s="34">
        <f>L308*60*1000</f>
        <v>626.8401505783328</v>
      </c>
      <c r="P308" s="75">
        <f>N308*60</f>
        <v>183.65914939824688</v>
      </c>
      <c r="R308" s="10"/>
      <c r="S308" s="10"/>
    </row>
    <row r="309" spans="1:19" s="9" customFormat="1" ht="12.75">
      <c r="A309" s="324"/>
      <c r="B309" s="345" t="s">
        <v>349</v>
      </c>
      <c r="C309" s="35">
        <v>28</v>
      </c>
      <c r="D309" s="35">
        <v>1977</v>
      </c>
      <c r="E309" s="56">
        <v>22.076</v>
      </c>
      <c r="F309" s="56">
        <v>2.582</v>
      </c>
      <c r="G309" s="56">
        <v>4.48</v>
      </c>
      <c r="H309" s="56">
        <v>15.014</v>
      </c>
      <c r="I309" s="62">
        <v>1436.93</v>
      </c>
      <c r="J309" s="56">
        <v>15.014</v>
      </c>
      <c r="K309" s="62">
        <v>1436.93</v>
      </c>
      <c r="L309" s="138">
        <f>J309/K309</f>
        <v>0.010448664861893062</v>
      </c>
      <c r="M309" s="39">
        <v>306.944</v>
      </c>
      <c r="N309" s="142">
        <f>L309*M309</f>
        <v>3.207154987368904</v>
      </c>
      <c r="O309" s="142">
        <f>L309*60*1000</f>
        <v>626.9198917135838</v>
      </c>
      <c r="P309" s="141">
        <f>O309*M309/1000</f>
        <v>192.42929924213428</v>
      </c>
      <c r="R309" s="10"/>
      <c r="S309" s="10"/>
    </row>
    <row r="310" spans="1:19" s="9" customFormat="1" ht="12.75" customHeight="1">
      <c r="A310" s="324"/>
      <c r="B310" s="213" t="s">
        <v>379</v>
      </c>
      <c r="C310" s="30">
        <v>50</v>
      </c>
      <c r="D310" s="30">
        <v>2000</v>
      </c>
      <c r="E310" s="511">
        <v>41.293</v>
      </c>
      <c r="F310" s="511">
        <v>5.703075</v>
      </c>
      <c r="G310" s="511">
        <v>8</v>
      </c>
      <c r="H310" s="511">
        <v>27.589925</v>
      </c>
      <c r="I310" s="473">
        <v>2639.5</v>
      </c>
      <c r="J310" s="511">
        <v>27.589925</v>
      </c>
      <c r="K310" s="473">
        <v>2639.5</v>
      </c>
      <c r="L310" s="74">
        <f>J310/K310</f>
        <v>0.01045270884637242</v>
      </c>
      <c r="M310" s="34">
        <v>292.992</v>
      </c>
      <c r="N310" s="34">
        <f>L310*M310</f>
        <v>3.0625600703163482</v>
      </c>
      <c r="O310" s="34">
        <f>L310*60*1000</f>
        <v>627.1625307823451</v>
      </c>
      <c r="P310" s="75">
        <f>N310*60</f>
        <v>183.75360421898088</v>
      </c>
      <c r="R310" s="10"/>
      <c r="S310" s="10"/>
    </row>
    <row r="311" spans="1:19" s="9" customFormat="1" ht="12.75">
      <c r="A311" s="324"/>
      <c r="B311" s="213" t="s">
        <v>252</v>
      </c>
      <c r="C311" s="30">
        <v>13</v>
      </c>
      <c r="D311" s="30">
        <v>1981</v>
      </c>
      <c r="E311" s="504">
        <f>SUM(F311:H311)</f>
        <v>11.73</v>
      </c>
      <c r="F311" s="504">
        <v>1.5036</v>
      </c>
      <c r="G311" s="504">
        <v>2.08</v>
      </c>
      <c r="H311" s="504">
        <v>8.1464</v>
      </c>
      <c r="I311" s="53">
        <v>779.03</v>
      </c>
      <c r="J311" s="504">
        <v>8.1464</v>
      </c>
      <c r="K311" s="53">
        <v>779.03</v>
      </c>
      <c r="L311" s="74">
        <f>J311/K311</f>
        <v>0.010457106915009692</v>
      </c>
      <c r="M311" s="34">
        <v>281.5</v>
      </c>
      <c r="N311" s="34">
        <f>L311*M311*1.09</f>
        <v>3.2086064002669987</v>
      </c>
      <c r="O311" s="34">
        <f>L311*60*1000</f>
        <v>627.4264149005814</v>
      </c>
      <c r="P311" s="75">
        <f>N311*60</f>
        <v>192.5163840160199</v>
      </c>
      <c r="R311" s="10"/>
      <c r="S311" s="10"/>
    </row>
    <row r="312" spans="1:19" s="9" customFormat="1" ht="12.75">
      <c r="A312" s="324"/>
      <c r="B312" s="213" t="s">
        <v>251</v>
      </c>
      <c r="C312" s="30">
        <v>54</v>
      </c>
      <c r="D312" s="30">
        <v>1994</v>
      </c>
      <c r="E312" s="504">
        <f>SUM(F312:H312)</f>
        <v>50.572</v>
      </c>
      <c r="F312" s="504">
        <v>5.9415</v>
      </c>
      <c r="G312" s="504">
        <v>8.48</v>
      </c>
      <c r="H312" s="504">
        <v>36.1505</v>
      </c>
      <c r="I312" s="53">
        <v>3186.64</v>
      </c>
      <c r="J312" s="504">
        <v>32.53545</v>
      </c>
      <c r="K312" s="53">
        <v>3109.9</v>
      </c>
      <c r="L312" s="74">
        <f>J312/K312</f>
        <v>0.01046189588089649</v>
      </c>
      <c r="M312" s="34">
        <v>281.5</v>
      </c>
      <c r="N312" s="34">
        <f>L312*M312*1.09</f>
        <v>3.2100758226148747</v>
      </c>
      <c r="O312" s="34">
        <f>L312*60*1000</f>
        <v>627.7137528537894</v>
      </c>
      <c r="P312" s="75">
        <f>N312*60</f>
        <v>192.60454935689248</v>
      </c>
      <c r="R312" s="10"/>
      <c r="S312" s="10"/>
    </row>
    <row r="313" spans="1:19" s="9" customFormat="1" ht="12.75">
      <c r="A313" s="324"/>
      <c r="B313" s="345" t="s">
        <v>629</v>
      </c>
      <c r="C313" s="35">
        <v>72</v>
      </c>
      <c r="D313" s="35" t="s">
        <v>276</v>
      </c>
      <c r="E313" s="56">
        <v>46.52</v>
      </c>
      <c r="F313" s="56">
        <v>4.59</v>
      </c>
      <c r="G313" s="56">
        <v>11.52</v>
      </c>
      <c r="H313" s="56">
        <v>30.41</v>
      </c>
      <c r="I313" s="62">
        <v>2906</v>
      </c>
      <c r="J313" s="56">
        <v>30.41</v>
      </c>
      <c r="K313" s="62">
        <v>2906</v>
      </c>
      <c r="L313" s="138">
        <f>J313/K313</f>
        <v>0.010464556090846525</v>
      </c>
      <c r="M313" s="39">
        <v>215.3</v>
      </c>
      <c r="N313" s="142">
        <f>L313*M313</f>
        <v>2.253018926359257</v>
      </c>
      <c r="O313" s="142">
        <f>L313*60*1000</f>
        <v>627.8733654507915</v>
      </c>
      <c r="P313" s="141">
        <f>O313*M313/1000</f>
        <v>135.18113558155542</v>
      </c>
      <c r="R313" s="10"/>
      <c r="S313" s="10"/>
    </row>
    <row r="314" spans="1:19" s="9" customFormat="1" ht="12.75">
      <c r="A314" s="324"/>
      <c r="B314" s="345" t="s">
        <v>717</v>
      </c>
      <c r="C314" s="35">
        <v>46</v>
      </c>
      <c r="D314" s="35">
        <v>1992</v>
      </c>
      <c r="E314" s="56">
        <v>35</v>
      </c>
      <c r="F314" s="56">
        <v>5.348</v>
      </c>
      <c r="G314" s="56">
        <v>7.2</v>
      </c>
      <c r="H314" s="56">
        <v>22.452</v>
      </c>
      <c r="I314" s="62">
        <v>2147.49</v>
      </c>
      <c r="J314" s="56">
        <v>22.5</v>
      </c>
      <c r="K314" s="62">
        <v>2147.5</v>
      </c>
      <c r="L314" s="138">
        <f>J314/K314</f>
        <v>0.010477299185098952</v>
      </c>
      <c r="M314" s="39">
        <v>241.54</v>
      </c>
      <c r="N314" s="142">
        <f>L314*M314</f>
        <v>2.530686845168801</v>
      </c>
      <c r="O314" s="142">
        <f>L314*60*1000</f>
        <v>628.6379511059371</v>
      </c>
      <c r="P314" s="141">
        <f>O314*M314/1000</f>
        <v>151.84121071012805</v>
      </c>
      <c r="R314" s="10"/>
      <c r="S314" s="10"/>
    </row>
    <row r="315" spans="1:19" s="9" customFormat="1" ht="12.75">
      <c r="A315" s="324"/>
      <c r="B315" s="184" t="s">
        <v>249</v>
      </c>
      <c r="C315" s="185">
        <v>12</v>
      </c>
      <c r="D315" s="185">
        <v>1979</v>
      </c>
      <c r="E315" s="509">
        <f>SUM(F315:H315)</f>
        <v>10.2028</v>
      </c>
      <c r="F315" s="509">
        <v>0.86</v>
      </c>
      <c r="G315" s="509">
        <v>1.84</v>
      </c>
      <c r="H315" s="509">
        <v>7.5028</v>
      </c>
      <c r="I315" s="98">
        <v>715.63</v>
      </c>
      <c r="J315" s="509">
        <v>7.5028</v>
      </c>
      <c r="K315" s="98">
        <v>715.63</v>
      </c>
      <c r="L315" s="186">
        <f>J315/K315</f>
        <v>0.010484188756759778</v>
      </c>
      <c r="M315" s="103">
        <v>281.5</v>
      </c>
      <c r="N315" s="103">
        <f>L315*M315*1.09</f>
        <v>3.2169160571803865</v>
      </c>
      <c r="O315" s="103">
        <f>L315*60*1000</f>
        <v>629.0513254055867</v>
      </c>
      <c r="P315" s="104">
        <f>N315*60</f>
        <v>193.0149634308232</v>
      </c>
      <c r="R315" s="10"/>
      <c r="S315" s="10"/>
    </row>
    <row r="316" spans="1:19" s="9" customFormat="1" ht="12.75">
      <c r="A316" s="324"/>
      <c r="B316" s="137" t="s">
        <v>351</v>
      </c>
      <c r="C316" s="35">
        <v>40</v>
      </c>
      <c r="D316" s="35">
        <v>1991</v>
      </c>
      <c r="E316" s="56">
        <v>34.123</v>
      </c>
      <c r="F316" s="56">
        <v>3.893</v>
      </c>
      <c r="G316" s="56">
        <v>6.4</v>
      </c>
      <c r="H316" s="56">
        <v>23.83</v>
      </c>
      <c r="I316" s="62">
        <v>2268.53</v>
      </c>
      <c r="J316" s="56">
        <v>23.83</v>
      </c>
      <c r="K316" s="62">
        <v>2268.53</v>
      </c>
      <c r="L316" s="138">
        <f>J316/K316</f>
        <v>0.010504599895086243</v>
      </c>
      <c r="M316" s="39">
        <v>306.944</v>
      </c>
      <c r="N316" s="142">
        <f>L316*M316</f>
        <v>3.2243239101973518</v>
      </c>
      <c r="O316" s="142">
        <f>L316*60*1000</f>
        <v>630.2759937051746</v>
      </c>
      <c r="P316" s="141">
        <f>O316*M316/1000</f>
        <v>193.45943461184115</v>
      </c>
      <c r="Q316" s="11"/>
      <c r="R316" s="10"/>
      <c r="S316" s="10"/>
    </row>
    <row r="317" spans="1:19" s="9" customFormat="1" ht="12.75" customHeight="1">
      <c r="A317" s="324"/>
      <c r="B317" s="137" t="s">
        <v>767</v>
      </c>
      <c r="C317" s="35">
        <v>20</v>
      </c>
      <c r="D317" s="35" t="s">
        <v>24</v>
      </c>
      <c r="E317" s="56">
        <f>F317+G317+H317</f>
        <v>14.958</v>
      </c>
      <c r="F317" s="56">
        <v>1.964</v>
      </c>
      <c r="G317" s="56">
        <v>3.2</v>
      </c>
      <c r="H317" s="56">
        <v>9.794</v>
      </c>
      <c r="I317" s="62">
        <v>932.16</v>
      </c>
      <c r="J317" s="56">
        <v>9.794</v>
      </c>
      <c r="K317" s="62">
        <v>932.16</v>
      </c>
      <c r="L317" s="138">
        <f>J317/K317</f>
        <v>0.010506779951939582</v>
      </c>
      <c r="M317" s="39">
        <v>345.2</v>
      </c>
      <c r="N317" s="142">
        <f>L317*M317</f>
        <v>3.6269404394095437</v>
      </c>
      <c r="O317" s="142">
        <f>L317*60*1000</f>
        <v>630.406797116375</v>
      </c>
      <c r="P317" s="141">
        <f>O317*M317/1000</f>
        <v>217.61642636457262</v>
      </c>
      <c r="R317" s="10"/>
      <c r="S317" s="10"/>
    </row>
    <row r="318" spans="1:19" s="9" customFormat="1" ht="12.75">
      <c r="A318" s="324"/>
      <c r="B318" s="137" t="s">
        <v>768</v>
      </c>
      <c r="C318" s="35">
        <v>12</v>
      </c>
      <c r="D318" s="35" t="s">
        <v>24</v>
      </c>
      <c r="E318" s="56">
        <f>F318+G318+H318</f>
        <v>9.631</v>
      </c>
      <c r="F318" s="56">
        <v>0.224</v>
      </c>
      <c r="G318" s="56">
        <v>1.92</v>
      </c>
      <c r="H318" s="56">
        <v>7.487</v>
      </c>
      <c r="I318" s="62">
        <v>710.12</v>
      </c>
      <c r="J318" s="56">
        <v>7.487</v>
      </c>
      <c r="K318" s="62">
        <v>710.12</v>
      </c>
      <c r="L318" s="138">
        <f>J318/K318</f>
        <v>0.01054328845828874</v>
      </c>
      <c r="M318" s="39">
        <v>345.2</v>
      </c>
      <c r="N318" s="142">
        <f>L318*M318</f>
        <v>3.639543175801273</v>
      </c>
      <c r="O318" s="142">
        <f>L318*60*1000</f>
        <v>632.5973074973243</v>
      </c>
      <c r="P318" s="141">
        <f>O318*M318/1000</f>
        <v>218.37259054807635</v>
      </c>
      <c r="R318" s="10"/>
      <c r="S318" s="10"/>
    </row>
    <row r="319" spans="1:19" s="9" customFormat="1" ht="12.75">
      <c r="A319" s="324"/>
      <c r="B319" s="137" t="s">
        <v>107</v>
      </c>
      <c r="C319" s="35">
        <v>61</v>
      </c>
      <c r="D319" s="35">
        <v>1986</v>
      </c>
      <c r="E319" s="56">
        <v>38</v>
      </c>
      <c r="F319" s="56">
        <v>6.9386</v>
      </c>
      <c r="G319" s="56">
        <v>6.07</v>
      </c>
      <c r="H319" s="56">
        <f>E319-F319-G319</f>
        <v>24.9914</v>
      </c>
      <c r="I319" s="62">
        <v>2367.65</v>
      </c>
      <c r="J319" s="56">
        <f>H319</f>
        <v>24.9914</v>
      </c>
      <c r="K319" s="62">
        <f>I319</f>
        <v>2367.65</v>
      </c>
      <c r="L319" s="138">
        <f>J319/K319</f>
        <v>0.010555360800794035</v>
      </c>
      <c r="M319" s="39">
        <v>273.26</v>
      </c>
      <c r="N319" s="142">
        <f>L319*M319</f>
        <v>2.884357892424978</v>
      </c>
      <c r="O319" s="142">
        <f>L319*60*1000</f>
        <v>633.3216480476422</v>
      </c>
      <c r="P319" s="141">
        <f>O319*M319/1000</f>
        <v>173.06147354549867</v>
      </c>
      <c r="R319" s="10"/>
      <c r="S319" s="10"/>
    </row>
    <row r="320" spans="1:19" s="9" customFormat="1" ht="12.75">
      <c r="A320" s="324"/>
      <c r="B320" s="249" t="s">
        <v>590</v>
      </c>
      <c r="C320" s="250">
        <v>50</v>
      </c>
      <c r="D320" s="30">
        <v>1972</v>
      </c>
      <c r="E320" s="504">
        <v>26.981</v>
      </c>
      <c r="F320" s="507">
        <v>4.1055</v>
      </c>
      <c r="G320" s="507">
        <v>0.5</v>
      </c>
      <c r="H320" s="504">
        <v>22.3755</v>
      </c>
      <c r="I320" s="472">
        <v>2113.85</v>
      </c>
      <c r="J320" s="507">
        <v>22.38</v>
      </c>
      <c r="K320" s="472">
        <v>2113.85</v>
      </c>
      <c r="L320" s="251">
        <v>0.01059</v>
      </c>
      <c r="M320" s="34">
        <v>331.905</v>
      </c>
      <c r="N320" s="226">
        <v>3.51</v>
      </c>
      <c r="O320" s="34">
        <f>L320*1000*60</f>
        <v>635.4</v>
      </c>
      <c r="P320" s="75">
        <f>N320*60</f>
        <v>210.6</v>
      </c>
      <c r="R320" s="10"/>
      <c r="S320" s="10"/>
    </row>
    <row r="321" spans="1:19" s="9" customFormat="1" ht="12.75">
      <c r="A321" s="324"/>
      <c r="B321" s="137" t="s">
        <v>810</v>
      </c>
      <c r="C321" s="35">
        <v>70</v>
      </c>
      <c r="D321" s="35">
        <v>1977</v>
      </c>
      <c r="E321" s="56">
        <v>56.8</v>
      </c>
      <c r="F321" s="56">
        <v>9.972</v>
      </c>
      <c r="G321" s="56">
        <v>11.2</v>
      </c>
      <c r="H321" s="56">
        <v>35.628</v>
      </c>
      <c r="I321" s="62"/>
      <c r="J321" s="513">
        <v>35.629</v>
      </c>
      <c r="K321" s="62">
        <v>3363.64</v>
      </c>
      <c r="L321" s="138">
        <f>J321/K321</f>
        <v>0.010592393954168697</v>
      </c>
      <c r="M321" s="39">
        <v>333.43</v>
      </c>
      <c r="N321" s="142">
        <f>L321*M321</f>
        <v>3.531821916138469</v>
      </c>
      <c r="O321" s="142">
        <f>L321*60*1000</f>
        <v>635.5436372501218</v>
      </c>
      <c r="P321" s="141">
        <f>O321*M321/1000</f>
        <v>211.9093149683081</v>
      </c>
      <c r="R321" s="10"/>
      <c r="S321" s="10"/>
    </row>
    <row r="322" spans="1:19" s="9" customFormat="1" ht="12.75" customHeight="1">
      <c r="A322" s="324"/>
      <c r="B322" s="187" t="s">
        <v>165</v>
      </c>
      <c r="C322" s="30">
        <v>40</v>
      </c>
      <c r="D322" s="30">
        <v>1983</v>
      </c>
      <c r="E322" s="504">
        <v>32.657</v>
      </c>
      <c r="F322" s="504">
        <v>2.346</v>
      </c>
      <c r="G322" s="504">
        <v>6.4</v>
      </c>
      <c r="H322" s="504">
        <f>E322-F322-G322</f>
        <v>23.910999999999994</v>
      </c>
      <c r="I322" s="53">
        <v>2254.6</v>
      </c>
      <c r="J322" s="504">
        <v>23.911</v>
      </c>
      <c r="K322" s="53">
        <v>2254.6</v>
      </c>
      <c r="L322" s="74">
        <f>J322/K322</f>
        <v>0.01060542890091369</v>
      </c>
      <c r="M322" s="34">
        <v>333.649</v>
      </c>
      <c r="N322" s="244">
        <f>L322*M322</f>
        <v>3.5384907473609517</v>
      </c>
      <c r="O322" s="103">
        <f>L322*60*1000</f>
        <v>636.3257340548214</v>
      </c>
      <c r="P322" s="104">
        <f>N322*60</f>
        <v>212.3094448416571</v>
      </c>
      <c r="R322" s="10"/>
      <c r="S322" s="10"/>
    </row>
    <row r="323" spans="1:19" s="9" customFormat="1" ht="12.75">
      <c r="A323" s="324"/>
      <c r="B323" s="137" t="s">
        <v>325</v>
      </c>
      <c r="C323" s="35">
        <v>12</v>
      </c>
      <c r="D323" s="35" t="s">
        <v>24</v>
      </c>
      <c r="E323" s="56">
        <f>F323+G323+H323</f>
        <v>9.485</v>
      </c>
      <c r="F323" s="56">
        <v>0.112</v>
      </c>
      <c r="G323" s="56">
        <v>1.92</v>
      </c>
      <c r="H323" s="56">
        <v>7.453</v>
      </c>
      <c r="I323" s="62">
        <v>701.94</v>
      </c>
      <c r="J323" s="56">
        <v>7.453</v>
      </c>
      <c r="K323" s="62">
        <v>701.94</v>
      </c>
      <c r="L323" s="138">
        <f>J323/K323</f>
        <v>0.010617716613955608</v>
      </c>
      <c r="M323" s="39">
        <v>345.2</v>
      </c>
      <c r="N323" s="142">
        <f>L323*M323</f>
        <v>3.6652357751374756</v>
      </c>
      <c r="O323" s="142">
        <f>L323*60*1000</f>
        <v>637.0629968373364</v>
      </c>
      <c r="P323" s="141">
        <f>O323*M323/1000</f>
        <v>219.91414650824854</v>
      </c>
      <c r="R323" s="10"/>
      <c r="S323" s="10"/>
    </row>
    <row r="324" spans="1:19" s="9" customFormat="1" ht="12.75">
      <c r="A324" s="324"/>
      <c r="B324" s="249" t="s">
        <v>591</v>
      </c>
      <c r="C324" s="250">
        <v>50</v>
      </c>
      <c r="D324" s="30">
        <v>1971</v>
      </c>
      <c r="E324" s="504">
        <v>39.2</v>
      </c>
      <c r="F324" s="507">
        <v>3.519</v>
      </c>
      <c r="G324" s="507">
        <v>8</v>
      </c>
      <c r="H324" s="504">
        <v>27.681</v>
      </c>
      <c r="I324" s="472">
        <v>2592.75</v>
      </c>
      <c r="J324" s="507">
        <v>27.68</v>
      </c>
      <c r="K324" s="472">
        <v>2592.75</v>
      </c>
      <c r="L324" s="251">
        <v>0.01068</v>
      </c>
      <c r="M324" s="34">
        <v>329.834</v>
      </c>
      <c r="N324" s="226">
        <v>3.52</v>
      </c>
      <c r="O324" s="34">
        <f>L324*1000*60</f>
        <v>640.8</v>
      </c>
      <c r="P324" s="75">
        <f>N324*60</f>
        <v>211.2</v>
      </c>
      <c r="R324" s="10"/>
      <c r="S324" s="10"/>
    </row>
    <row r="325" spans="1:19" s="9" customFormat="1" ht="12.75">
      <c r="A325" s="324"/>
      <c r="B325" s="187" t="s">
        <v>161</v>
      </c>
      <c r="C325" s="30">
        <v>40</v>
      </c>
      <c r="D325" s="30">
        <v>1984</v>
      </c>
      <c r="E325" s="504">
        <v>34.822</v>
      </c>
      <c r="F325" s="504">
        <v>4.08</v>
      </c>
      <c r="G325" s="504">
        <v>6.4</v>
      </c>
      <c r="H325" s="504">
        <f>E325-F325-G325</f>
        <v>24.342000000000006</v>
      </c>
      <c r="I325" s="53">
        <v>2269.42</v>
      </c>
      <c r="J325" s="504">
        <v>24.342</v>
      </c>
      <c r="K325" s="53">
        <v>2269.42</v>
      </c>
      <c r="L325" s="74">
        <f>J325/K325</f>
        <v>0.010726088604136739</v>
      </c>
      <c r="M325" s="34">
        <v>333.649</v>
      </c>
      <c r="N325" s="34">
        <f>L325*M325</f>
        <v>3.578748736681619</v>
      </c>
      <c r="O325" s="34">
        <f>L325*60*1000</f>
        <v>643.5653162482043</v>
      </c>
      <c r="P325" s="75">
        <f>N325*60</f>
        <v>214.72492420089714</v>
      </c>
      <c r="R325" s="10"/>
      <c r="S325" s="10"/>
    </row>
    <row r="326" spans="1:19" s="9" customFormat="1" ht="12.75" customHeight="1">
      <c r="A326" s="324"/>
      <c r="B326" s="137" t="s">
        <v>718</v>
      </c>
      <c r="C326" s="35">
        <v>40</v>
      </c>
      <c r="D326" s="35"/>
      <c r="E326" s="56">
        <v>34.1</v>
      </c>
      <c r="F326" s="56">
        <v>3.26</v>
      </c>
      <c r="G326" s="56">
        <v>6.4</v>
      </c>
      <c r="H326" s="56">
        <v>24.378</v>
      </c>
      <c r="I326" s="62">
        <v>2254.53</v>
      </c>
      <c r="J326" s="56">
        <v>24.4</v>
      </c>
      <c r="K326" s="62">
        <v>2254.5</v>
      </c>
      <c r="L326" s="138">
        <f>J326/K326</f>
        <v>0.010822798846750942</v>
      </c>
      <c r="M326" s="39">
        <v>241.54</v>
      </c>
      <c r="N326" s="142">
        <f>L326*M326</f>
        <v>2.6141388334442226</v>
      </c>
      <c r="O326" s="142">
        <f>L326*60*1000</f>
        <v>649.3679308050565</v>
      </c>
      <c r="P326" s="141">
        <f>O326*M326/1000</f>
        <v>156.84833000665336</v>
      </c>
      <c r="R326" s="10"/>
      <c r="S326" s="10"/>
    </row>
    <row r="327" spans="1:19" s="9" customFormat="1" ht="12.75">
      <c r="A327" s="324"/>
      <c r="B327" s="137" t="s">
        <v>755</v>
      </c>
      <c r="C327" s="35">
        <v>8</v>
      </c>
      <c r="D327" s="35">
        <v>1981</v>
      </c>
      <c r="E327" s="56">
        <v>5.433</v>
      </c>
      <c r="F327" s="56">
        <v>1.122</v>
      </c>
      <c r="G327" s="56">
        <v>0.08</v>
      </c>
      <c r="H327" s="56">
        <v>4.231</v>
      </c>
      <c r="I327" s="62">
        <v>389.2</v>
      </c>
      <c r="J327" s="56">
        <v>4.231</v>
      </c>
      <c r="K327" s="62">
        <v>389.2</v>
      </c>
      <c r="L327" s="138">
        <f>J327/K327</f>
        <v>0.010871017471736896</v>
      </c>
      <c r="M327" s="39">
        <v>201.7</v>
      </c>
      <c r="N327" s="142">
        <f>L327*M327</f>
        <v>2.192684224049332</v>
      </c>
      <c r="O327" s="139">
        <f>L327*60*1000</f>
        <v>652.2610483042138</v>
      </c>
      <c r="P327" s="140">
        <f>O327*M327/1000</f>
        <v>131.56105344295992</v>
      </c>
      <c r="R327" s="10"/>
      <c r="S327" s="10"/>
    </row>
    <row r="328" spans="1:19" s="9" customFormat="1" ht="12.75">
      <c r="A328" s="324"/>
      <c r="B328" s="628" t="s">
        <v>76</v>
      </c>
      <c r="C328" s="629">
        <v>70</v>
      </c>
      <c r="D328" s="630" t="s">
        <v>24</v>
      </c>
      <c r="E328" s="631">
        <v>52.7</v>
      </c>
      <c r="F328" s="631">
        <v>6.79</v>
      </c>
      <c r="G328" s="632">
        <v>0.68</v>
      </c>
      <c r="H328" s="631">
        <v>33.41</v>
      </c>
      <c r="I328" s="629">
        <v>3063.74</v>
      </c>
      <c r="J328" s="631">
        <v>33.41</v>
      </c>
      <c r="K328" s="633">
        <v>3063.74</v>
      </c>
      <c r="L328" s="138">
        <f>J328/K328</f>
        <v>0.010904972354050932</v>
      </c>
      <c r="M328" s="39">
        <v>240.45</v>
      </c>
      <c r="N328" s="142">
        <f>L328*M328</f>
        <v>2.6221006025315465</v>
      </c>
      <c r="O328" s="142">
        <f>L328*60*1000</f>
        <v>654.2983412430558</v>
      </c>
      <c r="P328" s="141">
        <f>O328*M328/1000</f>
        <v>157.32603615189277</v>
      </c>
      <c r="R328" s="10"/>
      <c r="S328" s="10"/>
    </row>
    <row r="329" spans="1:19" s="9" customFormat="1" ht="12.75" customHeight="1">
      <c r="A329" s="324"/>
      <c r="B329" s="137" t="s">
        <v>630</v>
      </c>
      <c r="C329" s="35">
        <v>45</v>
      </c>
      <c r="D329" s="35" t="s">
        <v>276</v>
      </c>
      <c r="E329" s="56">
        <v>38.43</v>
      </c>
      <c r="F329" s="56">
        <v>5.65</v>
      </c>
      <c r="G329" s="56">
        <v>7.2</v>
      </c>
      <c r="H329" s="56">
        <v>25.58</v>
      </c>
      <c r="I329" s="62">
        <v>2341</v>
      </c>
      <c r="J329" s="56">
        <v>25.58</v>
      </c>
      <c r="K329" s="62">
        <v>2341</v>
      </c>
      <c r="L329" s="138">
        <f>J329/K329</f>
        <v>0.010926954293037163</v>
      </c>
      <c r="M329" s="39">
        <v>215.3</v>
      </c>
      <c r="N329" s="142">
        <f>L329*M329</f>
        <v>2.352573259290901</v>
      </c>
      <c r="O329" s="142">
        <f>L329*60*1000</f>
        <v>655.6172575822297</v>
      </c>
      <c r="P329" s="141">
        <f>O329*M329/1000</f>
        <v>141.15439555745405</v>
      </c>
      <c r="R329" s="10"/>
      <c r="S329" s="10"/>
    </row>
    <row r="330" spans="1:19" s="9" customFormat="1" ht="12.75" customHeight="1">
      <c r="A330" s="324"/>
      <c r="B330" s="628" t="s">
        <v>122</v>
      </c>
      <c r="C330" s="634">
        <v>48</v>
      </c>
      <c r="D330" s="635" t="s">
        <v>24</v>
      </c>
      <c r="E330" s="631">
        <v>27.87</v>
      </c>
      <c r="F330" s="631">
        <v>3.52</v>
      </c>
      <c r="G330" s="632">
        <v>0.5</v>
      </c>
      <c r="H330" s="631">
        <v>21.11</v>
      </c>
      <c r="I330" s="629">
        <v>1973.26</v>
      </c>
      <c r="J330" s="631">
        <v>20.69</v>
      </c>
      <c r="K330" s="633">
        <v>1889.6</v>
      </c>
      <c r="L330" s="138">
        <f>J330/K330</f>
        <v>0.010949407281964437</v>
      </c>
      <c r="M330" s="39">
        <v>240.45</v>
      </c>
      <c r="N330" s="142">
        <f>L330*M330</f>
        <v>2.632784980948349</v>
      </c>
      <c r="O330" s="142">
        <f>L330*60*1000</f>
        <v>656.9644369178662</v>
      </c>
      <c r="P330" s="141">
        <f>O330*M330/1000</f>
        <v>157.96709885690095</v>
      </c>
      <c r="R330" s="10"/>
      <c r="S330" s="10"/>
    </row>
    <row r="331" spans="1:19" s="9" customFormat="1" ht="12.75">
      <c r="A331" s="324"/>
      <c r="B331" s="213" t="s">
        <v>694</v>
      </c>
      <c r="C331" s="30">
        <v>27</v>
      </c>
      <c r="D331" s="30">
        <v>1999</v>
      </c>
      <c r="E331" s="504">
        <v>23.03</v>
      </c>
      <c r="F331" s="504">
        <v>3.315</v>
      </c>
      <c r="G331" s="504">
        <v>4.32</v>
      </c>
      <c r="H331" s="504">
        <v>15.395</v>
      </c>
      <c r="I331" s="53">
        <v>1406</v>
      </c>
      <c r="J331" s="504">
        <v>15.395</v>
      </c>
      <c r="K331" s="53">
        <v>1406</v>
      </c>
      <c r="L331" s="74">
        <f>H331/K331</f>
        <v>0.01094950213371266</v>
      </c>
      <c r="M331" s="34">
        <v>224.65</v>
      </c>
      <c r="N331" s="34">
        <f>L331*M331</f>
        <v>2.4598056543385494</v>
      </c>
      <c r="O331" s="636">
        <f>L331*60*1000</f>
        <v>656.9701280227597</v>
      </c>
      <c r="P331" s="75">
        <f>N331*60</f>
        <v>147.58833926031295</v>
      </c>
      <c r="R331" s="10"/>
      <c r="S331" s="10"/>
    </row>
    <row r="332" spans="1:19" s="9" customFormat="1" ht="12.75">
      <c r="A332" s="324"/>
      <c r="B332" s="572" t="s">
        <v>53</v>
      </c>
      <c r="C332" s="97">
        <v>50</v>
      </c>
      <c r="D332" s="97">
        <v>1988</v>
      </c>
      <c r="E332" s="99">
        <v>57.42</v>
      </c>
      <c r="F332" s="99">
        <v>10.02</v>
      </c>
      <c r="G332" s="99">
        <v>8</v>
      </c>
      <c r="H332" s="99">
        <f>E332-F332-G332</f>
        <v>39.400000000000006</v>
      </c>
      <c r="I332" s="98">
        <v>3582.3</v>
      </c>
      <c r="J332" s="99">
        <f>H332/I332*K332</f>
        <v>39.39670044384893</v>
      </c>
      <c r="K332" s="573">
        <v>3582</v>
      </c>
      <c r="L332" s="100">
        <f>J332/K332</f>
        <v>0.010998520503587083</v>
      </c>
      <c r="M332" s="101">
        <v>305.31</v>
      </c>
      <c r="N332" s="103">
        <f>L332*M332</f>
        <v>3.3579582949501723</v>
      </c>
      <c r="O332" s="212">
        <f>L332*60*1000</f>
        <v>659.911230215225</v>
      </c>
      <c r="P332" s="104">
        <f>O332*M332/1000</f>
        <v>201.47749769701034</v>
      </c>
      <c r="R332" s="10"/>
      <c r="S332" s="10"/>
    </row>
    <row r="333" spans="1:19" s="9" customFormat="1" ht="11.25" customHeight="1">
      <c r="A333" s="324"/>
      <c r="B333" s="345" t="s">
        <v>829</v>
      </c>
      <c r="C333" s="35">
        <v>32</v>
      </c>
      <c r="D333" s="35">
        <v>1986</v>
      </c>
      <c r="E333" s="56">
        <v>27.969</v>
      </c>
      <c r="F333" s="56">
        <v>3.352</v>
      </c>
      <c r="G333" s="56">
        <v>4.8</v>
      </c>
      <c r="H333" s="56">
        <v>19.817</v>
      </c>
      <c r="I333" s="62">
        <v>1810.7</v>
      </c>
      <c r="J333" s="56">
        <v>18.391</v>
      </c>
      <c r="K333" s="62">
        <v>1666.74</v>
      </c>
      <c r="L333" s="138">
        <f>J333/K333</f>
        <v>0.011034114498962045</v>
      </c>
      <c r="M333" s="39">
        <v>306.944</v>
      </c>
      <c r="N333" s="142">
        <f>L333*M333</f>
        <v>3.386855240769406</v>
      </c>
      <c r="O333" s="419">
        <f>L333*60*1000</f>
        <v>662.0468699377227</v>
      </c>
      <c r="P333" s="140">
        <f>O333*M333/1000</f>
        <v>203.21131444616438</v>
      </c>
      <c r="R333" s="10"/>
      <c r="S333" s="10"/>
    </row>
    <row r="334" spans="1:19" s="9" customFormat="1" ht="12.75" customHeight="1">
      <c r="A334" s="324"/>
      <c r="B334" s="345" t="s">
        <v>320</v>
      </c>
      <c r="C334" s="35">
        <v>60</v>
      </c>
      <c r="D334" s="35" t="s">
        <v>24</v>
      </c>
      <c r="E334" s="56">
        <v>49.125</v>
      </c>
      <c r="F334" s="56">
        <v>4.887</v>
      </c>
      <c r="G334" s="56">
        <v>9.6</v>
      </c>
      <c r="H334" s="56">
        <v>34.638</v>
      </c>
      <c r="I334" s="62"/>
      <c r="J334" s="56">
        <v>34.638</v>
      </c>
      <c r="K334" s="62">
        <v>3137.85</v>
      </c>
      <c r="L334" s="138">
        <f>J334/K334</f>
        <v>0.011038768583584302</v>
      </c>
      <c r="M334" s="39">
        <v>268.03</v>
      </c>
      <c r="N334" s="142">
        <f>L334*M334</f>
        <v>2.9587211434581002</v>
      </c>
      <c r="O334" s="419">
        <f>L334*60*1000</f>
        <v>662.3261150150581</v>
      </c>
      <c r="P334" s="140">
        <f>O334*M334/1000</f>
        <v>177.52326860748602</v>
      </c>
      <c r="Q334" s="11"/>
      <c r="R334" s="10"/>
      <c r="S334" s="10"/>
    </row>
    <row r="335" spans="1:19" s="9" customFormat="1" ht="12.75" customHeight="1">
      <c r="A335" s="324"/>
      <c r="B335" s="346" t="s">
        <v>224</v>
      </c>
      <c r="C335" s="225">
        <v>25</v>
      </c>
      <c r="D335" s="30">
        <v>1993</v>
      </c>
      <c r="E335" s="504">
        <f>F335+G335+H335</f>
        <v>21.799999</v>
      </c>
      <c r="F335" s="512">
        <v>3.06</v>
      </c>
      <c r="G335" s="512">
        <v>4</v>
      </c>
      <c r="H335" s="512">
        <v>14.739999000000001</v>
      </c>
      <c r="I335" s="474">
        <v>1334.51</v>
      </c>
      <c r="J335" s="512">
        <v>14.739999000000001</v>
      </c>
      <c r="K335" s="474">
        <v>1334.51</v>
      </c>
      <c r="L335" s="454">
        <f>H335/K335</f>
        <v>0.011045251815273022</v>
      </c>
      <c r="M335" s="34">
        <v>301.821</v>
      </c>
      <c r="N335" s="226">
        <f>M335*L335</f>
        <v>3.333688948137519</v>
      </c>
      <c r="O335" s="415">
        <f>L335*60*1000</f>
        <v>662.7151089163813</v>
      </c>
      <c r="P335" s="104">
        <f>N335*60</f>
        <v>200.02133688825114</v>
      </c>
      <c r="Q335" s="11"/>
      <c r="R335" s="10"/>
      <c r="S335" s="10"/>
    </row>
    <row r="336" spans="1:19" s="9" customFormat="1" ht="12.75" customHeight="1">
      <c r="A336" s="324"/>
      <c r="B336" s="346" t="s">
        <v>232</v>
      </c>
      <c r="C336" s="225">
        <v>50</v>
      </c>
      <c r="D336" s="30">
        <v>1971</v>
      </c>
      <c r="E336" s="504">
        <f>F336+G336+H336</f>
        <v>41.199998</v>
      </c>
      <c r="F336" s="512">
        <v>4.7685</v>
      </c>
      <c r="G336" s="512">
        <v>8</v>
      </c>
      <c r="H336" s="512">
        <v>28.431498</v>
      </c>
      <c r="I336" s="474">
        <v>2564.8</v>
      </c>
      <c r="J336" s="512">
        <v>28.431498</v>
      </c>
      <c r="K336" s="474">
        <v>2564.8</v>
      </c>
      <c r="L336" s="454">
        <f>H336/K336</f>
        <v>0.011085269026824704</v>
      </c>
      <c r="M336" s="34">
        <v>301.821</v>
      </c>
      <c r="N336" s="226">
        <f>M336*L336</f>
        <v>3.345766982945259</v>
      </c>
      <c r="O336" s="415">
        <f>L336*60*1000</f>
        <v>665.1161416094822</v>
      </c>
      <c r="P336" s="104">
        <f>N336*60</f>
        <v>200.74601897671556</v>
      </c>
      <c r="R336" s="10"/>
      <c r="S336" s="10"/>
    </row>
    <row r="337" spans="1:19" s="9" customFormat="1" ht="12.75" customHeight="1">
      <c r="A337" s="324"/>
      <c r="B337" s="345" t="s">
        <v>769</v>
      </c>
      <c r="C337" s="35">
        <v>12</v>
      </c>
      <c r="D337" s="35" t="s">
        <v>24</v>
      </c>
      <c r="E337" s="56">
        <f>F337+G337+H337</f>
        <v>9.809000000000001</v>
      </c>
      <c r="F337" s="56">
        <v>0.168</v>
      </c>
      <c r="G337" s="56">
        <v>1.92</v>
      </c>
      <c r="H337" s="56">
        <v>7.721</v>
      </c>
      <c r="I337" s="62">
        <v>695.88</v>
      </c>
      <c r="J337" s="56">
        <v>7.721</v>
      </c>
      <c r="K337" s="62">
        <v>695.88</v>
      </c>
      <c r="L337" s="138">
        <f>J337/K337</f>
        <v>0.011095303788009428</v>
      </c>
      <c r="M337" s="39">
        <v>345.2</v>
      </c>
      <c r="N337" s="142">
        <f>L337*M337</f>
        <v>3.8300988676208543</v>
      </c>
      <c r="O337" s="419">
        <f>L337*60*1000</f>
        <v>665.7182272805657</v>
      </c>
      <c r="P337" s="140">
        <f>O337*M337/1000</f>
        <v>229.80593205725125</v>
      </c>
      <c r="R337" s="10"/>
      <c r="S337" s="10"/>
    </row>
    <row r="338" spans="1:19" s="9" customFormat="1" ht="12.75" customHeight="1">
      <c r="A338" s="324"/>
      <c r="B338" s="346" t="s">
        <v>233</v>
      </c>
      <c r="C338" s="225">
        <v>35</v>
      </c>
      <c r="D338" s="30">
        <v>1968</v>
      </c>
      <c r="E338" s="504">
        <f>F338+G338+H338</f>
        <v>30.054747000000003</v>
      </c>
      <c r="F338" s="512">
        <v>3.5189999999999997</v>
      </c>
      <c r="G338" s="512">
        <v>5.44</v>
      </c>
      <c r="H338" s="512">
        <v>21.095747000000003</v>
      </c>
      <c r="I338" s="474">
        <v>1948.21</v>
      </c>
      <c r="J338" s="512">
        <v>21.095747000000003</v>
      </c>
      <c r="K338" s="474">
        <v>1898.51</v>
      </c>
      <c r="L338" s="454">
        <f>H338/K338</f>
        <v>0.01111173867928007</v>
      </c>
      <c r="M338" s="34">
        <v>301.821</v>
      </c>
      <c r="N338" s="226">
        <f>M338*L338</f>
        <v>3.35375607991899</v>
      </c>
      <c r="O338" s="415">
        <f>L338*60*1000</f>
        <v>666.7043207568042</v>
      </c>
      <c r="P338" s="104">
        <f>N338*60</f>
        <v>201.2253647951394</v>
      </c>
      <c r="R338" s="10"/>
      <c r="S338" s="10"/>
    </row>
    <row r="339" spans="1:19" s="9" customFormat="1" ht="12.75" customHeight="1">
      <c r="A339" s="324"/>
      <c r="B339" s="345" t="s">
        <v>321</v>
      </c>
      <c r="C339" s="35">
        <v>60</v>
      </c>
      <c r="D339" s="35" t="s">
        <v>24</v>
      </c>
      <c r="E339" s="56">
        <v>51.941</v>
      </c>
      <c r="F339" s="56">
        <v>7.22</v>
      </c>
      <c r="G339" s="56">
        <v>9.6</v>
      </c>
      <c r="H339" s="56">
        <v>35.121</v>
      </c>
      <c r="I339" s="62"/>
      <c r="J339" s="56">
        <v>35.121</v>
      </c>
      <c r="K339" s="62">
        <v>3153.07</v>
      </c>
      <c r="L339" s="138">
        <f>J339/K339</f>
        <v>0.011138668028302575</v>
      </c>
      <c r="M339" s="39">
        <v>268.03</v>
      </c>
      <c r="N339" s="142">
        <f>L339*M339</f>
        <v>2.9854971916259387</v>
      </c>
      <c r="O339" s="419">
        <f>L339*60*1000</f>
        <v>668.3200816981545</v>
      </c>
      <c r="P339" s="140">
        <f>O339*M339/1000</f>
        <v>179.12983149755632</v>
      </c>
      <c r="R339" s="10"/>
      <c r="S339" s="10"/>
    </row>
    <row r="340" spans="1:19" s="9" customFormat="1" ht="12.75" customHeight="1">
      <c r="A340" s="324"/>
      <c r="B340" s="346" t="s">
        <v>240</v>
      </c>
      <c r="C340" s="225">
        <v>48</v>
      </c>
      <c r="D340" s="30">
        <v>1986</v>
      </c>
      <c r="E340" s="504">
        <f>F340+G340+H340</f>
        <v>33.900997000000004</v>
      </c>
      <c r="F340" s="512">
        <v>4.539</v>
      </c>
      <c r="G340" s="512">
        <v>8</v>
      </c>
      <c r="H340" s="512">
        <v>21.361997000000002</v>
      </c>
      <c r="I340" s="474">
        <v>1916.66</v>
      </c>
      <c r="J340" s="512">
        <v>21.361997000000002</v>
      </c>
      <c r="K340" s="474">
        <v>1916.66</v>
      </c>
      <c r="L340" s="454">
        <f>H340/K340</f>
        <v>0.011145428505838282</v>
      </c>
      <c r="M340" s="34">
        <v>301.821</v>
      </c>
      <c r="N340" s="226">
        <f>M340*L340</f>
        <v>3.3639243770606164</v>
      </c>
      <c r="O340" s="415">
        <f>L340*60*1000</f>
        <v>668.7257103502969</v>
      </c>
      <c r="P340" s="104">
        <f>N340*60</f>
        <v>201.835462623637</v>
      </c>
      <c r="R340" s="10"/>
      <c r="S340" s="10"/>
    </row>
    <row r="341" spans="1:19" s="9" customFormat="1" ht="12.75" customHeight="1">
      <c r="A341" s="324"/>
      <c r="B341" s="345" t="s">
        <v>719</v>
      </c>
      <c r="C341" s="35">
        <v>40</v>
      </c>
      <c r="D341" s="35">
        <v>1992</v>
      </c>
      <c r="E341" s="56">
        <v>35.7</v>
      </c>
      <c r="F341" s="56">
        <v>7.909</v>
      </c>
      <c r="G341" s="56">
        <v>6.4</v>
      </c>
      <c r="H341" s="56">
        <v>21.391</v>
      </c>
      <c r="I341" s="62">
        <v>1916.2</v>
      </c>
      <c r="J341" s="56">
        <v>21.4</v>
      </c>
      <c r="K341" s="62">
        <v>1916.2</v>
      </c>
      <c r="L341" s="138">
        <f>J341/K341</f>
        <v>0.011167936541070869</v>
      </c>
      <c r="M341" s="39">
        <v>241.54</v>
      </c>
      <c r="N341" s="142">
        <f>L341*M341</f>
        <v>2.6975033921302574</v>
      </c>
      <c r="O341" s="576">
        <f>L341*60*1000</f>
        <v>670.0761924642521</v>
      </c>
      <c r="P341" s="141">
        <f>O341*M341/1000</f>
        <v>161.85020352781547</v>
      </c>
      <c r="R341" s="10"/>
      <c r="S341" s="10"/>
    </row>
    <row r="342" spans="1:19" s="9" customFormat="1" ht="12.75" customHeight="1">
      <c r="A342" s="324"/>
      <c r="B342" s="211" t="s">
        <v>33</v>
      </c>
      <c r="C342" s="185">
        <v>71</v>
      </c>
      <c r="D342" s="185">
        <v>2006</v>
      </c>
      <c r="E342" s="574">
        <v>51.41</v>
      </c>
      <c r="F342" s="574">
        <v>6.27147</v>
      </c>
      <c r="G342" s="574">
        <v>5.68</v>
      </c>
      <c r="H342" s="574">
        <v>39.45853</v>
      </c>
      <c r="I342" s="575">
        <v>3533.18</v>
      </c>
      <c r="J342" s="574">
        <v>39.45853</v>
      </c>
      <c r="K342" s="575">
        <v>3533.18</v>
      </c>
      <c r="L342" s="186">
        <f>J342/K342</f>
        <v>0.011167993139324916</v>
      </c>
      <c r="M342" s="103">
        <v>292.992</v>
      </c>
      <c r="N342" s="103">
        <f>L342*M342</f>
        <v>3.2721326458770856</v>
      </c>
      <c r="O342" s="212">
        <f>L342*60*1000</f>
        <v>670.0795883594949</v>
      </c>
      <c r="P342" s="104">
        <f>N342*60</f>
        <v>196.32795875262514</v>
      </c>
      <c r="R342" s="10"/>
      <c r="S342" s="10"/>
    </row>
    <row r="343" spans="1:19" s="9" customFormat="1" ht="12.75" customHeight="1">
      <c r="A343" s="324"/>
      <c r="B343" s="355" t="s">
        <v>811</v>
      </c>
      <c r="C343" s="276">
        <v>45</v>
      </c>
      <c r="D343" s="276">
        <v>1984</v>
      </c>
      <c r="E343" s="303">
        <v>40</v>
      </c>
      <c r="F343" s="303">
        <v>6.9</v>
      </c>
      <c r="G343" s="303">
        <v>7.12</v>
      </c>
      <c r="H343" s="303">
        <v>25.979</v>
      </c>
      <c r="I343" s="391"/>
      <c r="J343" s="515">
        <v>25.977</v>
      </c>
      <c r="K343" s="391">
        <v>2323</v>
      </c>
      <c r="L343" s="265">
        <f>J343/K343</f>
        <v>0.011182522600086096</v>
      </c>
      <c r="M343" s="39">
        <v>333.43</v>
      </c>
      <c r="N343" s="139">
        <f>L343*M343</f>
        <v>3.728588510546707</v>
      </c>
      <c r="O343" s="419">
        <f>L343*60*1000</f>
        <v>670.9513560051657</v>
      </c>
      <c r="P343" s="140">
        <f>O343*M343/1000</f>
        <v>223.71531063280244</v>
      </c>
      <c r="R343" s="10"/>
      <c r="S343" s="10"/>
    </row>
    <row r="344" spans="1:19" s="9" customFormat="1" ht="12.75">
      <c r="A344" s="324"/>
      <c r="B344" s="637" t="s">
        <v>364</v>
      </c>
      <c r="C344" s="35">
        <v>40</v>
      </c>
      <c r="D344" s="35">
        <v>1993</v>
      </c>
      <c r="E344" s="56">
        <f>F344+G344+H344</f>
        <v>35.699</v>
      </c>
      <c r="F344" s="56">
        <v>4.986</v>
      </c>
      <c r="G344" s="56">
        <v>6.4</v>
      </c>
      <c r="H344" s="56">
        <v>24.313</v>
      </c>
      <c r="I344" s="62">
        <v>2173.87</v>
      </c>
      <c r="J344" s="56">
        <v>24.313</v>
      </c>
      <c r="K344" s="62">
        <v>2173.87</v>
      </c>
      <c r="L344" s="138">
        <f>J344/K344</f>
        <v>0.011184201447188654</v>
      </c>
      <c r="M344" s="39">
        <v>245.6</v>
      </c>
      <c r="N344" s="142">
        <f>L344*M344</f>
        <v>2.7468398754295333</v>
      </c>
      <c r="O344" s="419">
        <f>L344*60*1000</f>
        <v>671.0520868313192</v>
      </c>
      <c r="P344" s="140">
        <f>O344*M344/1000</f>
        <v>164.81039252577202</v>
      </c>
      <c r="R344" s="10"/>
      <c r="S344" s="10"/>
    </row>
    <row r="345" spans="1:19" s="9" customFormat="1" ht="12.75" customHeight="1">
      <c r="A345" s="324"/>
      <c r="B345" s="345" t="s">
        <v>737</v>
      </c>
      <c r="C345" s="35">
        <v>50</v>
      </c>
      <c r="D345" s="35" t="s">
        <v>24</v>
      </c>
      <c r="E345" s="56">
        <v>42.126</v>
      </c>
      <c r="F345" s="56">
        <v>4.332</v>
      </c>
      <c r="G345" s="56">
        <v>8</v>
      </c>
      <c r="H345" s="56">
        <v>29.794</v>
      </c>
      <c r="I345" s="62"/>
      <c r="J345" s="56">
        <v>29.794</v>
      </c>
      <c r="K345" s="62">
        <v>2659.12</v>
      </c>
      <c r="L345" s="138">
        <f>J345/K345</f>
        <v>0.011204458617888626</v>
      </c>
      <c r="M345" s="39">
        <v>268.03</v>
      </c>
      <c r="N345" s="142">
        <f>L345*M345</f>
        <v>3.0031310433526883</v>
      </c>
      <c r="O345" s="419">
        <f>L345*60*1000</f>
        <v>672.2675170733175</v>
      </c>
      <c r="P345" s="140">
        <f>O345*M345/1000</f>
        <v>180.1878626011613</v>
      </c>
      <c r="R345" s="10"/>
      <c r="S345" s="10"/>
    </row>
    <row r="346" spans="1:19" s="9" customFormat="1" ht="12.75">
      <c r="A346" s="324"/>
      <c r="B346" s="345" t="s">
        <v>631</v>
      </c>
      <c r="C346" s="35">
        <v>75</v>
      </c>
      <c r="D346" s="35" t="s">
        <v>276</v>
      </c>
      <c r="E346" s="56">
        <v>63.92</v>
      </c>
      <c r="F346" s="56">
        <v>6.38</v>
      </c>
      <c r="G346" s="56">
        <v>12</v>
      </c>
      <c r="H346" s="56">
        <v>45.54</v>
      </c>
      <c r="I346" s="62">
        <v>4019</v>
      </c>
      <c r="J346" s="56">
        <v>45.54</v>
      </c>
      <c r="K346" s="62">
        <v>4019</v>
      </c>
      <c r="L346" s="138">
        <f>J346/K346</f>
        <v>0.011331176909679025</v>
      </c>
      <c r="M346" s="39">
        <v>215.3</v>
      </c>
      <c r="N346" s="142">
        <f>L346*M346</f>
        <v>2.4396023886538942</v>
      </c>
      <c r="O346" s="419">
        <f>L346*60*1000</f>
        <v>679.8706145807415</v>
      </c>
      <c r="P346" s="140">
        <f>O346*M346/1000</f>
        <v>146.37614331923368</v>
      </c>
      <c r="R346" s="10"/>
      <c r="S346" s="10"/>
    </row>
    <row r="347" spans="1:19" s="9" customFormat="1" ht="12.75">
      <c r="A347" s="324"/>
      <c r="B347" s="213" t="s">
        <v>569</v>
      </c>
      <c r="C347" s="30">
        <v>26</v>
      </c>
      <c r="D347" s="30">
        <v>1978</v>
      </c>
      <c r="E347" s="504">
        <f>SUM(F347:H347)</f>
        <v>22.456143</v>
      </c>
      <c r="F347" s="504">
        <v>3.1</v>
      </c>
      <c r="G347" s="504">
        <v>3.79</v>
      </c>
      <c r="H347" s="504">
        <v>15.566143</v>
      </c>
      <c r="I347" s="53">
        <v>1370.04</v>
      </c>
      <c r="J347" s="504">
        <v>15.566143</v>
      </c>
      <c r="K347" s="53">
        <v>1370.04</v>
      </c>
      <c r="L347" s="74">
        <f>J347/K347</f>
        <v>0.011361816443315523</v>
      </c>
      <c r="M347" s="34">
        <v>281.5</v>
      </c>
      <c r="N347" s="34">
        <f>L347*M347*1.09</f>
        <v>3.486202948384719</v>
      </c>
      <c r="O347" s="212">
        <f>L347*60*1000</f>
        <v>681.7089865989315</v>
      </c>
      <c r="P347" s="104">
        <f>N347*60</f>
        <v>209.17217690308314</v>
      </c>
      <c r="R347" s="10"/>
      <c r="S347" s="10"/>
    </row>
    <row r="348" spans="1:19" s="9" customFormat="1" ht="12.75">
      <c r="A348" s="324"/>
      <c r="B348" s="345" t="s">
        <v>738</v>
      </c>
      <c r="C348" s="35">
        <v>45</v>
      </c>
      <c r="D348" s="35" t="s">
        <v>24</v>
      </c>
      <c r="E348" s="56">
        <v>37.57</v>
      </c>
      <c r="F348" s="56">
        <v>5.354</v>
      </c>
      <c r="G348" s="56">
        <v>7.2</v>
      </c>
      <c r="H348" s="56">
        <v>25.016</v>
      </c>
      <c r="I348" s="62"/>
      <c r="J348" s="56">
        <v>25.016</v>
      </c>
      <c r="K348" s="62">
        <v>2197.37</v>
      </c>
      <c r="L348" s="138">
        <f>J348/K348</f>
        <v>0.011384518765615258</v>
      </c>
      <c r="M348" s="39">
        <v>268.03</v>
      </c>
      <c r="N348" s="142">
        <f>L348*M348</f>
        <v>3.0513925647478573</v>
      </c>
      <c r="O348" s="419">
        <f>L348*60*1000</f>
        <v>683.0711259369156</v>
      </c>
      <c r="P348" s="140">
        <f>O348*M348/1000</f>
        <v>183.08355388487146</v>
      </c>
      <c r="R348" s="10"/>
      <c r="S348" s="10"/>
    </row>
    <row r="349" spans="1:19" s="9" customFormat="1" ht="12.75">
      <c r="A349" s="324"/>
      <c r="B349" s="213" t="s">
        <v>295</v>
      </c>
      <c r="C349" s="30">
        <v>50</v>
      </c>
      <c r="D349" s="30">
        <v>1975</v>
      </c>
      <c r="E349" s="504">
        <v>39.8</v>
      </c>
      <c r="F349" s="504">
        <v>3.825</v>
      </c>
      <c r="G349" s="504">
        <v>7.68</v>
      </c>
      <c r="H349" s="504">
        <v>28.295</v>
      </c>
      <c r="I349" s="53">
        <v>2485.16</v>
      </c>
      <c r="J349" s="504">
        <v>28.295</v>
      </c>
      <c r="K349" s="53">
        <v>2485.16</v>
      </c>
      <c r="L349" s="74">
        <f>J349/K349</f>
        <v>0.011385584831560143</v>
      </c>
      <c r="M349" s="34">
        <v>273.59</v>
      </c>
      <c r="N349" s="34">
        <f>L349*M349</f>
        <v>3.114982154066539</v>
      </c>
      <c r="O349" s="212">
        <f>L349*60000</f>
        <v>683.1350898936086</v>
      </c>
      <c r="P349" s="104">
        <f>N349*60</f>
        <v>186.89892924399234</v>
      </c>
      <c r="R349" s="10"/>
      <c r="S349" s="10"/>
    </row>
    <row r="350" spans="1:19" s="9" customFormat="1" ht="12.75">
      <c r="A350" s="324"/>
      <c r="B350" s="345" t="s">
        <v>720</v>
      </c>
      <c r="C350" s="35">
        <v>36</v>
      </c>
      <c r="D350" s="35">
        <v>1967</v>
      </c>
      <c r="E350" s="56">
        <v>26.2</v>
      </c>
      <c r="F350" s="56">
        <v>3.311</v>
      </c>
      <c r="G350" s="56">
        <v>5.76</v>
      </c>
      <c r="H350" s="56">
        <v>17.129</v>
      </c>
      <c r="I350" s="62">
        <v>1500.89</v>
      </c>
      <c r="J350" s="56">
        <v>17.1</v>
      </c>
      <c r="K350" s="62">
        <v>1500.9</v>
      </c>
      <c r="L350" s="138">
        <f>J350/K350</f>
        <v>0.011393164101539077</v>
      </c>
      <c r="M350" s="39">
        <v>241.54</v>
      </c>
      <c r="N350" s="142">
        <f>L350*M350</f>
        <v>2.7519048570857483</v>
      </c>
      <c r="O350" s="419">
        <f>L350*60*1000</f>
        <v>683.5898460923446</v>
      </c>
      <c r="P350" s="140">
        <f>O350*M350/1000</f>
        <v>165.1142914251449</v>
      </c>
      <c r="R350" s="10"/>
      <c r="S350" s="10"/>
    </row>
    <row r="351" spans="1:19" s="9" customFormat="1" ht="12.75" customHeight="1">
      <c r="A351" s="324"/>
      <c r="B351" s="345" t="s">
        <v>345</v>
      </c>
      <c r="C351" s="35">
        <v>18</v>
      </c>
      <c r="D351" s="35">
        <v>1967</v>
      </c>
      <c r="E351" s="56">
        <v>8.051</v>
      </c>
      <c r="F351" s="56">
        <v>1.123</v>
      </c>
      <c r="G351" s="56">
        <v>0.288</v>
      </c>
      <c r="H351" s="56">
        <v>6.64</v>
      </c>
      <c r="I351" s="62">
        <v>636.3</v>
      </c>
      <c r="J351" s="56">
        <v>6.071</v>
      </c>
      <c r="K351" s="62">
        <v>532.7</v>
      </c>
      <c r="L351" s="138">
        <f>J351/K351</f>
        <v>0.011396658532006757</v>
      </c>
      <c r="M351" s="39">
        <v>306.944</v>
      </c>
      <c r="N351" s="142">
        <f>L351*M351</f>
        <v>3.4981359564482823</v>
      </c>
      <c r="O351" s="576">
        <f>L351*60*1000</f>
        <v>683.7995119204054</v>
      </c>
      <c r="P351" s="141">
        <f>O351*M351/1000</f>
        <v>209.88815738689692</v>
      </c>
      <c r="R351" s="10"/>
      <c r="S351" s="10"/>
    </row>
    <row r="352" spans="1:19" s="9" customFormat="1" ht="12.75">
      <c r="A352" s="324"/>
      <c r="B352" s="355" t="s">
        <v>319</v>
      </c>
      <c r="C352" s="276">
        <v>60</v>
      </c>
      <c r="D352" s="276" t="s">
        <v>24</v>
      </c>
      <c r="E352" s="303">
        <v>44.15</v>
      </c>
      <c r="F352" s="303">
        <v>5.582</v>
      </c>
      <c r="G352" s="303">
        <v>9.6</v>
      </c>
      <c r="H352" s="303">
        <v>28.968</v>
      </c>
      <c r="I352" s="391"/>
      <c r="J352" s="303">
        <v>28.968</v>
      </c>
      <c r="K352" s="391">
        <v>2539.48</v>
      </c>
      <c r="L352" s="265">
        <f>J352/K352</f>
        <v>0.011407059713012112</v>
      </c>
      <c r="M352" s="266">
        <v>268.03</v>
      </c>
      <c r="N352" s="139">
        <f>L352*M352</f>
        <v>3.057434214878636</v>
      </c>
      <c r="O352" s="419">
        <f>L352*60*1000</f>
        <v>684.4235827807266</v>
      </c>
      <c r="P352" s="140">
        <f>O352*M352/1000</f>
        <v>183.44605289271814</v>
      </c>
      <c r="Q352" s="11"/>
      <c r="R352" s="10"/>
      <c r="S352" s="10"/>
    </row>
    <row r="353" spans="1:19" s="9" customFormat="1" ht="12.75" customHeight="1">
      <c r="A353" s="324"/>
      <c r="B353" s="346" t="s">
        <v>556</v>
      </c>
      <c r="C353" s="225">
        <v>97</v>
      </c>
      <c r="D353" s="30">
        <v>1974</v>
      </c>
      <c r="E353" s="504">
        <f>F353+G353+H353</f>
        <v>66.97109900000001</v>
      </c>
      <c r="F353" s="512">
        <v>8.606760000000001</v>
      </c>
      <c r="G353" s="512">
        <v>16</v>
      </c>
      <c r="H353" s="512">
        <v>42.364339</v>
      </c>
      <c r="I353" s="474">
        <v>3705.7000000000003</v>
      </c>
      <c r="J353" s="512">
        <v>42.364339</v>
      </c>
      <c r="K353" s="474">
        <v>3705.7000000000003</v>
      </c>
      <c r="L353" s="454">
        <f>H353/K353</f>
        <v>0.011432209569042286</v>
      </c>
      <c r="M353" s="34">
        <v>301.821</v>
      </c>
      <c r="N353" s="226">
        <f>M353*L353</f>
        <v>3.450480924337912</v>
      </c>
      <c r="O353" s="415">
        <f>L353*60*1000</f>
        <v>685.9325741425372</v>
      </c>
      <c r="P353" s="104">
        <f>N353*60</f>
        <v>207.02885546027474</v>
      </c>
      <c r="R353" s="10"/>
      <c r="S353" s="10"/>
    </row>
    <row r="354" spans="1:19" s="9" customFormat="1" ht="12.75">
      <c r="A354" s="324"/>
      <c r="B354" s="213" t="s">
        <v>38</v>
      </c>
      <c r="C354" s="30">
        <v>28</v>
      </c>
      <c r="D354" s="30">
        <v>1999</v>
      </c>
      <c r="E354" s="511">
        <v>34.052</v>
      </c>
      <c r="F354" s="511">
        <v>4.73076</v>
      </c>
      <c r="G354" s="511">
        <v>4.16</v>
      </c>
      <c r="H354" s="511">
        <v>25.16124</v>
      </c>
      <c r="I354" s="473">
        <v>2189.32</v>
      </c>
      <c r="J354" s="511">
        <v>25.16124</v>
      </c>
      <c r="K354" s="473">
        <v>2189.32</v>
      </c>
      <c r="L354" s="74">
        <f>J354/K354</f>
        <v>0.011492719200482341</v>
      </c>
      <c r="M354" s="34">
        <v>292.992</v>
      </c>
      <c r="N354" s="34">
        <f>L354*M354</f>
        <v>3.3672747839877224</v>
      </c>
      <c r="O354" s="212">
        <f>L354*60*1000</f>
        <v>689.5631520289405</v>
      </c>
      <c r="P354" s="104">
        <f>N354*60</f>
        <v>202.03648703926333</v>
      </c>
      <c r="R354" s="10"/>
      <c r="S354" s="10"/>
    </row>
    <row r="355" spans="1:19" s="9" customFormat="1" ht="12.75">
      <c r="A355" s="324"/>
      <c r="B355" s="345" t="s">
        <v>739</v>
      </c>
      <c r="C355" s="35">
        <v>30</v>
      </c>
      <c r="D355" s="35" t="s">
        <v>24</v>
      </c>
      <c r="E355" s="56">
        <v>27.23</v>
      </c>
      <c r="F355" s="56">
        <v>2.499</v>
      </c>
      <c r="G355" s="56">
        <v>4.8</v>
      </c>
      <c r="H355" s="56">
        <v>19.931</v>
      </c>
      <c r="I355" s="62"/>
      <c r="J355" s="56">
        <v>19.931</v>
      </c>
      <c r="K355" s="62">
        <v>1733.33</v>
      </c>
      <c r="L355" s="138">
        <f>J355/K355</f>
        <v>0.01149867595899223</v>
      </c>
      <c r="M355" s="39">
        <v>268.03</v>
      </c>
      <c r="N355" s="142">
        <f>L355*M355</f>
        <v>3.081990117288687</v>
      </c>
      <c r="O355" s="419">
        <f>L355*60*1000</f>
        <v>689.9205575395338</v>
      </c>
      <c r="P355" s="140">
        <f>O355*M355/1000</f>
        <v>184.9194070373212</v>
      </c>
      <c r="R355" s="10"/>
      <c r="S355" s="10"/>
    </row>
    <row r="356" spans="1:19" s="9" customFormat="1" ht="12.75">
      <c r="A356" s="324"/>
      <c r="B356" s="345" t="s">
        <v>740</v>
      </c>
      <c r="C356" s="35">
        <v>30</v>
      </c>
      <c r="D356" s="35" t="s">
        <v>24</v>
      </c>
      <c r="E356" s="56">
        <v>28.3</v>
      </c>
      <c r="F356" s="56">
        <v>3.443</v>
      </c>
      <c r="G356" s="56">
        <v>4.8</v>
      </c>
      <c r="H356" s="56">
        <v>20.057</v>
      </c>
      <c r="I356" s="62"/>
      <c r="J356" s="56">
        <v>20.057</v>
      </c>
      <c r="K356" s="62">
        <v>1734.68</v>
      </c>
      <c r="L356" s="138">
        <f>J356/K356</f>
        <v>0.01156236308713999</v>
      </c>
      <c r="M356" s="39">
        <v>268.03</v>
      </c>
      <c r="N356" s="142">
        <f>L356*M356</f>
        <v>3.0990601782461313</v>
      </c>
      <c r="O356" s="419">
        <f>L356*60*1000</f>
        <v>693.7417852283995</v>
      </c>
      <c r="P356" s="140">
        <f>O356*M356/1000</f>
        <v>185.9436106947679</v>
      </c>
      <c r="Q356" s="11"/>
      <c r="R356" s="10"/>
      <c r="S356" s="10"/>
    </row>
    <row r="357" spans="1:19" s="9" customFormat="1" ht="12.75" customHeight="1">
      <c r="A357" s="324"/>
      <c r="B357" s="637" t="s">
        <v>370</v>
      </c>
      <c r="C357" s="35">
        <v>40</v>
      </c>
      <c r="D357" s="35">
        <v>1992</v>
      </c>
      <c r="E357" s="56">
        <f>F357+G357+H357</f>
        <v>36.499</v>
      </c>
      <c r="F357" s="56">
        <v>3.956</v>
      </c>
      <c r="G357" s="56">
        <v>6.4</v>
      </c>
      <c r="H357" s="56">
        <v>26.143</v>
      </c>
      <c r="I357" s="62">
        <v>2256.03</v>
      </c>
      <c r="J357" s="56">
        <v>26.143</v>
      </c>
      <c r="K357" s="62">
        <v>2256.03</v>
      </c>
      <c r="L357" s="138">
        <f>J357/K357</f>
        <v>0.011588055123380452</v>
      </c>
      <c r="M357" s="39">
        <v>245.6</v>
      </c>
      <c r="N357" s="142">
        <f>L357*M357</f>
        <v>2.846026338302239</v>
      </c>
      <c r="O357" s="419">
        <f>L357*60*1000</f>
        <v>695.2833074028271</v>
      </c>
      <c r="P357" s="140">
        <f>O357*M357/1000</f>
        <v>170.76158029813433</v>
      </c>
      <c r="R357" s="10"/>
      <c r="S357" s="10"/>
    </row>
    <row r="358" spans="1:19" s="9" customFormat="1" ht="12.75">
      <c r="A358" s="324"/>
      <c r="B358" s="345" t="s">
        <v>632</v>
      </c>
      <c r="C358" s="35">
        <v>45</v>
      </c>
      <c r="D358" s="35" t="s">
        <v>276</v>
      </c>
      <c r="E358" s="56">
        <v>37.36</v>
      </c>
      <c r="F358" s="56">
        <v>3.21</v>
      </c>
      <c r="G358" s="56">
        <v>6.81</v>
      </c>
      <c r="H358" s="56">
        <v>27.34</v>
      </c>
      <c r="I358" s="62">
        <v>2355</v>
      </c>
      <c r="J358" s="56">
        <v>27.34</v>
      </c>
      <c r="K358" s="62">
        <v>2355</v>
      </c>
      <c r="L358" s="138">
        <f>J358/K358</f>
        <v>0.011609341825902335</v>
      </c>
      <c r="M358" s="39">
        <v>215.3</v>
      </c>
      <c r="N358" s="142">
        <f>L358*M358</f>
        <v>2.4994912951167727</v>
      </c>
      <c r="O358" s="419">
        <f>L358*60*1000</f>
        <v>696.56050955414</v>
      </c>
      <c r="P358" s="140">
        <f>O358*M358/1000</f>
        <v>149.96947770700635</v>
      </c>
      <c r="R358" s="10"/>
      <c r="S358" s="10"/>
    </row>
    <row r="359" spans="1:19" s="9" customFormat="1" ht="12.75" customHeight="1">
      <c r="A359" s="324"/>
      <c r="B359" s="213" t="s">
        <v>254</v>
      </c>
      <c r="C359" s="30">
        <v>36</v>
      </c>
      <c r="D359" s="30">
        <v>1984</v>
      </c>
      <c r="E359" s="504">
        <f>SUM(F359:H359)</f>
        <v>34.109994</v>
      </c>
      <c r="F359" s="504">
        <v>3.786924</v>
      </c>
      <c r="G359" s="504">
        <v>5.76</v>
      </c>
      <c r="H359" s="504">
        <v>24.56307</v>
      </c>
      <c r="I359" s="53">
        <v>2108.99</v>
      </c>
      <c r="J359" s="504">
        <v>24.56307</v>
      </c>
      <c r="K359" s="53">
        <v>2108.99</v>
      </c>
      <c r="L359" s="74">
        <f>J359/K359</f>
        <v>0.011646840430727506</v>
      </c>
      <c r="M359" s="34">
        <v>281.5</v>
      </c>
      <c r="N359" s="34">
        <f>L359*M359*1.09</f>
        <v>3.5736582835622746</v>
      </c>
      <c r="O359" s="212">
        <f>L359*60*1000</f>
        <v>698.8104258436504</v>
      </c>
      <c r="P359" s="104">
        <f>N359*60</f>
        <v>214.41949701373647</v>
      </c>
      <c r="Q359" s="11"/>
      <c r="R359" s="10"/>
      <c r="S359" s="10"/>
    </row>
    <row r="360" spans="1:19" s="9" customFormat="1" ht="12.75" customHeight="1">
      <c r="A360" s="324"/>
      <c r="B360" s="345" t="s">
        <v>684</v>
      </c>
      <c r="C360" s="35">
        <v>45</v>
      </c>
      <c r="D360" s="35">
        <v>1975</v>
      </c>
      <c r="E360" s="56">
        <v>38.32</v>
      </c>
      <c r="F360" s="56">
        <v>4.146</v>
      </c>
      <c r="G360" s="56">
        <v>7.2</v>
      </c>
      <c r="H360" s="56">
        <v>26.97</v>
      </c>
      <c r="I360" s="62">
        <v>2311.3</v>
      </c>
      <c r="J360" s="56">
        <f>H360</f>
        <v>26.97</v>
      </c>
      <c r="K360" s="62">
        <f>I360</f>
        <v>2311.3</v>
      </c>
      <c r="L360" s="138">
        <f>J360/K360</f>
        <v>0.01166875784190715</v>
      </c>
      <c r="M360" s="39">
        <v>206.88</v>
      </c>
      <c r="N360" s="142">
        <f>L360*M360</f>
        <v>2.414032622333751</v>
      </c>
      <c r="O360" s="419">
        <f>L360*60*1000</f>
        <v>700.125470514429</v>
      </c>
      <c r="P360" s="140">
        <f>O360*M360/1000</f>
        <v>144.8419573400251</v>
      </c>
      <c r="R360" s="10"/>
      <c r="S360" s="10"/>
    </row>
    <row r="361" spans="1:19" s="9" customFormat="1" ht="12.75" customHeight="1">
      <c r="A361" s="324"/>
      <c r="B361" s="213" t="s">
        <v>94</v>
      </c>
      <c r="C361" s="30">
        <v>40</v>
      </c>
      <c r="D361" s="30">
        <v>1995</v>
      </c>
      <c r="E361" s="511">
        <v>47.152</v>
      </c>
      <c r="F361" s="511">
        <v>8.690094</v>
      </c>
      <c r="G361" s="511">
        <v>6.4</v>
      </c>
      <c r="H361" s="511">
        <v>32.061906</v>
      </c>
      <c r="I361" s="473">
        <v>2734.01</v>
      </c>
      <c r="J361" s="511">
        <v>32.061906</v>
      </c>
      <c r="K361" s="473">
        <v>2734.01</v>
      </c>
      <c r="L361" s="74">
        <f>J361/K361</f>
        <v>0.011727062446735746</v>
      </c>
      <c r="M361" s="34">
        <v>292.992</v>
      </c>
      <c r="N361" s="34">
        <f>L361*M361</f>
        <v>3.435935480394</v>
      </c>
      <c r="O361" s="581">
        <f>L361*60*1000</f>
        <v>703.6237468041447</v>
      </c>
      <c r="P361" s="75">
        <f>N361*60</f>
        <v>206.15612882364</v>
      </c>
      <c r="R361" s="10"/>
      <c r="S361" s="10"/>
    </row>
    <row r="362" spans="1:19" s="9" customFormat="1" ht="12.75" customHeight="1">
      <c r="A362" s="324"/>
      <c r="B362" s="577" t="s">
        <v>235</v>
      </c>
      <c r="C362" s="221">
        <v>49</v>
      </c>
      <c r="D362" s="185">
        <v>1984</v>
      </c>
      <c r="E362" s="509">
        <f>F362+G362+H362</f>
        <v>41.928195</v>
      </c>
      <c r="F362" s="578">
        <v>4.437</v>
      </c>
      <c r="G362" s="578">
        <v>7.84</v>
      </c>
      <c r="H362" s="578">
        <v>29.651194999999998</v>
      </c>
      <c r="I362" s="579">
        <v>2586</v>
      </c>
      <c r="J362" s="578">
        <v>29.651194999999998</v>
      </c>
      <c r="K362" s="579">
        <v>2521.39</v>
      </c>
      <c r="L362" s="580">
        <f>H362/K362</f>
        <v>0.011759860632428938</v>
      </c>
      <c r="M362" s="103">
        <v>301.821</v>
      </c>
      <c r="N362" s="223">
        <f>M362*L362</f>
        <v>3.549372895940335</v>
      </c>
      <c r="O362" s="415">
        <f>L362*60*1000</f>
        <v>705.5916379457364</v>
      </c>
      <c r="P362" s="104">
        <f>N362*60</f>
        <v>212.96237375642008</v>
      </c>
      <c r="R362" s="10"/>
      <c r="S362" s="10"/>
    </row>
    <row r="363" spans="1:19" s="9" customFormat="1" ht="12.75" customHeight="1">
      <c r="A363" s="324"/>
      <c r="B363" s="346" t="s">
        <v>557</v>
      </c>
      <c r="C363" s="225">
        <v>51</v>
      </c>
      <c r="D363" s="30">
        <v>1972</v>
      </c>
      <c r="E363" s="504">
        <f>F363+G363+H363</f>
        <v>44.072999</v>
      </c>
      <c r="F363" s="512">
        <v>5.202000000000001</v>
      </c>
      <c r="G363" s="512">
        <v>8</v>
      </c>
      <c r="H363" s="512">
        <v>30.870999</v>
      </c>
      <c r="I363" s="474">
        <v>2608.15</v>
      </c>
      <c r="J363" s="512">
        <v>30.870999</v>
      </c>
      <c r="K363" s="474">
        <v>2608.15</v>
      </c>
      <c r="L363" s="454">
        <f>H363/K363</f>
        <v>0.011836358721699289</v>
      </c>
      <c r="M363" s="34">
        <v>301.821</v>
      </c>
      <c r="N363" s="226">
        <f>M363*L363</f>
        <v>3.5724616257420014</v>
      </c>
      <c r="O363" s="415">
        <f>L363*60*1000</f>
        <v>710.1815233019573</v>
      </c>
      <c r="P363" s="104">
        <f>N363*60</f>
        <v>214.3476975445201</v>
      </c>
      <c r="R363" s="10"/>
      <c r="S363" s="10"/>
    </row>
    <row r="364" spans="1:19" s="9" customFormat="1" ht="12.75">
      <c r="A364" s="324"/>
      <c r="B364" s="345" t="s">
        <v>685</v>
      </c>
      <c r="C364" s="35">
        <v>32</v>
      </c>
      <c r="D364" s="35">
        <v>1964</v>
      </c>
      <c r="E364" s="56">
        <v>22.978</v>
      </c>
      <c r="F364" s="56">
        <v>3.416</v>
      </c>
      <c r="G364" s="56">
        <v>5.12</v>
      </c>
      <c r="H364" s="56">
        <v>14.441</v>
      </c>
      <c r="I364" s="62">
        <v>1219.69</v>
      </c>
      <c r="J364" s="56">
        <f>H364</f>
        <v>14.441</v>
      </c>
      <c r="K364" s="62">
        <f>I364</f>
        <v>1219.69</v>
      </c>
      <c r="L364" s="138">
        <f>J364/K364</f>
        <v>0.011839893743492199</v>
      </c>
      <c r="M364" s="39">
        <v>206.88</v>
      </c>
      <c r="N364" s="142">
        <f>L364*M364</f>
        <v>2.4494372176536663</v>
      </c>
      <c r="O364" s="419">
        <f>L364*60*1000</f>
        <v>710.3936246095319</v>
      </c>
      <c r="P364" s="140">
        <f>O364*M364/1000</f>
        <v>146.96623305921995</v>
      </c>
      <c r="R364" s="10"/>
      <c r="S364" s="10"/>
    </row>
    <row r="365" spans="1:19" s="9" customFormat="1" ht="11.25" customHeight="1">
      <c r="A365" s="324"/>
      <c r="B365" s="346" t="s">
        <v>558</v>
      </c>
      <c r="C365" s="225">
        <v>20</v>
      </c>
      <c r="D365" s="30">
        <v>1985</v>
      </c>
      <c r="E365" s="504">
        <f>F365+G365+H365</f>
        <v>18.8</v>
      </c>
      <c r="F365" s="512">
        <v>2.958</v>
      </c>
      <c r="G365" s="512">
        <v>3.2</v>
      </c>
      <c r="H365" s="512">
        <v>12.642000000000001</v>
      </c>
      <c r="I365" s="474">
        <v>1062.17</v>
      </c>
      <c r="J365" s="512">
        <v>12.642000000000001</v>
      </c>
      <c r="K365" s="474">
        <v>1062.17</v>
      </c>
      <c r="L365" s="454">
        <f>H365/K365</f>
        <v>0.011902049577751208</v>
      </c>
      <c r="M365" s="34">
        <v>301.821</v>
      </c>
      <c r="N365" s="226">
        <f>M365*L365</f>
        <v>3.5922885056064477</v>
      </c>
      <c r="O365" s="415">
        <f>L365*60*1000</f>
        <v>714.1229746650724</v>
      </c>
      <c r="P365" s="104">
        <f>N365*60</f>
        <v>215.53731033638687</v>
      </c>
      <c r="Q365" s="11"/>
      <c r="R365" s="10"/>
      <c r="S365" s="10"/>
    </row>
    <row r="366" spans="1:19" s="9" customFormat="1" ht="12.75" customHeight="1">
      <c r="A366" s="324"/>
      <c r="B366" s="346" t="s">
        <v>559</v>
      </c>
      <c r="C366" s="225">
        <v>6</v>
      </c>
      <c r="D366" s="30">
        <v>1957</v>
      </c>
      <c r="E366" s="504">
        <f>F366+G366+H366</f>
        <v>5.644140999999999</v>
      </c>
      <c r="F366" s="512">
        <v>0.816</v>
      </c>
      <c r="G366" s="512">
        <v>0.96</v>
      </c>
      <c r="H366" s="512">
        <v>3.868141</v>
      </c>
      <c r="I366" s="474">
        <v>428.79</v>
      </c>
      <c r="J366" s="512">
        <v>3.868141</v>
      </c>
      <c r="K366" s="474">
        <v>324.95</v>
      </c>
      <c r="L366" s="454">
        <f>H366/K366</f>
        <v>0.011903803662101862</v>
      </c>
      <c r="M366" s="34">
        <v>301.821</v>
      </c>
      <c r="N366" s="226">
        <f>M366*L366</f>
        <v>3.5928179250992462</v>
      </c>
      <c r="O366" s="415">
        <f>L366*60*1000</f>
        <v>714.2282197261118</v>
      </c>
      <c r="P366" s="104">
        <f>N366*60</f>
        <v>215.56907550595477</v>
      </c>
      <c r="Q366" s="11"/>
      <c r="R366" s="10"/>
      <c r="S366" s="10"/>
    </row>
    <row r="367" spans="1:19" s="9" customFormat="1" ht="12.75" customHeight="1">
      <c r="A367" s="324"/>
      <c r="B367" s="345" t="s">
        <v>812</v>
      </c>
      <c r="C367" s="35">
        <v>22</v>
      </c>
      <c r="D367" s="35">
        <v>1983</v>
      </c>
      <c r="E367" s="56">
        <v>20.258</v>
      </c>
      <c r="F367" s="56">
        <v>2.391</v>
      </c>
      <c r="G367" s="56">
        <v>3.36</v>
      </c>
      <c r="H367" s="56">
        <v>14.506</v>
      </c>
      <c r="I367" s="62"/>
      <c r="J367" s="513">
        <v>14.507</v>
      </c>
      <c r="K367" s="62">
        <v>1216.04</v>
      </c>
      <c r="L367" s="138">
        <f>J367/K367</f>
        <v>0.011929706259662512</v>
      </c>
      <c r="M367" s="39">
        <v>333.43</v>
      </c>
      <c r="N367" s="142">
        <f>L367*M367</f>
        <v>3.9777219581592713</v>
      </c>
      <c r="O367" s="419">
        <f>L367*60*1000</f>
        <v>715.7823755797508</v>
      </c>
      <c r="P367" s="140">
        <f>O367*M367/1000</f>
        <v>238.66331748955633</v>
      </c>
      <c r="R367" s="10"/>
      <c r="S367" s="10"/>
    </row>
    <row r="368" spans="1:16" s="9" customFormat="1" ht="12.75" customHeight="1">
      <c r="A368" s="324"/>
      <c r="B368" s="345" t="s">
        <v>686</v>
      </c>
      <c r="C368" s="35">
        <v>45</v>
      </c>
      <c r="D368" s="35">
        <v>1993</v>
      </c>
      <c r="E368" s="56">
        <v>39.843</v>
      </c>
      <c r="F368" s="56">
        <v>4.55</v>
      </c>
      <c r="G368" s="56">
        <v>7.2</v>
      </c>
      <c r="H368" s="56">
        <v>28.09</v>
      </c>
      <c r="I368" s="62">
        <v>2350.45</v>
      </c>
      <c r="J368" s="56">
        <f>H368</f>
        <v>28.09</v>
      </c>
      <c r="K368" s="62">
        <f>I368</f>
        <v>2350.45</v>
      </c>
      <c r="L368" s="138">
        <f>J368/K368</f>
        <v>0.011950903018570913</v>
      </c>
      <c r="M368" s="39">
        <v>206.88</v>
      </c>
      <c r="N368" s="142">
        <f>L368*M368</f>
        <v>2.4724028164819503</v>
      </c>
      <c r="O368" s="419">
        <f>L368*60*1000</f>
        <v>717.0541811142548</v>
      </c>
      <c r="P368" s="140">
        <f>O368*M368/1000</f>
        <v>148.34416898891703</v>
      </c>
    </row>
    <row r="369" spans="1:19" s="9" customFormat="1" ht="12.75" customHeight="1">
      <c r="A369" s="324"/>
      <c r="B369" s="345" t="s">
        <v>633</v>
      </c>
      <c r="C369" s="35">
        <v>50</v>
      </c>
      <c r="D369" s="35" t="s">
        <v>276</v>
      </c>
      <c r="E369" s="56">
        <v>32.51</v>
      </c>
      <c r="F369" s="56">
        <v>2.45</v>
      </c>
      <c r="G369" s="56">
        <v>8</v>
      </c>
      <c r="H369" s="56">
        <v>22.06</v>
      </c>
      <c r="I369" s="62">
        <v>1844</v>
      </c>
      <c r="J369" s="56">
        <v>22.06</v>
      </c>
      <c r="K369" s="62">
        <v>1844</v>
      </c>
      <c r="L369" s="138">
        <f>J369/K369</f>
        <v>0.011963123644251627</v>
      </c>
      <c r="M369" s="39">
        <v>215.3</v>
      </c>
      <c r="N369" s="142">
        <f>L369*M369</f>
        <v>2.5756605206073755</v>
      </c>
      <c r="O369" s="419">
        <f>L369*60*1000</f>
        <v>717.7874186550977</v>
      </c>
      <c r="P369" s="140">
        <f>O369*M369/1000</f>
        <v>154.53963123644255</v>
      </c>
      <c r="R369" s="10"/>
      <c r="S369" s="10"/>
    </row>
    <row r="370" spans="1:19" s="9" customFormat="1" ht="12.75" customHeight="1">
      <c r="A370" s="324"/>
      <c r="B370" s="345" t="s">
        <v>756</v>
      </c>
      <c r="C370" s="35">
        <v>30</v>
      </c>
      <c r="D370" s="35">
        <v>1992</v>
      </c>
      <c r="E370" s="56">
        <v>26.788</v>
      </c>
      <c r="F370" s="56">
        <v>2.3</v>
      </c>
      <c r="G370" s="56">
        <v>4.8</v>
      </c>
      <c r="H370" s="56">
        <v>19.688</v>
      </c>
      <c r="I370" s="62">
        <v>1637.91</v>
      </c>
      <c r="J370" s="56">
        <v>19.688</v>
      </c>
      <c r="K370" s="62">
        <v>1637.91</v>
      </c>
      <c r="L370" s="138">
        <f>J370/K370</f>
        <v>0.012020196469891506</v>
      </c>
      <c r="M370" s="39">
        <v>201.7</v>
      </c>
      <c r="N370" s="142">
        <f>L370*M370</f>
        <v>2.424473627977117</v>
      </c>
      <c r="O370" s="419">
        <f>L370*60*1000</f>
        <v>721.2117881934904</v>
      </c>
      <c r="P370" s="140">
        <f>O370*M370/1000</f>
        <v>145.46841767862702</v>
      </c>
      <c r="R370" s="10"/>
      <c r="S370" s="10"/>
    </row>
    <row r="371" spans="1:19" s="9" customFormat="1" ht="12.75" customHeight="1">
      <c r="A371" s="324"/>
      <c r="B371" s="345" t="s">
        <v>687</v>
      </c>
      <c r="C371" s="35">
        <v>40</v>
      </c>
      <c r="D371" s="35">
        <v>1986</v>
      </c>
      <c r="E371" s="56">
        <v>37.51</v>
      </c>
      <c r="F371" s="56">
        <v>3.931</v>
      </c>
      <c r="G371" s="56">
        <v>5.92</v>
      </c>
      <c r="H371" s="56">
        <v>27.657</v>
      </c>
      <c r="I371" s="62">
        <v>2297.1</v>
      </c>
      <c r="J371" s="56">
        <f>H371</f>
        <v>27.657</v>
      </c>
      <c r="K371" s="62">
        <f>I371</f>
        <v>2297.1</v>
      </c>
      <c r="L371" s="138">
        <f>J371/K371</f>
        <v>0.012039963432153586</v>
      </c>
      <c r="M371" s="39">
        <v>206.88</v>
      </c>
      <c r="N371" s="142">
        <f>L371*M371</f>
        <v>2.4908276348439338</v>
      </c>
      <c r="O371" s="576">
        <f>L371*60*1000</f>
        <v>722.3978059292152</v>
      </c>
      <c r="P371" s="141">
        <f>O371*M371/1000</f>
        <v>149.44965809063604</v>
      </c>
      <c r="R371" s="10"/>
      <c r="S371" s="10"/>
    </row>
    <row r="372" spans="1:19" s="9" customFormat="1" ht="12.75" customHeight="1">
      <c r="A372" s="324"/>
      <c r="B372" s="275" t="s">
        <v>813</v>
      </c>
      <c r="C372" s="276">
        <v>51</v>
      </c>
      <c r="D372" s="276">
        <v>1968</v>
      </c>
      <c r="E372" s="303">
        <v>46.032</v>
      </c>
      <c r="F372" s="303">
        <v>5.497</v>
      </c>
      <c r="G372" s="303">
        <v>8.08</v>
      </c>
      <c r="H372" s="303">
        <v>32.454</v>
      </c>
      <c r="I372" s="391"/>
      <c r="J372" s="515">
        <v>32.452</v>
      </c>
      <c r="K372" s="391">
        <v>2675.9</v>
      </c>
      <c r="L372" s="265">
        <f>J372/K372</f>
        <v>0.012127508501812474</v>
      </c>
      <c r="M372" s="266">
        <v>333.43</v>
      </c>
      <c r="N372" s="139">
        <f>L372*M372</f>
        <v>4.043675159759333</v>
      </c>
      <c r="O372" s="139">
        <f>L372*60*1000</f>
        <v>727.6505101087484</v>
      </c>
      <c r="P372" s="140">
        <f>O372*M372/1000</f>
        <v>242.62050958556</v>
      </c>
      <c r="R372" s="10"/>
      <c r="S372" s="10"/>
    </row>
    <row r="373" spans="1:19" s="9" customFormat="1" ht="13.5" customHeight="1">
      <c r="A373" s="324"/>
      <c r="B373" s="73" t="s">
        <v>34</v>
      </c>
      <c r="C373" s="30">
        <v>39</v>
      </c>
      <c r="D373" s="30">
        <v>1999</v>
      </c>
      <c r="E373" s="511">
        <v>39.312</v>
      </c>
      <c r="F373" s="511">
        <v>5.2071</v>
      </c>
      <c r="G373" s="511">
        <v>6.24</v>
      </c>
      <c r="H373" s="511">
        <v>27.8649</v>
      </c>
      <c r="I373" s="473">
        <v>2296.95</v>
      </c>
      <c r="J373" s="511">
        <v>27.8649</v>
      </c>
      <c r="K373" s="473">
        <v>2296.95</v>
      </c>
      <c r="L373" s="74">
        <f>J373/K373</f>
        <v>0.012131261020048325</v>
      </c>
      <c r="M373" s="34">
        <v>292.992</v>
      </c>
      <c r="N373" s="34">
        <f>L373*M373</f>
        <v>3.554362428785999</v>
      </c>
      <c r="O373" s="34">
        <f>L373*60*1000</f>
        <v>727.8756612028994</v>
      </c>
      <c r="P373" s="104">
        <f>N373*60</f>
        <v>213.26174572715993</v>
      </c>
      <c r="Q373" s="11"/>
      <c r="R373" s="10"/>
      <c r="S373" s="10"/>
    </row>
    <row r="374" spans="1:19" s="9" customFormat="1" ht="13.5" customHeight="1">
      <c r="A374" s="324"/>
      <c r="B374" s="137" t="s">
        <v>741</v>
      </c>
      <c r="C374" s="35">
        <v>60</v>
      </c>
      <c r="D374" s="35" t="s">
        <v>24</v>
      </c>
      <c r="E374" s="56">
        <v>46.89</v>
      </c>
      <c r="F374" s="56">
        <v>6.887</v>
      </c>
      <c r="G374" s="56">
        <v>9.6</v>
      </c>
      <c r="H374" s="56">
        <v>30.403</v>
      </c>
      <c r="I374" s="62"/>
      <c r="J374" s="56">
        <v>30.403</v>
      </c>
      <c r="K374" s="62">
        <v>2501.31</v>
      </c>
      <c r="L374" s="138">
        <f>J374/K374</f>
        <v>0.01215483086862484</v>
      </c>
      <c r="M374" s="39">
        <v>268.03</v>
      </c>
      <c r="N374" s="142">
        <f>L374*M374</f>
        <v>3.2578593177175157</v>
      </c>
      <c r="O374" s="142">
        <f>L374*60*1000</f>
        <v>729.2898521174905</v>
      </c>
      <c r="P374" s="140">
        <f>O374*M374/1000</f>
        <v>195.47155906305096</v>
      </c>
      <c r="R374" s="10"/>
      <c r="S374" s="10"/>
    </row>
    <row r="375" spans="1:19" s="9" customFormat="1" ht="12.75" customHeight="1">
      <c r="A375" s="324"/>
      <c r="B375" s="137" t="s">
        <v>634</v>
      </c>
      <c r="C375" s="35">
        <v>31</v>
      </c>
      <c r="D375" s="35" t="s">
        <v>276</v>
      </c>
      <c r="E375" s="56">
        <v>23.91</v>
      </c>
      <c r="F375" s="56">
        <v>2.5</v>
      </c>
      <c r="G375" s="56">
        <v>4.72</v>
      </c>
      <c r="H375" s="56">
        <v>16.69</v>
      </c>
      <c r="I375" s="62">
        <v>1373</v>
      </c>
      <c r="J375" s="56">
        <v>16.69</v>
      </c>
      <c r="K375" s="62">
        <v>1373</v>
      </c>
      <c r="L375" s="138">
        <f>J375/K375</f>
        <v>0.012155863073561545</v>
      </c>
      <c r="M375" s="39">
        <v>215.3</v>
      </c>
      <c r="N375" s="142">
        <f>L375*M375</f>
        <v>2.617157319737801</v>
      </c>
      <c r="O375" s="142">
        <f>L375*60*1000</f>
        <v>729.3517844136927</v>
      </c>
      <c r="P375" s="140">
        <f>O375*M375/1000</f>
        <v>157.02943918426806</v>
      </c>
      <c r="R375" s="10"/>
      <c r="S375" s="10"/>
    </row>
    <row r="376" spans="1:19" s="9" customFormat="1" ht="12.75">
      <c r="A376" s="324"/>
      <c r="B376" s="137" t="s">
        <v>420</v>
      </c>
      <c r="C376" s="35">
        <v>31</v>
      </c>
      <c r="D376" s="35">
        <v>1981</v>
      </c>
      <c r="E376" s="56">
        <v>28.376</v>
      </c>
      <c r="F376" s="56">
        <v>4.488</v>
      </c>
      <c r="G376" s="56">
        <v>3</v>
      </c>
      <c r="H376" s="56">
        <f>E376-F376-G376</f>
        <v>20.888</v>
      </c>
      <c r="I376" s="62">
        <v>1711.45</v>
      </c>
      <c r="J376" s="56">
        <f>H376</f>
        <v>20.888</v>
      </c>
      <c r="K376" s="62">
        <f>I376</f>
        <v>1711.45</v>
      </c>
      <c r="L376" s="138">
        <f>J376/K376</f>
        <v>0.01220485553185895</v>
      </c>
      <c r="M376" s="39">
        <v>273.26</v>
      </c>
      <c r="N376" s="142">
        <f>L376*M376</f>
        <v>3.3350988226357767</v>
      </c>
      <c r="O376" s="142">
        <f>L376*60*1000</f>
        <v>732.291331911537</v>
      </c>
      <c r="P376" s="140">
        <f>O376*M376/1000</f>
        <v>200.1059293581466</v>
      </c>
      <c r="R376" s="10"/>
      <c r="S376" s="10"/>
    </row>
    <row r="377" spans="1:19" s="9" customFormat="1" ht="12.75">
      <c r="A377" s="324"/>
      <c r="B377" s="137" t="s">
        <v>830</v>
      </c>
      <c r="C377" s="35">
        <v>29</v>
      </c>
      <c r="D377" s="35">
        <v>1986</v>
      </c>
      <c r="E377" s="56">
        <v>25.869</v>
      </c>
      <c r="F377" s="56">
        <v>3.407</v>
      </c>
      <c r="G377" s="56">
        <v>4.32</v>
      </c>
      <c r="H377" s="56">
        <v>18.142</v>
      </c>
      <c r="I377" s="62">
        <v>1577.48</v>
      </c>
      <c r="J377" s="56">
        <v>17.909</v>
      </c>
      <c r="K377" s="62">
        <v>1464.93</v>
      </c>
      <c r="L377" s="138">
        <f>J377/K377</f>
        <v>0.012225157516058786</v>
      </c>
      <c r="M377" s="39">
        <v>306.944</v>
      </c>
      <c r="N377" s="142">
        <f>L377*M377</f>
        <v>3.752438748609148</v>
      </c>
      <c r="O377" s="142">
        <f>L377*60*1000</f>
        <v>733.5094509635271</v>
      </c>
      <c r="P377" s="140">
        <f>O377*M377/1000</f>
        <v>225.14632491654888</v>
      </c>
      <c r="R377" s="10"/>
      <c r="S377" s="10"/>
    </row>
    <row r="378" spans="1:19" s="9" customFormat="1" ht="12.75">
      <c r="A378" s="324"/>
      <c r="B378" s="73" t="s">
        <v>256</v>
      </c>
      <c r="C378" s="30">
        <v>13</v>
      </c>
      <c r="D378" s="30">
        <v>1981</v>
      </c>
      <c r="E378" s="504">
        <f>SUM(F378:H378)</f>
        <v>13.27</v>
      </c>
      <c r="F378" s="504">
        <v>2.4165</v>
      </c>
      <c r="G378" s="504">
        <v>1.92</v>
      </c>
      <c r="H378" s="504">
        <v>8.9335</v>
      </c>
      <c r="I378" s="53">
        <v>729.29</v>
      </c>
      <c r="J378" s="504">
        <v>8.9335</v>
      </c>
      <c r="K378" s="53">
        <v>729.29</v>
      </c>
      <c r="L378" s="74">
        <f>J378/K378</f>
        <v>0.012249585213015399</v>
      </c>
      <c r="M378" s="34">
        <v>281.5</v>
      </c>
      <c r="N378" s="34">
        <f>L378*M378*1.09</f>
        <v>3.75860147883558</v>
      </c>
      <c r="O378" s="34">
        <f>L378*60*1000</f>
        <v>734.975112780924</v>
      </c>
      <c r="P378" s="104">
        <f>N378*60</f>
        <v>225.5160887301348</v>
      </c>
      <c r="R378" s="10"/>
      <c r="S378" s="10"/>
    </row>
    <row r="379" spans="1:19" s="9" customFormat="1" ht="12.75">
      <c r="A379" s="324"/>
      <c r="B379" s="73" t="s">
        <v>299</v>
      </c>
      <c r="C379" s="30">
        <v>40</v>
      </c>
      <c r="D379" s="30">
        <v>1973</v>
      </c>
      <c r="E379" s="504">
        <v>41.5</v>
      </c>
      <c r="F379" s="504">
        <v>4.0104</v>
      </c>
      <c r="G379" s="504">
        <v>5.704</v>
      </c>
      <c r="H379" s="504">
        <v>31.7856</v>
      </c>
      <c r="I379" s="53">
        <v>2567.4</v>
      </c>
      <c r="J379" s="504">
        <v>31.7856</v>
      </c>
      <c r="K379" s="53">
        <v>2567.4</v>
      </c>
      <c r="L379" s="74">
        <f>J379/K379</f>
        <v>0.012380462724935731</v>
      </c>
      <c r="M379" s="34">
        <v>273.59</v>
      </c>
      <c r="N379" s="34">
        <f>L379*M379</f>
        <v>3.3871707969151665</v>
      </c>
      <c r="O379" s="34">
        <f>L379*60000</f>
        <v>742.8277634961439</v>
      </c>
      <c r="P379" s="104">
        <f>N379*60</f>
        <v>203.23024781491</v>
      </c>
      <c r="R379" s="10"/>
      <c r="S379" s="10"/>
    </row>
    <row r="380" spans="1:19" s="9" customFormat="1" ht="12.75">
      <c r="A380" s="324"/>
      <c r="B380" s="73" t="s">
        <v>570</v>
      </c>
      <c r="C380" s="30">
        <v>12</v>
      </c>
      <c r="D380" s="30">
        <v>1986</v>
      </c>
      <c r="E380" s="504">
        <f>SUM(F380:H380)</f>
        <v>12.21</v>
      </c>
      <c r="F380" s="504">
        <v>1.074</v>
      </c>
      <c r="G380" s="504">
        <v>1.6</v>
      </c>
      <c r="H380" s="504">
        <v>9.536</v>
      </c>
      <c r="I380" s="53">
        <v>744.54</v>
      </c>
      <c r="J380" s="504">
        <v>7.6288</v>
      </c>
      <c r="K380" s="53">
        <v>614.62</v>
      </c>
      <c r="L380" s="74">
        <f>J380/K380</f>
        <v>0.012412222186066187</v>
      </c>
      <c r="M380" s="34">
        <v>281.5</v>
      </c>
      <c r="N380" s="34">
        <f>L380*M380*1.09</f>
        <v>3.8085041944616185</v>
      </c>
      <c r="O380" s="34">
        <f>L380*60*1000</f>
        <v>744.7333311639712</v>
      </c>
      <c r="P380" s="104">
        <f>N380*60</f>
        <v>228.5102516676971</v>
      </c>
      <c r="R380" s="10"/>
      <c r="S380" s="10"/>
    </row>
    <row r="381" spans="1:19" s="9" customFormat="1" ht="12.75">
      <c r="A381" s="324"/>
      <c r="B381" s="345" t="s">
        <v>341</v>
      </c>
      <c r="C381" s="35">
        <v>22</v>
      </c>
      <c r="D381" s="35">
        <v>1983</v>
      </c>
      <c r="E381" s="56">
        <v>20.719</v>
      </c>
      <c r="F381" s="56">
        <v>2.457</v>
      </c>
      <c r="G381" s="56">
        <v>3.36</v>
      </c>
      <c r="H381" s="56">
        <v>14.902</v>
      </c>
      <c r="I381" s="62"/>
      <c r="J381" s="513">
        <v>14.901</v>
      </c>
      <c r="K381" s="62">
        <v>1190.44</v>
      </c>
      <c r="L381" s="138">
        <f>J381/K381</f>
        <v>0.012517220523503915</v>
      </c>
      <c r="M381" s="39">
        <v>333.43</v>
      </c>
      <c r="N381" s="142">
        <f>L381*M381</f>
        <v>4.173616839151911</v>
      </c>
      <c r="O381" s="142">
        <f>L381*60*1000</f>
        <v>751.033231410235</v>
      </c>
      <c r="P381" s="141">
        <f>O381*M381/1000</f>
        <v>250.41701034911466</v>
      </c>
      <c r="R381" s="10"/>
      <c r="S381" s="10"/>
    </row>
    <row r="382" spans="1:19" s="9" customFormat="1" ht="12.75">
      <c r="A382" s="324"/>
      <c r="B382" s="275" t="s">
        <v>635</v>
      </c>
      <c r="C382" s="276">
        <v>19</v>
      </c>
      <c r="D382" s="276" t="s">
        <v>276</v>
      </c>
      <c r="E382" s="303">
        <v>7.12</v>
      </c>
      <c r="F382" s="303">
        <v>0</v>
      </c>
      <c r="G382" s="303">
        <v>0</v>
      </c>
      <c r="H382" s="303">
        <v>7.12</v>
      </c>
      <c r="I382" s="391">
        <v>568</v>
      </c>
      <c r="J382" s="303">
        <v>7.12</v>
      </c>
      <c r="K382" s="391">
        <v>568</v>
      </c>
      <c r="L382" s="265">
        <f>J382/K382</f>
        <v>0.012535211267605635</v>
      </c>
      <c r="M382" s="266">
        <v>215.3</v>
      </c>
      <c r="N382" s="139">
        <f>L382*M382</f>
        <v>2.6988309859154933</v>
      </c>
      <c r="O382" s="446">
        <f>L382*60*1000</f>
        <v>752.1126760563382</v>
      </c>
      <c r="P382" s="140">
        <f>O382*M382/1000</f>
        <v>161.9298591549296</v>
      </c>
      <c r="R382" s="10"/>
      <c r="S382" s="10"/>
    </row>
    <row r="383" spans="1:19" s="9" customFormat="1" ht="12.75">
      <c r="A383" s="324"/>
      <c r="B383" s="137" t="s">
        <v>721</v>
      </c>
      <c r="C383" s="35">
        <v>42</v>
      </c>
      <c r="D383" s="35">
        <v>1990</v>
      </c>
      <c r="E383" s="56">
        <v>38.4</v>
      </c>
      <c r="F383" s="56">
        <v>3.91</v>
      </c>
      <c r="G383" s="56">
        <v>6.4</v>
      </c>
      <c r="H383" s="56">
        <v>28.09</v>
      </c>
      <c r="I383" s="62">
        <v>2238.16</v>
      </c>
      <c r="J383" s="56">
        <v>28.1</v>
      </c>
      <c r="K383" s="62">
        <v>2238.2</v>
      </c>
      <c r="L383" s="138">
        <f>J383/K383</f>
        <v>0.0125547314806541</v>
      </c>
      <c r="M383" s="39">
        <v>241.54</v>
      </c>
      <c r="N383" s="142">
        <f>L383*M383</f>
        <v>3.032469841837191</v>
      </c>
      <c r="O383" s="142">
        <f>L383*60*1000</f>
        <v>753.283888839246</v>
      </c>
      <c r="P383" s="140">
        <f>O383*M383/1000</f>
        <v>181.94819051023146</v>
      </c>
      <c r="R383" s="10"/>
      <c r="S383" s="10"/>
    </row>
    <row r="384" spans="1:19" s="9" customFormat="1" ht="12.75">
      <c r="A384" s="324"/>
      <c r="B384" s="306" t="s">
        <v>851</v>
      </c>
      <c r="C384" s="35">
        <v>40</v>
      </c>
      <c r="D384" s="35">
        <v>1991</v>
      </c>
      <c r="E384" s="56">
        <f>F384+G384+H384</f>
        <v>39.498999999999995</v>
      </c>
      <c r="F384" s="56">
        <v>4.329</v>
      </c>
      <c r="G384" s="56">
        <v>6.4</v>
      </c>
      <c r="H384" s="56">
        <v>28.77</v>
      </c>
      <c r="I384" s="62">
        <v>2289.49</v>
      </c>
      <c r="J384" s="56">
        <v>28.77</v>
      </c>
      <c r="K384" s="62">
        <v>2289.49</v>
      </c>
      <c r="L384" s="138">
        <f>J384/K384</f>
        <v>0.012566117344910876</v>
      </c>
      <c r="M384" s="39">
        <v>245.6</v>
      </c>
      <c r="N384" s="142">
        <f>L384*M384</f>
        <v>3.086238419910111</v>
      </c>
      <c r="O384" s="142">
        <f>L384*60*1000</f>
        <v>753.9670406946526</v>
      </c>
      <c r="P384" s="140">
        <f>O384*M384/1000</f>
        <v>185.1743051946067</v>
      </c>
      <c r="Q384" s="11"/>
      <c r="R384" s="10"/>
      <c r="S384" s="10"/>
    </row>
    <row r="385" spans="1:19" s="9" customFormat="1" ht="12.75" customHeight="1">
      <c r="A385" s="324"/>
      <c r="B385" s="638" t="s">
        <v>121</v>
      </c>
      <c r="C385" s="639">
        <v>108</v>
      </c>
      <c r="D385" s="630" t="s">
        <v>24</v>
      </c>
      <c r="E385" s="631">
        <v>55.54</v>
      </c>
      <c r="F385" s="631">
        <v>5.71</v>
      </c>
      <c r="G385" s="632">
        <v>17.28</v>
      </c>
      <c r="H385" s="631">
        <v>32.55</v>
      </c>
      <c r="I385" s="629">
        <v>2582.45</v>
      </c>
      <c r="J385" s="631">
        <v>32.55</v>
      </c>
      <c r="K385" s="633">
        <v>2582.45</v>
      </c>
      <c r="L385" s="138">
        <f>J385/K385</f>
        <v>0.01260430986079111</v>
      </c>
      <c r="M385" s="39">
        <v>240.45</v>
      </c>
      <c r="N385" s="142">
        <f>L385*M385</f>
        <v>3.030706306027222</v>
      </c>
      <c r="O385" s="142">
        <f>L385*60*1000</f>
        <v>756.2585916474666</v>
      </c>
      <c r="P385" s="140">
        <f>O385*M385/1000</f>
        <v>181.84237836163334</v>
      </c>
      <c r="Q385" s="11"/>
      <c r="R385" s="10"/>
      <c r="S385" s="10"/>
    </row>
    <row r="386" spans="1:19" s="9" customFormat="1" ht="12.75">
      <c r="A386" s="324"/>
      <c r="B386" s="137" t="s">
        <v>313</v>
      </c>
      <c r="C386" s="35">
        <v>40</v>
      </c>
      <c r="D386" s="35">
        <v>1973</v>
      </c>
      <c r="E386" s="56">
        <v>33.7</v>
      </c>
      <c r="F386" s="56">
        <v>3.104</v>
      </c>
      <c r="G386" s="56">
        <v>6.4</v>
      </c>
      <c r="H386" s="56">
        <v>24.196</v>
      </c>
      <c r="I386" s="62">
        <v>1912.23</v>
      </c>
      <c r="J386" s="56">
        <v>24.2</v>
      </c>
      <c r="K386" s="62">
        <v>1912.2</v>
      </c>
      <c r="L386" s="138">
        <f>J386/K386</f>
        <v>0.012655579960255204</v>
      </c>
      <c r="M386" s="39">
        <v>241.54</v>
      </c>
      <c r="N386" s="142">
        <f>L386*M386</f>
        <v>3.0568287836000416</v>
      </c>
      <c r="O386" s="142">
        <f>L386*60*1000</f>
        <v>759.3347976153121</v>
      </c>
      <c r="P386" s="140">
        <f>O386*M386/1000</f>
        <v>183.4097270160025</v>
      </c>
      <c r="R386" s="10"/>
      <c r="S386" s="10"/>
    </row>
    <row r="387" spans="1:19" s="9" customFormat="1" ht="12.75">
      <c r="A387" s="324"/>
      <c r="B387" s="137" t="s">
        <v>831</v>
      </c>
      <c r="C387" s="35">
        <v>45</v>
      </c>
      <c r="D387" s="35">
        <v>1976</v>
      </c>
      <c r="E387" s="56">
        <v>41.223</v>
      </c>
      <c r="F387" s="56">
        <v>40.598</v>
      </c>
      <c r="G387" s="56">
        <v>7.2</v>
      </c>
      <c r="H387" s="56">
        <v>29.425</v>
      </c>
      <c r="I387" s="62">
        <v>2321.8</v>
      </c>
      <c r="J387" s="56">
        <v>29.425</v>
      </c>
      <c r="K387" s="62">
        <v>2321.8</v>
      </c>
      <c r="L387" s="138">
        <f>J387/K387</f>
        <v>0.01267335687828409</v>
      </c>
      <c r="M387" s="39">
        <v>306.944</v>
      </c>
      <c r="N387" s="142">
        <f>L387*M387</f>
        <v>3.890010853648032</v>
      </c>
      <c r="O387" s="142">
        <f>L387*60*1000</f>
        <v>760.4014126970454</v>
      </c>
      <c r="P387" s="140">
        <f>O387*M387/1000</f>
        <v>233.4006512188819</v>
      </c>
      <c r="R387" s="10"/>
      <c r="S387" s="10"/>
    </row>
    <row r="388" spans="1:19" s="9" customFormat="1" ht="12.75">
      <c r="A388" s="324"/>
      <c r="B388" s="137" t="s">
        <v>722</v>
      </c>
      <c r="C388" s="35">
        <v>51</v>
      </c>
      <c r="D388" s="35">
        <v>1971</v>
      </c>
      <c r="E388" s="56">
        <v>42.2</v>
      </c>
      <c r="F388" s="56">
        <v>2.954</v>
      </c>
      <c r="G388" s="56">
        <v>8</v>
      </c>
      <c r="H388" s="56">
        <v>31.215</v>
      </c>
      <c r="I388" s="62">
        <v>2459.61</v>
      </c>
      <c r="J388" s="56">
        <v>31.2</v>
      </c>
      <c r="K388" s="62">
        <v>2459.6</v>
      </c>
      <c r="L388" s="138">
        <f>J388/K388</f>
        <v>0.012684989429175475</v>
      </c>
      <c r="M388" s="39">
        <v>241.54</v>
      </c>
      <c r="N388" s="142">
        <f>L388*M388</f>
        <v>3.0639323467230444</v>
      </c>
      <c r="O388" s="142">
        <f>L388*60*1000</f>
        <v>761.0993657505285</v>
      </c>
      <c r="P388" s="140">
        <f>O388*M388/1000</f>
        <v>183.83594080338264</v>
      </c>
      <c r="R388" s="10"/>
      <c r="S388" s="10"/>
    </row>
    <row r="389" spans="1:19" s="9" customFormat="1" ht="12.75">
      <c r="A389" s="324"/>
      <c r="B389" s="137" t="s">
        <v>814</v>
      </c>
      <c r="C389" s="35">
        <v>22</v>
      </c>
      <c r="D389" s="35">
        <v>1991</v>
      </c>
      <c r="E389" s="56">
        <v>20</v>
      </c>
      <c r="F389" s="56">
        <v>1.626</v>
      </c>
      <c r="G389" s="56">
        <v>3.52</v>
      </c>
      <c r="H389" s="56">
        <v>14.853</v>
      </c>
      <c r="I389" s="62"/>
      <c r="J389" s="513">
        <v>14.853</v>
      </c>
      <c r="K389" s="62">
        <v>1170.08</v>
      </c>
      <c r="L389" s="138">
        <f>J389/K389</f>
        <v>0.01269400382879803</v>
      </c>
      <c r="M389" s="39">
        <v>333.43</v>
      </c>
      <c r="N389" s="142">
        <f>L389*M389</f>
        <v>4.232561696636128</v>
      </c>
      <c r="O389" s="142">
        <f>L389*60*1000</f>
        <v>761.6402297278818</v>
      </c>
      <c r="P389" s="140">
        <f>O389*M389/1000</f>
        <v>253.95370179816763</v>
      </c>
      <c r="R389" s="10"/>
      <c r="S389" s="10"/>
    </row>
    <row r="390" spans="1:19" s="9" customFormat="1" ht="12.75">
      <c r="A390" s="324"/>
      <c r="B390" s="137" t="s">
        <v>814</v>
      </c>
      <c r="C390" s="35">
        <v>22</v>
      </c>
      <c r="D390" s="35">
        <v>1991</v>
      </c>
      <c r="E390" s="56">
        <v>20</v>
      </c>
      <c r="F390" s="56">
        <v>1.626</v>
      </c>
      <c r="G390" s="56">
        <v>3.52</v>
      </c>
      <c r="H390" s="56">
        <v>14.853</v>
      </c>
      <c r="I390" s="62"/>
      <c r="J390" s="513">
        <v>14.854</v>
      </c>
      <c r="K390" s="62">
        <v>1170.08</v>
      </c>
      <c r="L390" s="138">
        <f>J390/K390</f>
        <v>0.012694858471215643</v>
      </c>
      <c r="M390" s="39">
        <v>333.43</v>
      </c>
      <c r="N390" s="142">
        <f>L390*M390</f>
        <v>4.232846660057432</v>
      </c>
      <c r="O390" s="142">
        <f>L390*60*1000</f>
        <v>761.6915082729386</v>
      </c>
      <c r="P390" s="140">
        <f>O390*M390/1000</f>
        <v>253.97079960344593</v>
      </c>
      <c r="R390" s="10"/>
      <c r="S390" s="10"/>
    </row>
    <row r="391" spans="1:19" s="9" customFormat="1" ht="12.75">
      <c r="A391" s="324"/>
      <c r="B391" s="213" t="s">
        <v>255</v>
      </c>
      <c r="C391" s="30">
        <v>13</v>
      </c>
      <c r="D391" s="30">
        <v>1980</v>
      </c>
      <c r="E391" s="504">
        <f>SUM(F391:H391)</f>
        <v>11.45</v>
      </c>
      <c r="F391" s="504">
        <v>0.5907</v>
      </c>
      <c r="G391" s="504">
        <v>1.92</v>
      </c>
      <c r="H391" s="504">
        <v>8.9393</v>
      </c>
      <c r="I391" s="53">
        <v>703.82</v>
      </c>
      <c r="J391" s="504">
        <v>8.9393</v>
      </c>
      <c r="K391" s="53">
        <v>703.82</v>
      </c>
      <c r="L391" s="74">
        <f>J391/K391</f>
        <v>0.01270111676280867</v>
      </c>
      <c r="M391" s="34">
        <v>281.5</v>
      </c>
      <c r="N391" s="34">
        <f>L391*M391*1.09</f>
        <v>3.8971471619163984</v>
      </c>
      <c r="O391" s="34">
        <f>L391*60*1000</f>
        <v>762.0670057685203</v>
      </c>
      <c r="P391" s="75">
        <f>N391*60</f>
        <v>233.8288297149839</v>
      </c>
      <c r="R391" s="10"/>
      <c r="S391" s="10"/>
    </row>
    <row r="392" spans="1:19" s="9" customFormat="1" ht="12.75">
      <c r="A392" s="324"/>
      <c r="B392" s="275" t="s">
        <v>350</v>
      </c>
      <c r="C392" s="276">
        <v>20</v>
      </c>
      <c r="D392" s="276">
        <v>1974</v>
      </c>
      <c r="E392" s="303">
        <v>22.845</v>
      </c>
      <c r="F392" s="303">
        <v>1.69</v>
      </c>
      <c r="G392" s="303">
        <v>3.2</v>
      </c>
      <c r="H392" s="303">
        <v>17.955</v>
      </c>
      <c r="I392" s="391">
        <v>1410.72</v>
      </c>
      <c r="J392" s="303">
        <v>17.955</v>
      </c>
      <c r="K392" s="391">
        <v>1410.72</v>
      </c>
      <c r="L392" s="265">
        <f>J392/K392</f>
        <v>0.012727543382102755</v>
      </c>
      <c r="M392" s="266">
        <v>306.944</v>
      </c>
      <c r="N392" s="139">
        <f>L392*M392</f>
        <v>3.9066430758761483</v>
      </c>
      <c r="O392" s="139">
        <f>L392*60*1000</f>
        <v>763.6526029261653</v>
      </c>
      <c r="P392" s="140">
        <f>O392*M392/1000</f>
        <v>234.39858455256888</v>
      </c>
      <c r="R392" s="10"/>
      <c r="S392" s="10"/>
    </row>
    <row r="393" spans="1:19" s="9" customFormat="1" ht="12.75">
      <c r="A393" s="324"/>
      <c r="B393" s="137" t="s">
        <v>742</v>
      </c>
      <c r="C393" s="35">
        <v>55</v>
      </c>
      <c r="D393" s="35" t="s">
        <v>24</v>
      </c>
      <c r="E393" s="56">
        <v>45.161</v>
      </c>
      <c r="F393" s="56">
        <v>3.999</v>
      </c>
      <c r="G393" s="56">
        <v>8.8</v>
      </c>
      <c r="H393" s="56">
        <v>32.362</v>
      </c>
      <c r="I393" s="62"/>
      <c r="J393" s="56">
        <v>32.362</v>
      </c>
      <c r="K393" s="62">
        <v>2542.62</v>
      </c>
      <c r="L393" s="138">
        <f>J393/K393</f>
        <v>0.012727816189599705</v>
      </c>
      <c r="M393" s="39">
        <v>268.03</v>
      </c>
      <c r="N393" s="142">
        <f>L393*M393</f>
        <v>3.4114365732984084</v>
      </c>
      <c r="O393" s="142">
        <f>L393*60*1000</f>
        <v>763.6689713759823</v>
      </c>
      <c r="P393" s="140">
        <f>O393*M393/1000</f>
        <v>204.68619439790453</v>
      </c>
      <c r="R393" s="10"/>
      <c r="S393" s="10"/>
    </row>
    <row r="394" spans="1:16" s="9" customFormat="1" ht="12.75" customHeight="1">
      <c r="A394" s="324"/>
      <c r="B394" s="137" t="s">
        <v>339</v>
      </c>
      <c r="C394" s="35">
        <v>12</v>
      </c>
      <c r="D394" s="35">
        <v>1985</v>
      </c>
      <c r="E394" s="56">
        <v>11.737</v>
      </c>
      <c r="F394" s="56">
        <v>1.0659</v>
      </c>
      <c r="G394" s="56">
        <v>1.92</v>
      </c>
      <c r="H394" s="56">
        <v>8.751</v>
      </c>
      <c r="I394" s="62"/>
      <c r="J394" s="513">
        <v>8.751</v>
      </c>
      <c r="K394" s="62">
        <v>686.25</v>
      </c>
      <c r="L394" s="138">
        <f>J394/K394</f>
        <v>0.01275191256830601</v>
      </c>
      <c r="M394" s="39">
        <v>333.43</v>
      </c>
      <c r="N394" s="142">
        <f>L394*M394</f>
        <v>4.251870207650273</v>
      </c>
      <c r="O394" s="142">
        <f>L394*60*1000</f>
        <v>765.1147540983605</v>
      </c>
      <c r="P394" s="140">
        <f>O394*M394/1000</f>
        <v>255.11221245901635</v>
      </c>
    </row>
    <row r="395" spans="1:25" s="9" customFormat="1" ht="12.75" customHeight="1">
      <c r="A395" s="324"/>
      <c r="B395" s="137" t="s">
        <v>723</v>
      </c>
      <c r="C395" s="35">
        <v>51</v>
      </c>
      <c r="D395" s="35">
        <v>1972</v>
      </c>
      <c r="E395" s="56">
        <v>45.9</v>
      </c>
      <c r="F395" s="56">
        <v>4.992</v>
      </c>
      <c r="G395" s="56">
        <v>8</v>
      </c>
      <c r="H395" s="56">
        <v>32.908</v>
      </c>
      <c r="I395" s="62">
        <v>2569.46</v>
      </c>
      <c r="J395" s="56">
        <v>32.9</v>
      </c>
      <c r="K395" s="62">
        <v>2569.5</v>
      </c>
      <c r="L395" s="138">
        <f>J395/K395</f>
        <v>0.012804047480054485</v>
      </c>
      <c r="M395" s="39">
        <v>241.54</v>
      </c>
      <c r="N395" s="142">
        <f>L395*M395</f>
        <v>3.09268962833236</v>
      </c>
      <c r="O395" s="142">
        <f>L395*60*1000</f>
        <v>768.2428488032691</v>
      </c>
      <c r="P395" s="140">
        <f>O395*M395/1000</f>
        <v>185.56137769994163</v>
      </c>
      <c r="Q395" s="10"/>
      <c r="R395" s="10"/>
      <c r="S395" s="10"/>
      <c r="T395" s="12"/>
      <c r="U395" s="13"/>
      <c r="V395" s="13"/>
      <c r="X395" s="16"/>
      <c r="Y395" s="16"/>
    </row>
    <row r="396" spans="1:19" s="9" customFormat="1" ht="12.75">
      <c r="A396" s="324"/>
      <c r="B396" s="137" t="s">
        <v>338</v>
      </c>
      <c r="C396" s="35">
        <v>40</v>
      </c>
      <c r="D396" s="35">
        <v>1976</v>
      </c>
      <c r="E396" s="56">
        <v>39.6</v>
      </c>
      <c r="F396" s="56">
        <v>4.095</v>
      </c>
      <c r="G396" s="56">
        <v>6.4</v>
      </c>
      <c r="H396" s="56">
        <v>29.105</v>
      </c>
      <c r="I396" s="62"/>
      <c r="J396" s="513">
        <v>29.107</v>
      </c>
      <c r="K396" s="62">
        <v>2272.19</v>
      </c>
      <c r="L396" s="138">
        <f>J396/K396</f>
        <v>0.01281010830960439</v>
      </c>
      <c r="M396" s="39">
        <v>333.43</v>
      </c>
      <c r="N396" s="142">
        <f>L396*M396</f>
        <v>4.271274413671391</v>
      </c>
      <c r="O396" s="142">
        <f>L396*60*1000</f>
        <v>768.6064985762634</v>
      </c>
      <c r="P396" s="140">
        <f>O396*M396/1000</f>
        <v>256.27646482028354</v>
      </c>
      <c r="Q396" s="11"/>
      <c r="R396" s="10"/>
      <c r="S396" s="10"/>
    </row>
    <row r="397" spans="1:19" s="9" customFormat="1" ht="12.75">
      <c r="A397" s="324"/>
      <c r="B397" s="306" t="s">
        <v>367</v>
      </c>
      <c r="C397" s="35">
        <v>40</v>
      </c>
      <c r="D397" s="35">
        <v>1987</v>
      </c>
      <c r="E397" s="56">
        <f>F397+G397+H397</f>
        <v>39.199</v>
      </c>
      <c r="F397" s="56">
        <v>3.957</v>
      </c>
      <c r="G397" s="56">
        <v>6.4</v>
      </c>
      <c r="H397" s="56">
        <v>28.842</v>
      </c>
      <c r="I397" s="62">
        <v>2247.83</v>
      </c>
      <c r="J397" s="56">
        <v>28.842</v>
      </c>
      <c r="K397" s="62">
        <v>2247.83</v>
      </c>
      <c r="L397" s="138">
        <f>J397/K397</f>
        <v>0.012831041493351365</v>
      </c>
      <c r="M397" s="39">
        <v>245.6</v>
      </c>
      <c r="N397" s="142">
        <f>L397*M397</f>
        <v>3.151303790767095</v>
      </c>
      <c r="O397" s="142">
        <f>L397*60*1000</f>
        <v>769.8624896010818</v>
      </c>
      <c r="P397" s="140">
        <f>O397*M397/1000</f>
        <v>189.0782274460257</v>
      </c>
      <c r="R397" s="10"/>
      <c r="S397" s="10"/>
    </row>
    <row r="398" spans="1:19" s="9" customFormat="1" ht="12.75">
      <c r="A398" s="324"/>
      <c r="B398" s="137" t="s">
        <v>757</v>
      </c>
      <c r="C398" s="35">
        <v>40</v>
      </c>
      <c r="D398" s="35">
        <v>1982</v>
      </c>
      <c r="E398" s="56">
        <v>41.331</v>
      </c>
      <c r="F398" s="56">
        <v>5.778</v>
      </c>
      <c r="G398" s="56">
        <v>6.4</v>
      </c>
      <c r="H398" s="56">
        <v>29.153</v>
      </c>
      <c r="I398" s="62">
        <v>2265.02</v>
      </c>
      <c r="J398" s="56">
        <v>29.153</v>
      </c>
      <c r="K398" s="62">
        <v>2265.02</v>
      </c>
      <c r="L398" s="138">
        <f>J398/K398</f>
        <v>0.01287096802677239</v>
      </c>
      <c r="M398" s="39">
        <v>201.7</v>
      </c>
      <c r="N398" s="142">
        <f>L398*M398</f>
        <v>2.596074250999991</v>
      </c>
      <c r="O398" s="142">
        <f>L398*60*1000</f>
        <v>772.2580816063434</v>
      </c>
      <c r="P398" s="140">
        <f>O398*M398/1000</f>
        <v>155.76445505999945</v>
      </c>
      <c r="R398" s="10"/>
      <c r="S398" s="10"/>
    </row>
    <row r="399" spans="1:19" s="9" customFormat="1" ht="12.75" customHeight="1">
      <c r="A399" s="324"/>
      <c r="B399" s="73" t="s">
        <v>301</v>
      </c>
      <c r="C399" s="30">
        <v>30</v>
      </c>
      <c r="D399" s="30">
        <v>1992</v>
      </c>
      <c r="E399" s="504">
        <v>27.6</v>
      </c>
      <c r="F399" s="504">
        <v>2.4508</v>
      </c>
      <c r="G399" s="504">
        <v>4.8</v>
      </c>
      <c r="H399" s="504">
        <v>20.3492</v>
      </c>
      <c r="I399" s="53">
        <v>1576.72</v>
      </c>
      <c r="J399" s="504">
        <v>20.3492</v>
      </c>
      <c r="K399" s="53">
        <v>1576.72</v>
      </c>
      <c r="L399" s="74">
        <f>J399/K399</f>
        <v>0.012906032776903952</v>
      </c>
      <c r="M399" s="34">
        <v>273.59</v>
      </c>
      <c r="N399" s="34">
        <f>L399*M399</f>
        <v>3.530961507433152</v>
      </c>
      <c r="O399" s="34">
        <f>L399*60000</f>
        <v>774.3619666142371</v>
      </c>
      <c r="P399" s="104">
        <f>N399*60</f>
        <v>211.8576904459891</v>
      </c>
      <c r="R399" s="10"/>
      <c r="S399" s="10"/>
    </row>
    <row r="400" spans="1:19" s="9" customFormat="1" ht="12.75">
      <c r="A400" s="324"/>
      <c r="B400" s="137" t="s">
        <v>724</v>
      </c>
      <c r="C400" s="35">
        <v>40</v>
      </c>
      <c r="D400" s="35">
        <v>1981</v>
      </c>
      <c r="E400" s="56">
        <v>39.3</v>
      </c>
      <c r="F400" s="56">
        <v>4.42</v>
      </c>
      <c r="G400" s="56">
        <v>6.4</v>
      </c>
      <c r="H400" s="56">
        <v>28.48</v>
      </c>
      <c r="I400" s="62">
        <v>2203.68</v>
      </c>
      <c r="J400" s="56">
        <v>28.5</v>
      </c>
      <c r="K400" s="62">
        <v>2203.7</v>
      </c>
      <c r="L400" s="138">
        <f>J400/K400</f>
        <v>0.012932794845033353</v>
      </c>
      <c r="M400" s="39">
        <v>241.54</v>
      </c>
      <c r="N400" s="142">
        <f>L400*M400</f>
        <v>3.123787266869356</v>
      </c>
      <c r="O400" s="142">
        <f>L400*60*1000</f>
        <v>775.9676907020013</v>
      </c>
      <c r="P400" s="140">
        <f>O400*M400/1000</f>
        <v>187.4272360121614</v>
      </c>
      <c r="Q400" s="11"/>
      <c r="R400" s="10"/>
      <c r="S400" s="10"/>
    </row>
    <row r="401" spans="1:19" s="9" customFormat="1" ht="12.75">
      <c r="A401" s="324"/>
      <c r="B401" s="345" t="s">
        <v>636</v>
      </c>
      <c r="C401" s="35">
        <v>45</v>
      </c>
      <c r="D401" s="35" t="s">
        <v>276</v>
      </c>
      <c r="E401" s="56">
        <v>41.55</v>
      </c>
      <c r="F401" s="56">
        <v>4.03</v>
      </c>
      <c r="G401" s="56">
        <v>7.2</v>
      </c>
      <c r="H401" s="56">
        <v>30.32</v>
      </c>
      <c r="I401" s="62">
        <v>2339</v>
      </c>
      <c r="J401" s="56">
        <v>30.32</v>
      </c>
      <c r="K401" s="62">
        <v>2339</v>
      </c>
      <c r="L401" s="138">
        <f>J401/K401</f>
        <v>0.012962804617357845</v>
      </c>
      <c r="M401" s="39">
        <v>215.3</v>
      </c>
      <c r="N401" s="142">
        <f>L401*M401</f>
        <v>2.790891834117144</v>
      </c>
      <c r="O401" s="142">
        <f>L401*60*1000</f>
        <v>777.7682770414707</v>
      </c>
      <c r="P401" s="141">
        <f>O401*M401/1000</f>
        <v>167.45351004702866</v>
      </c>
      <c r="R401" s="10"/>
      <c r="S401" s="10"/>
    </row>
    <row r="402" spans="1:16" s="9" customFormat="1" ht="12.75" customHeight="1" thickBot="1">
      <c r="A402" s="325"/>
      <c r="B402" s="684" t="s">
        <v>298</v>
      </c>
      <c r="C402" s="685">
        <v>50</v>
      </c>
      <c r="D402" s="685">
        <v>1988</v>
      </c>
      <c r="E402" s="686">
        <v>44.3</v>
      </c>
      <c r="F402" s="686">
        <v>4.9573</v>
      </c>
      <c r="G402" s="686">
        <v>7.92</v>
      </c>
      <c r="H402" s="686">
        <v>31.4227</v>
      </c>
      <c r="I402" s="687">
        <v>2419.63</v>
      </c>
      <c r="J402" s="686">
        <v>31.4227</v>
      </c>
      <c r="K402" s="687">
        <v>2419.63</v>
      </c>
      <c r="L402" s="688">
        <f>J402/K402</f>
        <v>0.012986572327173988</v>
      </c>
      <c r="M402" s="402">
        <v>273.59</v>
      </c>
      <c r="N402" s="402">
        <f>L402*M402</f>
        <v>3.552996322991531</v>
      </c>
      <c r="O402" s="402">
        <f>L402*60000</f>
        <v>779.1943396304392</v>
      </c>
      <c r="P402" s="214">
        <f>N402*60</f>
        <v>213.17977937949186</v>
      </c>
    </row>
    <row r="403" spans="1:19" s="9" customFormat="1" ht="12.75" customHeight="1">
      <c r="A403" s="326" t="s">
        <v>82</v>
      </c>
      <c r="B403" s="290" t="s">
        <v>314</v>
      </c>
      <c r="C403" s="291">
        <v>30</v>
      </c>
      <c r="D403" s="291">
        <v>1988</v>
      </c>
      <c r="E403" s="381">
        <v>29</v>
      </c>
      <c r="F403" s="381">
        <v>3.413</v>
      </c>
      <c r="G403" s="381">
        <v>4.8</v>
      </c>
      <c r="H403" s="381">
        <v>20.787</v>
      </c>
      <c r="I403" s="388">
        <v>1594.58</v>
      </c>
      <c r="J403" s="381">
        <v>20.8</v>
      </c>
      <c r="K403" s="388">
        <v>1594.6</v>
      </c>
      <c r="L403" s="167">
        <f>J403/K403</f>
        <v>0.013044023579581088</v>
      </c>
      <c r="M403" s="166">
        <v>241.54</v>
      </c>
      <c r="N403" s="168">
        <f>L403*M403</f>
        <v>3.150653455412016</v>
      </c>
      <c r="O403" s="168">
        <f>L403*60*1000</f>
        <v>782.6414147748652</v>
      </c>
      <c r="P403" s="169">
        <f>O403*M403/1000</f>
        <v>189.03920732472096</v>
      </c>
      <c r="Q403" s="11"/>
      <c r="R403" s="10"/>
      <c r="S403" s="10"/>
    </row>
    <row r="404" spans="1:19" s="9" customFormat="1" ht="12.75">
      <c r="A404" s="326"/>
      <c r="B404" s="143" t="s">
        <v>725</v>
      </c>
      <c r="C404" s="36">
        <v>40</v>
      </c>
      <c r="D404" s="36"/>
      <c r="E404" s="57">
        <v>38.7</v>
      </c>
      <c r="F404" s="57">
        <v>3.158</v>
      </c>
      <c r="G404" s="57">
        <v>6.4</v>
      </c>
      <c r="H404" s="57">
        <v>29.142</v>
      </c>
      <c r="I404" s="267">
        <v>2229.19</v>
      </c>
      <c r="J404" s="57">
        <v>29.1</v>
      </c>
      <c r="K404" s="267">
        <v>2229.2</v>
      </c>
      <c r="L404" s="144">
        <f>J404/K404</f>
        <v>0.013054010407321013</v>
      </c>
      <c r="M404" s="42">
        <v>241.54</v>
      </c>
      <c r="N404" s="145">
        <f>L404*M404</f>
        <v>3.1530656737843175</v>
      </c>
      <c r="O404" s="145">
        <f>L404*60*1000</f>
        <v>783.2406244392608</v>
      </c>
      <c r="P404" s="169">
        <f>O404*M404/1000</f>
        <v>189.18394042705904</v>
      </c>
      <c r="R404" s="10"/>
      <c r="S404" s="10"/>
    </row>
    <row r="405" spans="1:19" s="9" customFormat="1" ht="11.25" customHeight="1">
      <c r="A405" s="326"/>
      <c r="B405" s="143" t="s">
        <v>421</v>
      </c>
      <c r="C405" s="36">
        <v>38</v>
      </c>
      <c r="D405" s="36">
        <v>1976</v>
      </c>
      <c r="E405" s="57">
        <v>46.794</v>
      </c>
      <c r="F405" s="57">
        <v>13.9706</v>
      </c>
      <c r="G405" s="57">
        <v>3.7</v>
      </c>
      <c r="H405" s="57">
        <f>E405-F405-G405</f>
        <v>29.1234</v>
      </c>
      <c r="I405" s="267">
        <v>2227.78</v>
      </c>
      <c r="J405" s="57">
        <f>H405</f>
        <v>29.1234</v>
      </c>
      <c r="K405" s="267">
        <f>I405</f>
        <v>2227.78</v>
      </c>
      <c r="L405" s="144">
        <f>J405/K405</f>
        <v>0.013072834840064997</v>
      </c>
      <c r="M405" s="42">
        <v>273.26</v>
      </c>
      <c r="N405" s="145">
        <f>L405*M405</f>
        <v>3.572282848396161</v>
      </c>
      <c r="O405" s="145">
        <f>L405*60*1000</f>
        <v>784.3700904038998</v>
      </c>
      <c r="P405" s="169">
        <f>O405*M405/1000</f>
        <v>214.33697090376967</v>
      </c>
      <c r="R405" s="10"/>
      <c r="S405" s="10"/>
    </row>
    <row r="406" spans="1:19" s="9" customFormat="1" ht="12.75" customHeight="1">
      <c r="A406" s="326"/>
      <c r="B406" s="348" t="s">
        <v>125</v>
      </c>
      <c r="C406" s="43">
        <v>106</v>
      </c>
      <c r="D406" s="44" t="s">
        <v>24</v>
      </c>
      <c r="E406" s="514">
        <v>57.82</v>
      </c>
      <c r="F406" s="514">
        <v>6.09</v>
      </c>
      <c r="G406" s="545">
        <v>17.28</v>
      </c>
      <c r="H406" s="514">
        <v>34.45</v>
      </c>
      <c r="I406" s="534">
        <v>2631.27</v>
      </c>
      <c r="J406" s="514">
        <v>33.92</v>
      </c>
      <c r="K406" s="475">
        <v>2590.66</v>
      </c>
      <c r="L406" s="144">
        <f>J406/K406</f>
        <v>0.013093188608308309</v>
      </c>
      <c r="M406" s="42">
        <v>240.45</v>
      </c>
      <c r="N406" s="145">
        <f>L406*M406</f>
        <v>3.1482572008677328</v>
      </c>
      <c r="O406" s="145">
        <f>L406*60*1000</f>
        <v>785.5913164984986</v>
      </c>
      <c r="P406" s="169">
        <f>O406*M406/1000</f>
        <v>188.895432052064</v>
      </c>
      <c r="R406" s="10"/>
      <c r="S406" s="10"/>
    </row>
    <row r="407" spans="1:19" s="9" customFormat="1" ht="12.75" customHeight="1">
      <c r="A407" s="326"/>
      <c r="B407" s="143" t="s">
        <v>419</v>
      </c>
      <c r="C407" s="36">
        <v>145</v>
      </c>
      <c r="D407" s="36">
        <v>1985</v>
      </c>
      <c r="E407" s="57">
        <v>122.369</v>
      </c>
      <c r="F407" s="57">
        <v>21.007</v>
      </c>
      <c r="G407" s="57">
        <v>2.5</v>
      </c>
      <c r="H407" s="57">
        <f>E407-F407-G407</f>
        <v>98.862</v>
      </c>
      <c r="I407" s="267">
        <v>7515.5</v>
      </c>
      <c r="J407" s="57">
        <f>H407</f>
        <v>98.862</v>
      </c>
      <c r="K407" s="267">
        <f>I407</f>
        <v>7515.5</v>
      </c>
      <c r="L407" s="144">
        <f>J407/K407</f>
        <v>0.013154414210631361</v>
      </c>
      <c r="M407" s="42">
        <v>273.26</v>
      </c>
      <c r="N407" s="145">
        <f>L407*M407</f>
        <v>3.5945752271971254</v>
      </c>
      <c r="O407" s="145">
        <f>L407*60*1000</f>
        <v>789.2648526378817</v>
      </c>
      <c r="P407" s="169">
        <f>O407*M407/1000</f>
        <v>215.67451363182755</v>
      </c>
      <c r="R407" s="10"/>
      <c r="S407" s="10"/>
    </row>
    <row r="408" spans="1:19" s="9" customFormat="1" ht="12.75" customHeight="1">
      <c r="A408" s="326"/>
      <c r="B408" s="143" t="s">
        <v>637</v>
      </c>
      <c r="C408" s="36">
        <v>45</v>
      </c>
      <c r="D408" s="36" t="s">
        <v>276</v>
      </c>
      <c r="E408" s="57">
        <v>42.59</v>
      </c>
      <c r="F408" s="57">
        <v>4.74</v>
      </c>
      <c r="G408" s="57">
        <v>7.04</v>
      </c>
      <c r="H408" s="57">
        <v>30.81</v>
      </c>
      <c r="I408" s="267">
        <v>2332</v>
      </c>
      <c r="J408" s="57">
        <v>30.81</v>
      </c>
      <c r="K408" s="267">
        <v>2332</v>
      </c>
      <c r="L408" s="144">
        <f>J408/K408</f>
        <v>0.013211835334476844</v>
      </c>
      <c r="M408" s="42">
        <v>215.3</v>
      </c>
      <c r="N408" s="145">
        <f>L408*M408</f>
        <v>2.8445081475128644</v>
      </c>
      <c r="O408" s="145">
        <f>L408*60*1000</f>
        <v>792.7101200686106</v>
      </c>
      <c r="P408" s="169">
        <f>O408*M408/1000</f>
        <v>170.67048885077187</v>
      </c>
      <c r="Q408" s="11"/>
      <c r="R408" s="10"/>
      <c r="S408" s="10"/>
    </row>
    <row r="409" spans="1:19" s="9" customFormat="1" ht="12.75" customHeight="1">
      <c r="A409" s="326"/>
      <c r="B409" s="143" t="s">
        <v>726</v>
      </c>
      <c r="C409" s="36">
        <v>50</v>
      </c>
      <c r="D409" s="36">
        <v>1969</v>
      </c>
      <c r="E409" s="57">
        <v>46.9</v>
      </c>
      <c r="F409" s="57">
        <v>5.734</v>
      </c>
      <c r="G409" s="57">
        <v>6.85</v>
      </c>
      <c r="H409" s="57">
        <v>34.316</v>
      </c>
      <c r="I409" s="267">
        <v>2594.32</v>
      </c>
      <c r="J409" s="57">
        <v>34.3</v>
      </c>
      <c r="K409" s="267">
        <v>2594.3</v>
      </c>
      <c r="L409" s="144">
        <f>J409/K409</f>
        <v>0.013221292834290558</v>
      </c>
      <c r="M409" s="42">
        <v>241.54</v>
      </c>
      <c r="N409" s="145">
        <f>L409*M409</f>
        <v>3.193471071194541</v>
      </c>
      <c r="O409" s="145">
        <f>L409*60*1000</f>
        <v>793.2775700574335</v>
      </c>
      <c r="P409" s="169">
        <f>O409*M409/1000</f>
        <v>191.60826427167248</v>
      </c>
      <c r="R409" s="10"/>
      <c r="S409" s="10"/>
    </row>
    <row r="410" spans="1:19" s="9" customFormat="1" ht="12.75" customHeight="1">
      <c r="A410" s="326"/>
      <c r="B410" s="143" t="s">
        <v>452</v>
      </c>
      <c r="C410" s="36">
        <v>70</v>
      </c>
      <c r="D410" s="36">
        <v>1962</v>
      </c>
      <c r="E410" s="57">
        <v>47.436</v>
      </c>
      <c r="F410" s="57">
        <v>6.783</v>
      </c>
      <c r="G410" s="57">
        <v>0.7</v>
      </c>
      <c r="H410" s="57">
        <v>39.953</v>
      </c>
      <c r="I410" s="267">
        <v>3017.75</v>
      </c>
      <c r="J410" s="57">
        <v>39.953</v>
      </c>
      <c r="K410" s="267">
        <v>3017.75</v>
      </c>
      <c r="L410" s="144">
        <f>J410/K410</f>
        <v>0.013239333940849972</v>
      </c>
      <c r="M410" s="42">
        <v>298.22</v>
      </c>
      <c r="N410" s="145">
        <f>L410*M410</f>
        <v>3.948234167840279</v>
      </c>
      <c r="O410" s="145">
        <f>L410*60*1000</f>
        <v>794.3600364509983</v>
      </c>
      <c r="P410" s="169">
        <f>O410*M410/1000</f>
        <v>236.89405007041674</v>
      </c>
      <c r="R410" s="10"/>
      <c r="S410" s="10"/>
    </row>
    <row r="411" spans="1:19" s="9" customFormat="1" ht="12.75" customHeight="1">
      <c r="A411" s="326"/>
      <c r="B411" s="312" t="s">
        <v>815</v>
      </c>
      <c r="C411" s="36">
        <v>22</v>
      </c>
      <c r="D411" s="36">
        <v>1991</v>
      </c>
      <c r="E411" s="57">
        <v>20.7</v>
      </c>
      <c r="F411" s="57">
        <v>1.683</v>
      </c>
      <c r="G411" s="57">
        <v>3.52</v>
      </c>
      <c r="H411" s="57">
        <v>15.497</v>
      </c>
      <c r="I411" s="267"/>
      <c r="J411" s="516">
        <v>15.495</v>
      </c>
      <c r="K411" s="267">
        <v>1170.17</v>
      </c>
      <c r="L411" s="144">
        <f>J411/K411</f>
        <v>0.013241665740875257</v>
      </c>
      <c r="M411" s="42">
        <v>333.43</v>
      </c>
      <c r="N411" s="145">
        <f>L411*M411</f>
        <v>4.4151686079800365</v>
      </c>
      <c r="O411" s="145">
        <f>L411*60*1000</f>
        <v>794.4999444525154</v>
      </c>
      <c r="P411" s="146">
        <f>O411*M411/1000</f>
        <v>264.91011647880225</v>
      </c>
      <c r="Q411" s="11"/>
      <c r="R411" s="10"/>
      <c r="S411" s="10"/>
    </row>
    <row r="412" spans="1:19" s="9" customFormat="1" ht="12.75" customHeight="1">
      <c r="A412" s="326"/>
      <c r="B412" s="290" t="s">
        <v>727</v>
      </c>
      <c r="C412" s="291">
        <v>40</v>
      </c>
      <c r="D412" s="291">
        <v>1982</v>
      </c>
      <c r="E412" s="381">
        <v>40</v>
      </c>
      <c r="F412" s="381">
        <v>3.82</v>
      </c>
      <c r="G412" s="381">
        <v>6.4</v>
      </c>
      <c r="H412" s="381">
        <v>29.78</v>
      </c>
      <c r="I412" s="388">
        <v>2243.79</v>
      </c>
      <c r="J412" s="381">
        <v>29.8</v>
      </c>
      <c r="K412" s="388">
        <v>2243.8</v>
      </c>
      <c r="L412" s="167">
        <f>J412/K412</f>
        <v>0.013281041091006328</v>
      </c>
      <c r="M412" s="166">
        <v>241.54</v>
      </c>
      <c r="N412" s="414">
        <f>L412*M412</f>
        <v>3.207902665121668</v>
      </c>
      <c r="O412" s="414">
        <f>L412*60*1000</f>
        <v>796.8624654603797</v>
      </c>
      <c r="P412" s="169">
        <f>O412*M412/1000</f>
        <v>192.4741599073001</v>
      </c>
      <c r="R412" s="10"/>
      <c r="S412" s="10"/>
    </row>
    <row r="413" spans="1:19" s="9" customFormat="1" ht="13.5" customHeight="1">
      <c r="A413" s="326"/>
      <c r="B413" s="188" t="s">
        <v>297</v>
      </c>
      <c r="C413" s="189">
        <v>60</v>
      </c>
      <c r="D413" s="189">
        <v>1968</v>
      </c>
      <c r="E413" s="394">
        <v>50.7</v>
      </c>
      <c r="F413" s="394">
        <v>4.7345</v>
      </c>
      <c r="G413" s="394">
        <v>9.6</v>
      </c>
      <c r="H413" s="394">
        <v>36.3655</v>
      </c>
      <c r="I413" s="387">
        <v>2726.22</v>
      </c>
      <c r="J413" s="394">
        <v>36.3655</v>
      </c>
      <c r="K413" s="387">
        <v>2726.22</v>
      </c>
      <c r="L413" s="190">
        <f>J413/K413</f>
        <v>0.013339165584582315</v>
      </c>
      <c r="M413" s="191">
        <v>273.59</v>
      </c>
      <c r="N413" s="110">
        <f>L413*M413</f>
        <v>3.649462312285875</v>
      </c>
      <c r="O413" s="110">
        <f>L413*60000</f>
        <v>800.3499350749389</v>
      </c>
      <c r="P413" s="176">
        <f>N413*60</f>
        <v>218.9677387371525</v>
      </c>
      <c r="R413" s="10"/>
      <c r="S413" s="10"/>
    </row>
    <row r="414" spans="1:19" s="9" customFormat="1" ht="13.5" customHeight="1">
      <c r="A414" s="326"/>
      <c r="B414" s="143" t="s">
        <v>728</v>
      </c>
      <c r="C414" s="36">
        <v>50</v>
      </c>
      <c r="D414" s="36">
        <v>1975</v>
      </c>
      <c r="E414" s="57">
        <v>47.6</v>
      </c>
      <c r="F414" s="57">
        <v>5.12</v>
      </c>
      <c r="G414" s="57">
        <v>8</v>
      </c>
      <c r="H414" s="57">
        <v>34.48</v>
      </c>
      <c r="I414" s="267">
        <v>2578.98</v>
      </c>
      <c r="J414" s="57">
        <v>34.5</v>
      </c>
      <c r="K414" s="267">
        <v>2579</v>
      </c>
      <c r="L414" s="144">
        <f>J414/K414</f>
        <v>0.013377278014734394</v>
      </c>
      <c r="M414" s="42">
        <v>241.54</v>
      </c>
      <c r="N414" s="407">
        <f>L414*M414</f>
        <v>3.2311477316789454</v>
      </c>
      <c r="O414" s="414">
        <f>L414*60*1000</f>
        <v>802.6366808840636</v>
      </c>
      <c r="P414" s="146">
        <f>O414*M414/1000</f>
        <v>193.8688639007367</v>
      </c>
      <c r="R414" s="10"/>
      <c r="S414" s="10"/>
    </row>
    <row r="415" spans="1:19" s="9" customFormat="1" ht="12.75" customHeight="1">
      <c r="A415" s="326"/>
      <c r="B415" s="353" t="s">
        <v>126</v>
      </c>
      <c r="C415" s="43">
        <v>60</v>
      </c>
      <c r="D415" s="44" t="s">
        <v>24</v>
      </c>
      <c r="E415" s="514">
        <v>46.8</v>
      </c>
      <c r="F415" s="514">
        <v>4.73</v>
      </c>
      <c r="G415" s="545">
        <v>9.6</v>
      </c>
      <c r="H415" s="514">
        <v>32.47</v>
      </c>
      <c r="I415" s="534">
        <v>2425.09</v>
      </c>
      <c r="J415" s="514">
        <v>32.47</v>
      </c>
      <c r="K415" s="475">
        <v>2425.09</v>
      </c>
      <c r="L415" s="144">
        <f>J415/K415</f>
        <v>0.013389193803116584</v>
      </c>
      <c r="M415" s="42">
        <v>240.45</v>
      </c>
      <c r="N415" s="407">
        <f>L415*M415</f>
        <v>3.2194316499593825</v>
      </c>
      <c r="O415" s="414">
        <f>L415*60*1000</f>
        <v>803.351628186995</v>
      </c>
      <c r="P415" s="146">
        <f>O415*M415/1000</f>
        <v>193.16589899756295</v>
      </c>
      <c r="R415" s="10"/>
      <c r="S415" s="10"/>
    </row>
    <row r="416" spans="1:19" s="9" customFormat="1" ht="12.75">
      <c r="A416" s="326"/>
      <c r="B416" s="143" t="s">
        <v>638</v>
      </c>
      <c r="C416" s="36">
        <v>65</v>
      </c>
      <c r="D416" s="36" t="s">
        <v>276</v>
      </c>
      <c r="E416" s="57">
        <v>45.6</v>
      </c>
      <c r="F416" s="57">
        <v>3.52</v>
      </c>
      <c r="G416" s="57">
        <v>10.4</v>
      </c>
      <c r="H416" s="57">
        <v>31.68</v>
      </c>
      <c r="I416" s="267">
        <v>2364</v>
      </c>
      <c r="J416" s="57">
        <v>31.68</v>
      </c>
      <c r="K416" s="267">
        <v>2364</v>
      </c>
      <c r="L416" s="144">
        <f>J416/K416</f>
        <v>0.013401015228426396</v>
      </c>
      <c r="M416" s="42">
        <v>215.3</v>
      </c>
      <c r="N416" s="407">
        <f>L416*M416</f>
        <v>2.8852385786802035</v>
      </c>
      <c r="O416" s="414">
        <f>L416*60*1000</f>
        <v>804.0609137055837</v>
      </c>
      <c r="P416" s="146">
        <f>O416*M416/1000</f>
        <v>173.1143147208122</v>
      </c>
      <c r="Q416" s="11"/>
      <c r="R416" s="10"/>
      <c r="S416" s="10"/>
    </row>
    <row r="417" spans="1:16" s="9" customFormat="1" ht="12.75" customHeight="1">
      <c r="A417" s="326"/>
      <c r="B417" s="604" t="s">
        <v>365</v>
      </c>
      <c r="C417" s="278">
        <v>45</v>
      </c>
      <c r="D417" s="278">
        <v>1987</v>
      </c>
      <c r="E417" s="279">
        <f>F417+G417+H417</f>
        <v>29.635</v>
      </c>
      <c r="F417" s="279">
        <v>2.29</v>
      </c>
      <c r="G417" s="279">
        <v>0.44</v>
      </c>
      <c r="H417" s="279">
        <v>26.905</v>
      </c>
      <c r="I417" s="481">
        <v>2007.58</v>
      </c>
      <c r="J417" s="279">
        <v>26.905</v>
      </c>
      <c r="K417" s="481">
        <v>2007.58</v>
      </c>
      <c r="L417" s="281">
        <f>J417/K417</f>
        <v>0.013401707528467111</v>
      </c>
      <c r="M417" s="280">
        <v>245.6</v>
      </c>
      <c r="N417" s="449">
        <f>L417*M417</f>
        <v>3.2914593689915224</v>
      </c>
      <c r="O417" s="412">
        <f>L417*60*1000</f>
        <v>804.1024517080266</v>
      </c>
      <c r="P417" s="283">
        <f>O417*M417/1000</f>
        <v>197.48756213949133</v>
      </c>
    </row>
    <row r="418" spans="1:19" s="9" customFormat="1" ht="12.75">
      <c r="A418" s="326"/>
      <c r="B418" s="143" t="s">
        <v>453</v>
      </c>
      <c r="C418" s="36">
        <v>12</v>
      </c>
      <c r="D418" s="36">
        <v>1954</v>
      </c>
      <c r="E418" s="57">
        <v>10.992</v>
      </c>
      <c r="F418" s="57">
        <v>1.606</v>
      </c>
      <c r="G418" s="57">
        <v>1.84</v>
      </c>
      <c r="H418" s="57">
        <v>7.546</v>
      </c>
      <c r="I418" s="267">
        <v>562.44</v>
      </c>
      <c r="J418" s="57">
        <v>7.546</v>
      </c>
      <c r="K418" s="267">
        <v>562.44</v>
      </c>
      <c r="L418" s="144">
        <f>J418/K418</f>
        <v>0.013416542208946731</v>
      </c>
      <c r="M418" s="42">
        <v>298.22</v>
      </c>
      <c r="N418" s="145">
        <f>L418*M418</f>
        <v>4.001081217552095</v>
      </c>
      <c r="O418" s="145">
        <f>L418*60*1000</f>
        <v>804.9925325368039</v>
      </c>
      <c r="P418" s="146">
        <f>O418*M418/1000</f>
        <v>240.0648730531257</v>
      </c>
      <c r="R418" s="10"/>
      <c r="S418" s="10"/>
    </row>
    <row r="419" spans="1:19" s="9" customFormat="1" ht="12.75">
      <c r="A419" s="326"/>
      <c r="B419" s="76" t="s">
        <v>571</v>
      </c>
      <c r="C419" s="31">
        <v>22</v>
      </c>
      <c r="D419" s="31">
        <v>1974</v>
      </c>
      <c r="E419" s="55">
        <f>SUM(F419:H419)</f>
        <v>18.402</v>
      </c>
      <c r="F419" s="55">
        <v>0.9129</v>
      </c>
      <c r="G419" s="55">
        <v>3.1984</v>
      </c>
      <c r="H419" s="55">
        <v>14.2907</v>
      </c>
      <c r="I419" s="54">
        <v>1064.69</v>
      </c>
      <c r="J419" s="55">
        <v>14.2907</v>
      </c>
      <c r="K419" s="54">
        <v>1064.69</v>
      </c>
      <c r="L419" s="77">
        <f>J419/K419</f>
        <v>0.01342240464360518</v>
      </c>
      <c r="M419" s="46">
        <v>281.5</v>
      </c>
      <c r="N419" s="46">
        <f>L419*M419*1.09</f>
        <v>4.1184635288205955</v>
      </c>
      <c r="O419" s="46">
        <f>L419*60*1000</f>
        <v>805.3442786163108</v>
      </c>
      <c r="P419" s="78">
        <f>N419*60</f>
        <v>247.10781172923572</v>
      </c>
      <c r="Q419" s="11"/>
      <c r="R419" s="10"/>
      <c r="S419" s="10"/>
    </row>
    <row r="420" spans="1:19" s="9" customFormat="1" ht="12.75">
      <c r="A420" s="326"/>
      <c r="B420" s="348" t="s">
        <v>123</v>
      </c>
      <c r="C420" s="40">
        <v>31</v>
      </c>
      <c r="D420" s="41" t="s">
        <v>24</v>
      </c>
      <c r="E420" s="514">
        <v>32.72</v>
      </c>
      <c r="F420" s="514">
        <v>2.43</v>
      </c>
      <c r="G420" s="545">
        <v>4.96</v>
      </c>
      <c r="H420" s="514">
        <v>25.015</v>
      </c>
      <c r="I420" s="534">
        <v>1844.65</v>
      </c>
      <c r="J420" s="514">
        <v>22.28</v>
      </c>
      <c r="K420" s="475">
        <v>1653.89</v>
      </c>
      <c r="L420" s="144">
        <f>J420/K420</f>
        <v>0.013471270761658877</v>
      </c>
      <c r="M420" s="42">
        <v>240.45</v>
      </c>
      <c r="N420" s="145">
        <f>L420*M420</f>
        <v>3.239167054640877</v>
      </c>
      <c r="O420" s="145">
        <f>L420*60*1000</f>
        <v>808.2762456995326</v>
      </c>
      <c r="P420" s="146">
        <f>O420*M420/1000</f>
        <v>194.3500232784526</v>
      </c>
      <c r="Q420" s="11"/>
      <c r="R420" s="10"/>
      <c r="S420" s="10"/>
    </row>
    <row r="421" spans="1:19" s="9" customFormat="1" ht="12.75">
      <c r="A421" s="326"/>
      <c r="B421" s="143" t="s">
        <v>816</v>
      </c>
      <c r="C421" s="36">
        <v>22</v>
      </c>
      <c r="D421" s="36">
        <v>1978</v>
      </c>
      <c r="E421" s="57">
        <v>21.77</v>
      </c>
      <c r="F421" s="57">
        <v>2.608</v>
      </c>
      <c r="G421" s="57">
        <v>3.44</v>
      </c>
      <c r="H421" s="57">
        <v>15.721</v>
      </c>
      <c r="I421" s="267"/>
      <c r="J421" s="516">
        <v>15.721</v>
      </c>
      <c r="K421" s="267">
        <v>1164.78</v>
      </c>
      <c r="L421" s="144">
        <f>J421/K421</f>
        <v>0.013496969384776524</v>
      </c>
      <c r="M421" s="42">
        <v>333.43</v>
      </c>
      <c r="N421" s="145">
        <f>L421*M421</f>
        <v>4.500294501966037</v>
      </c>
      <c r="O421" s="145">
        <f>L421*60*1000</f>
        <v>809.8181630865915</v>
      </c>
      <c r="P421" s="146">
        <f>O421*M421/1000</f>
        <v>270.0176701179622</v>
      </c>
      <c r="R421" s="10"/>
      <c r="S421" s="10"/>
    </row>
    <row r="422" spans="1:19" s="9" customFormat="1" ht="12.75">
      <c r="A422" s="326"/>
      <c r="B422" s="308" t="s">
        <v>362</v>
      </c>
      <c r="C422" s="36">
        <v>40</v>
      </c>
      <c r="D422" s="36">
        <v>1984</v>
      </c>
      <c r="E422" s="57">
        <f>F422+G422+H422</f>
        <v>39.713</v>
      </c>
      <c r="F422" s="57">
        <v>2.621</v>
      </c>
      <c r="G422" s="57">
        <v>6.4</v>
      </c>
      <c r="H422" s="57">
        <v>30.692</v>
      </c>
      <c r="I422" s="267">
        <v>2271.99</v>
      </c>
      <c r="J422" s="57">
        <v>30.692</v>
      </c>
      <c r="K422" s="267">
        <v>2271.99</v>
      </c>
      <c r="L422" s="144">
        <f>J422/K422</f>
        <v>0.013508862274921986</v>
      </c>
      <c r="M422" s="166">
        <v>245.6</v>
      </c>
      <c r="N422" s="145">
        <f>L422*M422</f>
        <v>3.3177765747208396</v>
      </c>
      <c r="O422" s="414">
        <f>L422*60*1000</f>
        <v>810.5317364953191</v>
      </c>
      <c r="P422" s="146">
        <f>O422*M422/1000</f>
        <v>199.06659448325038</v>
      </c>
      <c r="R422" s="10"/>
      <c r="S422" s="10"/>
    </row>
    <row r="423" spans="1:19" s="9" customFormat="1" ht="12.75">
      <c r="A423" s="326"/>
      <c r="B423" s="143" t="s">
        <v>340</v>
      </c>
      <c r="C423" s="36">
        <v>40</v>
      </c>
      <c r="D423" s="36">
        <v>1995</v>
      </c>
      <c r="E423" s="57">
        <v>42.5</v>
      </c>
      <c r="F423" s="57">
        <v>4.375</v>
      </c>
      <c r="G423" s="57">
        <v>6.4</v>
      </c>
      <c r="H423" s="57">
        <v>31.724</v>
      </c>
      <c r="I423" s="267"/>
      <c r="J423" s="516">
        <v>31.722</v>
      </c>
      <c r="K423" s="267">
        <v>2345.04</v>
      </c>
      <c r="L423" s="144">
        <f>J423/K423</f>
        <v>0.01352727458806673</v>
      </c>
      <c r="M423" s="166">
        <v>333.43</v>
      </c>
      <c r="N423" s="145">
        <f>L423*M423</f>
        <v>4.51039916589909</v>
      </c>
      <c r="O423" s="414">
        <f>L423*60*1000</f>
        <v>811.6364752840037</v>
      </c>
      <c r="P423" s="146">
        <f>O423*M423/1000</f>
        <v>270.6239499539453</v>
      </c>
      <c r="Q423" s="11"/>
      <c r="R423" s="10"/>
      <c r="S423" s="10"/>
    </row>
    <row r="424" spans="1:19" s="9" customFormat="1" ht="12.75">
      <c r="A424" s="326"/>
      <c r="B424" s="105" t="s">
        <v>64</v>
      </c>
      <c r="C424" s="106">
        <v>47</v>
      </c>
      <c r="D424" s="106">
        <v>1979</v>
      </c>
      <c r="E424" s="107">
        <v>55.19</v>
      </c>
      <c r="F424" s="107">
        <v>7.32</v>
      </c>
      <c r="G424" s="107">
        <v>7.6</v>
      </c>
      <c r="H424" s="107">
        <f>E424-F424-G424</f>
        <v>40.269999999999996</v>
      </c>
      <c r="I424" s="54">
        <v>2974.6</v>
      </c>
      <c r="J424" s="107">
        <f>H424/I424*K424</f>
        <v>39.50375176494318</v>
      </c>
      <c r="K424" s="478">
        <v>2918</v>
      </c>
      <c r="L424" s="108">
        <f>J424/K424</f>
        <v>0.013537954682982585</v>
      </c>
      <c r="M424" s="404">
        <v>305.31</v>
      </c>
      <c r="N424" s="46">
        <f>L424*M424</f>
        <v>4.133272944261413</v>
      </c>
      <c r="O424" s="110">
        <f>L424*60*1000</f>
        <v>812.2772809789551</v>
      </c>
      <c r="P424" s="78">
        <f>O424*M424/1000</f>
        <v>247.99637665568477</v>
      </c>
      <c r="R424" s="10"/>
      <c r="S424" s="10"/>
    </row>
    <row r="425" spans="1:16" s="9" customFormat="1" ht="12.75" customHeight="1">
      <c r="A425" s="326"/>
      <c r="B425" s="308" t="s">
        <v>852</v>
      </c>
      <c r="C425" s="36">
        <v>40</v>
      </c>
      <c r="D425" s="36">
        <v>1983</v>
      </c>
      <c r="E425" s="57">
        <f>F425+G425+H425</f>
        <v>41.230000000000004</v>
      </c>
      <c r="F425" s="57">
        <v>5.123</v>
      </c>
      <c r="G425" s="57">
        <v>6.4</v>
      </c>
      <c r="H425" s="57">
        <v>29.707</v>
      </c>
      <c r="I425" s="267">
        <v>2268.94</v>
      </c>
      <c r="J425" s="57">
        <v>29.707</v>
      </c>
      <c r="K425" s="267">
        <v>2190.15</v>
      </c>
      <c r="L425" s="144">
        <f>J425/K425</f>
        <v>0.01356391114763829</v>
      </c>
      <c r="M425" s="166">
        <v>245.6</v>
      </c>
      <c r="N425" s="145">
        <f>L425*M425</f>
        <v>3.331296577859964</v>
      </c>
      <c r="O425" s="414">
        <f>L425*60*1000</f>
        <v>813.8346688582974</v>
      </c>
      <c r="P425" s="146">
        <f>O425*M425/1000</f>
        <v>199.87779467159783</v>
      </c>
    </row>
    <row r="426" spans="1:19" s="9" customFormat="1" ht="12.75">
      <c r="A426" s="326"/>
      <c r="B426" s="105" t="s">
        <v>105</v>
      </c>
      <c r="C426" s="106">
        <v>47</v>
      </c>
      <c r="D426" s="106">
        <v>1981</v>
      </c>
      <c r="E426" s="107">
        <v>59.22</v>
      </c>
      <c r="F426" s="107">
        <v>7.07</v>
      </c>
      <c r="G426" s="107">
        <v>11.36</v>
      </c>
      <c r="H426" s="107">
        <f>E426-F426-G426</f>
        <v>40.79</v>
      </c>
      <c r="I426" s="54">
        <v>2980.6</v>
      </c>
      <c r="J426" s="107">
        <f>H426/I426*K426</f>
        <v>39.0574582298866</v>
      </c>
      <c r="K426" s="478">
        <v>2854</v>
      </c>
      <c r="L426" s="108">
        <f>J426/K426</f>
        <v>0.01368516406092733</v>
      </c>
      <c r="M426" s="404">
        <v>305.31</v>
      </c>
      <c r="N426" s="46">
        <f>L426*M426</f>
        <v>4.178217439441723</v>
      </c>
      <c r="O426" s="110">
        <f>L426*60*1000</f>
        <v>821.1098436556399</v>
      </c>
      <c r="P426" s="78">
        <f>O426*M426/1000</f>
        <v>250.69304636650344</v>
      </c>
      <c r="R426" s="10"/>
      <c r="S426" s="10"/>
    </row>
    <row r="427" spans="1:19" s="9" customFormat="1" ht="12.75">
      <c r="A427" s="326"/>
      <c r="B427" s="308" t="s">
        <v>853</v>
      </c>
      <c r="C427" s="36">
        <v>24</v>
      </c>
      <c r="D427" s="36"/>
      <c r="E427" s="57">
        <f>F427+G427+H427</f>
        <v>22.09</v>
      </c>
      <c r="F427" s="57">
        <v>0</v>
      </c>
      <c r="G427" s="57"/>
      <c r="H427" s="57">
        <v>22.09</v>
      </c>
      <c r="I427" s="267">
        <v>1614.06</v>
      </c>
      <c r="J427" s="57">
        <v>22.09</v>
      </c>
      <c r="K427" s="267">
        <v>1614.06</v>
      </c>
      <c r="L427" s="144">
        <f>J427/K427</f>
        <v>0.013685984411979728</v>
      </c>
      <c r="M427" s="166">
        <v>245.6</v>
      </c>
      <c r="N427" s="145">
        <f>L427*M427</f>
        <v>3.361277771582221</v>
      </c>
      <c r="O427" s="414">
        <f>L427*60*1000</f>
        <v>821.1590647187836</v>
      </c>
      <c r="P427" s="146">
        <f>O427*M427/1000</f>
        <v>201.67666629493323</v>
      </c>
      <c r="R427" s="10"/>
      <c r="S427" s="10"/>
    </row>
    <row r="428" spans="1:19" s="9" customFormat="1" ht="12.75">
      <c r="A428" s="326"/>
      <c r="B428" s="76" t="s">
        <v>253</v>
      </c>
      <c r="C428" s="31">
        <v>32</v>
      </c>
      <c r="D428" s="31">
        <v>1974</v>
      </c>
      <c r="E428" s="55">
        <f>SUM(F428:H428)</f>
        <v>31.93</v>
      </c>
      <c r="F428" s="55">
        <v>2.01375</v>
      </c>
      <c r="G428" s="55">
        <v>4.96</v>
      </c>
      <c r="H428" s="55">
        <v>24.95625</v>
      </c>
      <c r="I428" s="54">
        <v>1820.68</v>
      </c>
      <c r="J428" s="55">
        <v>24.95625</v>
      </c>
      <c r="K428" s="54">
        <v>1820.68</v>
      </c>
      <c r="L428" s="77">
        <f>J428/K428</f>
        <v>0.013707103939187556</v>
      </c>
      <c r="M428" s="191">
        <v>281.5</v>
      </c>
      <c r="N428" s="46">
        <f>L428*M428*1.09</f>
        <v>4.205819237180614</v>
      </c>
      <c r="O428" s="110">
        <f>L428*60*1000</f>
        <v>822.4262363512534</v>
      </c>
      <c r="P428" s="78">
        <f>N428*60</f>
        <v>252.34915423083683</v>
      </c>
      <c r="R428" s="10"/>
      <c r="S428" s="10"/>
    </row>
    <row r="429" spans="1:19" s="9" customFormat="1" ht="12.75">
      <c r="A429" s="326"/>
      <c r="B429" s="143" t="s">
        <v>639</v>
      </c>
      <c r="C429" s="36">
        <v>50</v>
      </c>
      <c r="D429" s="36" t="s">
        <v>276</v>
      </c>
      <c r="E429" s="57">
        <v>35.64</v>
      </c>
      <c r="F429" s="57">
        <v>2.55</v>
      </c>
      <c r="G429" s="57">
        <v>8</v>
      </c>
      <c r="H429" s="57">
        <v>25.09</v>
      </c>
      <c r="I429" s="267">
        <v>1827</v>
      </c>
      <c r="J429" s="57">
        <v>25.09</v>
      </c>
      <c r="K429" s="267">
        <v>1827</v>
      </c>
      <c r="L429" s="144">
        <f>J429/K429</f>
        <v>0.013732895457033389</v>
      </c>
      <c r="M429" s="42">
        <v>215.3</v>
      </c>
      <c r="N429" s="145">
        <f>L429*M429</f>
        <v>2.956692391899289</v>
      </c>
      <c r="O429" s="145">
        <f>L429*60*1000</f>
        <v>823.9737274220033</v>
      </c>
      <c r="P429" s="146">
        <f>O429*M429/1000</f>
        <v>177.40154351395734</v>
      </c>
      <c r="R429" s="10"/>
      <c r="S429" s="10"/>
    </row>
    <row r="430" spans="1:19" s="9" customFormat="1" ht="12.75">
      <c r="A430" s="326"/>
      <c r="B430" s="143" t="s">
        <v>454</v>
      </c>
      <c r="C430" s="36">
        <v>33</v>
      </c>
      <c r="D430" s="36">
        <v>1965</v>
      </c>
      <c r="E430" s="57">
        <v>43.491</v>
      </c>
      <c r="F430" s="57">
        <v>3.606</v>
      </c>
      <c r="G430" s="57">
        <v>5.2</v>
      </c>
      <c r="H430" s="57">
        <v>34.685</v>
      </c>
      <c r="I430" s="267">
        <v>2516.54</v>
      </c>
      <c r="J430" s="57">
        <v>25.136</v>
      </c>
      <c r="K430" s="267">
        <v>1823.73</v>
      </c>
      <c r="L430" s="144">
        <f>J430/K430</f>
        <v>0.013782741962900209</v>
      </c>
      <c r="M430" s="42">
        <v>298.22</v>
      </c>
      <c r="N430" s="145">
        <f>L430*M430</f>
        <v>4.1102893081761005</v>
      </c>
      <c r="O430" s="145">
        <f>L430*60*1000</f>
        <v>826.9645177740125</v>
      </c>
      <c r="P430" s="146">
        <f>O430*M430/1000</f>
        <v>246.61735849056603</v>
      </c>
      <c r="R430" s="10"/>
      <c r="S430" s="10"/>
    </row>
    <row r="431" spans="1:19" s="9" customFormat="1" ht="12.75">
      <c r="A431" s="326"/>
      <c r="B431" s="312" t="s">
        <v>688</v>
      </c>
      <c r="C431" s="36">
        <v>12</v>
      </c>
      <c r="D431" s="36">
        <v>1961</v>
      </c>
      <c r="E431" s="57">
        <v>8.897</v>
      </c>
      <c r="F431" s="57">
        <v>1.56</v>
      </c>
      <c r="G431" s="57">
        <v>0.12</v>
      </c>
      <c r="H431" s="57">
        <v>7.215</v>
      </c>
      <c r="I431" s="267">
        <v>523.33</v>
      </c>
      <c r="J431" s="57">
        <f>H431</f>
        <v>7.215</v>
      </c>
      <c r="K431" s="267">
        <f>I431</f>
        <v>523.33</v>
      </c>
      <c r="L431" s="144">
        <f>J431/K431</f>
        <v>0.013786712017273994</v>
      </c>
      <c r="M431" s="42">
        <v>206.88</v>
      </c>
      <c r="N431" s="145">
        <f>L431*M431</f>
        <v>2.852194982133644</v>
      </c>
      <c r="O431" s="145">
        <f>L431*60*1000</f>
        <v>827.2027210364397</v>
      </c>
      <c r="P431" s="283">
        <f>O431*M431/1000</f>
        <v>171.13169892801866</v>
      </c>
      <c r="R431" s="10"/>
      <c r="S431" s="10"/>
    </row>
    <row r="432" spans="1:19" s="9" customFormat="1" ht="12.75">
      <c r="A432" s="326"/>
      <c r="B432" s="290" t="s">
        <v>817</v>
      </c>
      <c r="C432" s="291">
        <v>20</v>
      </c>
      <c r="D432" s="291">
        <v>1995</v>
      </c>
      <c r="E432" s="381">
        <v>25</v>
      </c>
      <c r="F432" s="381">
        <v>6.507</v>
      </c>
      <c r="G432" s="381">
        <v>3.2</v>
      </c>
      <c r="H432" s="381">
        <v>15.292</v>
      </c>
      <c r="I432" s="388"/>
      <c r="J432" s="518">
        <v>15.293</v>
      </c>
      <c r="K432" s="388">
        <v>1108.2</v>
      </c>
      <c r="L432" s="167">
        <f>J432/K432</f>
        <v>0.013799855621728929</v>
      </c>
      <c r="M432" s="166">
        <v>333.43</v>
      </c>
      <c r="N432" s="168">
        <f>L432*M432</f>
        <v>4.601285859953077</v>
      </c>
      <c r="O432" s="168">
        <f>L432*60*1000</f>
        <v>827.9913373037358</v>
      </c>
      <c r="P432" s="146">
        <f>O432*M432/1000</f>
        <v>276.07715159718464</v>
      </c>
      <c r="Q432" s="11"/>
      <c r="R432" s="10"/>
      <c r="S432" s="10"/>
    </row>
    <row r="433" spans="1:19" s="9" customFormat="1" ht="12.75">
      <c r="A433" s="326"/>
      <c r="B433" s="143" t="s">
        <v>309</v>
      </c>
      <c r="C433" s="36">
        <v>45</v>
      </c>
      <c r="D433" s="36">
        <v>1973</v>
      </c>
      <c r="E433" s="57">
        <v>37.6</v>
      </c>
      <c r="F433" s="57">
        <v>4.308</v>
      </c>
      <c r="G433" s="57">
        <v>7.2</v>
      </c>
      <c r="H433" s="57">
        <v>26.09</v>
      </c>
      <c r="I433" s="267">
        <v>1888.34</v>
      </c>
      <c r="J433" s="57">
        <f>H433</f>
        <v>26.09</v>
      </c>
      <c r="K433" s="267">
        <f>I433</f>
        <v>1888.34</v>
      </c>
      <c r="L433" s="144">
        <f>J433/K433</f>
        <v>0.01381636781511804</v>
      </c>
      <c r="M433" s="42">
        <v>206.88</v>
      </c>
      <c r="N433" s="145">
        <f>L433*M433</f>
        <v>2.8583301735916202</v>
      </c>
      <c r="O433" s="414">
        <f>L433*60*1000</f>
        <v>828.9820689070824</v>
      </c>
      <c r="P433" s="146">
        <f>O433*M433/1000</f>
        <v>171.4998104154972</v>
      </c>
      <c r="Q433" s="11"/>
      <c r="R433" s="10"/>
      <c r="S433" s="10"/>
    </row>
    <row r="434" spans="1:19" s="9" customFormat="1" ht="12.75">
      <c r="A434" s="326"/>
      <c r="B434" s="143" t="s">
        <v>689</v>
      </c>
      <c r="C434" s="36">
        <v>20</v>
      </c>
      <c r="D434" s="36">
        <v>1973</v>
      </c>
      <c r="E434" s="57">
        <v>17.722</v>
      </c>
      <c r="F434" s="57">
        <v>1.173</v>
      </c>
      <c r="G434" s="57">
        <v>3.2</v>
      </c>
      <c r="H434" s="57">
        <v>13.349</v>
      </c>
      <c r="I434" s="267">
        <v>965.28</v>
      </c>
      <c r="J434" s="57">
        <f>H434</f>
        <v>13.349</v>
      </c>
      <c r="K434" s="267">
        <f>I434</f>
        <v>965.28</v>
      </c>
      <c r="L434" s="144">
        <f>J434/K434</f>
        <v>0.013829148019227583</v>
      </c>
      <c r="M434" s="42">
        <v>206.88</v>
      </c>
      <c r="N434" s="145">
        <f>L434*M434</f>
        <v>2.860974142217802</v>
      </c>
      <c r="O434" s="414">
        <f>L434*60*1000</f>
        <v>829.748881153655</v>
      </c>
      <c r="P434" s="146">
        <f>O434*M434/1000</f>
        <v>171.65844853306814</v>
      </c>
      <c r="R434" s="10"/>
      <c r="S434" s="10"/>
    </row>
    <row r="435" spans="1:19" s="9" customFormat="1" ht="12.75" customHeight="1">
      <c r="A435" s="326"/>
      <c r="B435" s="143" t="s">
        <v>690</v>
      </c>
      <c r="C435" s="36">
        <v>45</v>
      </c>
      <c r="D435" s="36">
        <v>1966</v>
      </c>
      <c r="E435" s="57">
        <v>37.273</v>
      </c>
      <c r="F435" s="57">
        <v>3.715</v>
      </c>
      <c r="G435" s="57">
        <v>7.2</v>
      </c>
      <c r="H435" s="57">
        <v>26.355</v>
      </c>
      <c r="I435" s="267">
        <v>1900.49</v>
      </c>
      <c r="J435" s="57">
        <f>H435</f>
        <v>26.355</v>
      </c>
      <c r="K435" s="267">
        <f>I435</f>
        <v>1900.49</v>
      </c>
      <c r="L435" s="144">
        <f>J435/K435</f>
        <v>0.013867476282432425</v>
      </c>
      <c r="M435" s="42">
        <v>206.88</v>
      </c>
      <c r="N435" s="145">
        <f>L435*M435</f>
        <v>2.86890349330962</v>
      </c>
      <c r="O435" s="414">
        <f>L435*60*1000</f>
        <v>832.0485769459455</v>
      </c>
      <c r="P435" s="146">
        <f>O435*M435/1000</f>
        <v>172.1342095985772</v>
      </c>
      <c r="R435" s="10"/>
      <c r="S435" s="10"/>
    </row>
    <row r="436" spans="1:19" s="9" customFormat="1" ht="12.75">
      <c r="A436" s="326"/>
      <c r="B436" s="143" t="s">
        <v>455</v>
      </c>
      <c r="C436" s="36">
        <v>22</v>
      </c>
      <c r="D436" s="36">
        <v>1986</v>
      </c>
      <c r="E436" s="57">
        <v>23.722</v>
      </c>
      <c r="F436" s="57">
        <v>2.868</v>
      </c>
      <c r="G436" s="57">
        <v>3.52</v>
      </c>
      <c r="H436" s="57">
        <v>17.334</v>
      </c>
      <c r="I436" s="267">
        <v>1239.14</v>
      </c>
      <c r="J436" s="57">
        <v>17.334</v>
      </c>
      <c r="K436" s="267">
        <v>1239.14</v>
      </c>
      <c r="L436" s="144">
        <f>J436/K436</f>
        <v>0.01398873412205239</v>
      </c>
      <c r="M436" s="42">
        <v>298.22</v>
      </c>
      <c r="N436" s="145">
        <f>L436*M436</f>
        <v>4.171720289878464</v>
      </c>
      <c r="O436" s="414">
        <f>L436*60*1000</f>
        <v>839.3240473231434</v>
      </c>
      <c r="P436" s="146">
        <f>O436*M436/1000</f>
        <v>250.30321739270786</v>
      </c>
      <c r="R436" s="10"/>
      <c r="S436" s="10"/>
    </row>
    <row r="437" spans="1:19" s="9" customFormat="1" ht="12.75">
      <c r="A437" s="326"/>
      <c r="B437" s="308" t="s">
        <v>366</v>
      </c>
      <c r="C437" s="36">
        <v>39</v>
      </c>
      <c r="D437" s="36">
        <v>1988</v>
      </c>
      <c r="E437" s="57">
        <f>F437+G437+H437</f>
        <v>41.259</v>
      </c>
      <c r="F437" s="57">
        <v>2.908</v>
      </c>
      <c r="G437" s="57">
        <v>6.4</v>
      </c>
      <c r="H437" s="57">
        <v>31.951</v>
      </c>
      <c r="I437" s="267">
        <v>2275.19</v>
      </c>
      <c r="J437" s="57">
        <v>31.951</v>
      </c>
      <c r="K437" s="267">
        <v>2275.19</v>
      </c>
      <c r="L437" s="144">
        <f>J437/K437</f>
        <v>0.014043222763813132</v>
      </c>
      <c r="M437" s="42">
        <v>245.6</v>
      </c>
      <c r="N437" s="145">
        <f>L437*M437</f>
        <v>3.449015510792505</v>
      </c>
      <c r="O437" s="414">
        <f>L437*60*1000</f>
        <v>842.5933658287879</v>
      </c>
      <c r="P437" s="146">
        <f>O437*M437/1000</f>
        <v>206.9409306475503</v>
      </c>
      <c r="R437" s="10"/>
      <c r="S437" s="10"/>
    </row>
    <row r="438" spans="1:19" s="9" customFormat="1" ht="12.75">
      <c r="A438" s="326"/>
      <c r="B438" s="143" t="s">
        <v>640</v>
      </c>
      <c r="C438" s="36">
        <v>60</v>
      </c>
      <c r="D438" s="36" t="s">
        <v>276</v>
      </c>
      <c r="E438" s="57">
        <v>51.14</v>
      </c>
      <c r="F438" s="57">
        <v>3.26</v>
      </c>
      <c r="G438" s="57">
        <v>9.6</v>
      </c>
      <c r="H438" s="57">
        <v>38.28</v>
      </c>
      <c r="I438" s="267">
        <v>2725</v>
      </c>
      <c r="J438" s="57">
        <v>38.28</v>
      </c>
      <c r="K438" s="267">
        <v>2725</v>
      </c>
      <c r="L438" s="144">
        <f>J438/K438</f>
        <v>0.01404770642201835</v>
      </c>
      <c r="M438" s="42">
        <v>215.3</v>
      </c>
      <c r="N438" s="145">
        <f>L438*M438</f>
        <v>3.0244711926605508</v>
      </c>
      <c r="O438" s="414">
        <f>L438*60*1000</f>
        <v>842.8623853211009</v>
      </c>
      <c r="P438" s="146">
        <f>O438*M438/1000</f>
        <v>181.46827155963302</v>
      </c>
      <c r="R438" s="10"/>
      <c r="S438" s="10"/>
    </row>
    <row r="439" spans="1:19" s="9" customFormat="1" ht="12.75">
      <c r="A439" s="326"/>
      <c r="B439" s="308" t="s">
        <v>363</v>
      </c>
      <c r="C439" s="36">
        <v>50</v>
      </c>
      <c r="D439" s="36">
        <v>1980</v>
      </c>
      <c r="E439" s="57">
        <f>F439+G439+H439</f>
        <v>51.399</v>
      </c>
      <c r="F439" s="57">
        <v>6.626</v>
      </c>
      <c r="G439" s="57">
        <v>8</v>
      </c>
      <c r="H439" s="57">
        <v>36.773</v>
      </c>
      <c r="I439" s="267">
        <v>2615.04</v>
      </c>
      <c r="J439" s="57">
        <v>36.773</v>
      </c>
      <c r="K439" s="267">
        <v>2615.04</v>
      </c>
      <c r="L439" s="144">
        <f>J439/K439</f>
        <v>0.014062117596671564</v>
      </c>
      <c r="M439" s="42">
        <v>245.6</v>
      </c>
      <c r="N439" s="145">
        <f>L439*M439</f>
        <v>3.453656081742536</v>
      </c>
      <c r="O439" s="145">
        <f>L439*60*1000</f>
        <v>843.7270558002938</v>
      </c>
      <c r="P439" s="146">
        <f>O439*M439/1000</f>
        <v>207.21936490455215</v>
      </c>
      <c r="R439" s="10"/>
      <c r="S439" s="10"/>
    </row>
    <row r="440" spans="1:19" s="9" customFormat="1" ht="12.75">
      <c r="A440" s="326"/>
      <c r="B440" s="105" t="s">
        <v>104</v>
      </c>
      <c r="C440" s="106">
        <v>41</v>
      </c>
      <c r="D440" s="106">
        <v>1987</v>
      </c>
      <c r="E440" s="107">
        <v>43.49</v>
      </c>
      <c r="F440" s="107">
        <v>4.53</v>
      </c>
      <c r="G440" s="107">
        <v>6.08</v>
      </c>
      <c r="H440" s="107">
        <f>E440-F440-G440</f>
        <v>32.88</v>
      </c>
      <c r="I440" s="54">
        <v>2315.8</v>
      </c>
      <c r="J440" s="107">
        <f>H440/I440*K440</f>
        <v>23.469487865964247</v>
      </c>
      <c r="K440" s="478">
        <v>1653</v>
      </c>
      <c r="L440" s="108">
        <f>J440/K440</f>
        <v>0.014198117281285085</v>
      </c>
      <c r="M440" s="109">
        <v>305.31</v>
      </c>
      <c r="N440" s="46">
        <f>L440*M440</f>
        <v>4.334827187149149</v>
      </c>
      <c r="O440" s="46">
        <f>L440*60*1000</f>
        <v>851.8870368771051</v>
      </c>
      <c r="P440" s="78">
        <f>O440*M440/1000</f>
        <v>260.0896312289489</v>
      </c>
      <c r="R440" s="10"/>
      <c r="S440" s="10"/>
    </row>
    <row r="441" spans="1:19" s="9" customFormat="1" ht="12.75">
      <c r="A441" s="326"/>
      <c r="B441" s="312" t="s">
        <v>456</v>
      </c>
      <c r="C441" s="36">
        <v>20</v>
      </c>
      <c r="D441" s="36">
        <v>1980</v>
      </c>
      <c r="E441" s="57">
        <v>19.874</v>
      </c>
      <c r="F441" s="57">
        <v>1.734</v>
      </c>
      <c r="G441" s="57">
        <v>3.2</v>
      </c>
      <c r="H441" s="57">
        <v>14.94</v>
      </c>
      <c r="I441" s="267">
        <v>1047.34</v>
      </c>
      <c r="J441" s="57">
        <v>14.94</v>
      </c>
      <c r="K441" s="267">
        <v>1047.34</v>
      </c>
      <c r="L441" s="144">
        <f>J441/K441</f>
        <v>0.014264708690587585</v>
      </c>
      <c r="M441" s="42">
        <v>298.22</v>
      </c>
      <c r="N441" s="145">
        <f>L441*M441</f>
        <v>4.2540214257070295</v>
      </c>
      <c r="O441" s="145">
        <f>L441*60*1000</f>
        <v>855.8825214352552</v>
      </c>
      <c r="P441" s="146">
        <f>O441*M441/1000</f>
        <v>255.24128554242182</v>
      </c>
      <c r="R441" s="10"/>
      <c r="S441" s="10"/>
    </row>
    <row r="442" spans="1:19" s="9" customFormat="1" ht="12.75">
      <c r="A442" s="326"/>
      <c r="B442" s="290" t="s">
        <v>641</v>
      </c>
      <c r="C442" s="291">
        <v>53</v>
      </c>
      <c r="D442" s="291" t="s">
        <v>276</v>
      </c>
      <c r="E442" s="381">
        <v>56.79</v>
      </c>
      <c r="F442" s="381">
        <v>5.15</v>
      </c>
      <c r="G442" s="381">
        <v>8.64</v>
      </c>
      <c r="H442" s="381">
        <v>43</v>
      </c>
      <c r="I442" s="388">
        <v>2993</v>
      </c>
      <c r="J442" s="381">
        <v>43</v>
      </c>
      <c r="K442" s="388">
        <v>2993</v>
      </c>
      <c r="L442" s="167">
        <f>J442/K442</f>
        <v>0.014366855997327097</v>
      </c>
      <c r="M442" s="166">
        <v>215.3</v>
      </c>
      <c r="N442" s="168">
        <f>L442*M442</f>
        <v>3.0931840962245243</v>
      </c>
      <c r="O442" s="414">
        <f>L442*60*1000</f>
        <v>862.0113598396258</v>
      </c>
      <c r="P442" s="169">
        <f>O442*M442/1000</f>
        <v>185.59104577347145</v>
      </c>
      <c r="R442" s="10"/>
      <c r="S442" s="10"/>
    </row>
    <row r="443" spans="1:19" s="9" customFormat="1" ht="12.75">
      <c r="A443" s="326"/>
      <c r="B443" s="143" t="s">
        <v>422</v>
      </c>
      <c r="C443" s="36">
        <v>61</v>
      </c>
      <c r="D443" s="36">
        <v>1964</v>
      </c>
      <c r="E443" s="57">
        <v>37.599</v>
      </c>
      <c r="F443" s="57">
        <v>4.7848</v>
      </c>
      <c r="G443" s="57">
        <v>0.269</v>
      </c>
      <c r="H443" s="57">
        <f>E443-F443-G443</f>
        <v>32.5452</v>
      </c>
      <c r="I443" s="267">
        <v>2264.91</v>
      </c>
      <c r="J443" s="57">
        <f>H443</f>
        <v>32.5452</v>
      </c>
      <c r="K443" s="267">
        <f>I443</f>
        <v>2264.91</v>
      </c>
      <c r="L443" s="144">
        <f>J443/K443</f>
        <v>0.014369312687921377</v>
      </c>
      <c r="M443" s="42">
        <v>273.26</v>
      </c>
      <c r="N443" s="145">
        <f>L443*M443</f>
        <v>3.926558385101395</v>
      </c>
      <c r="O443" s="414">
        <f>L443*60*1000</f>
        <v>862.1587612752826</v>
      </c>
      <c r="P443" s="169">
        <f>O443*M443/1000</f>
        <v>235.59350310608372</v>
      </c>
      <c r="R443" s="10"/>
      <c r="S443" s="10"/>
    </row>
    <row r="444" spans="1:19" s="9" customFormat="1" ht="12.75">
      <c r="A444" s="326"/>
      <c r="B444" s="143" t="s">
        <v>770</v>
      </c>
      <c r="C444" s="36">
        <v>40</v>
      </c>
      <c r="D444" s="36" t="s">
        <v>24</v>
      </c>
      <c r="E444" s="57">
        <f>F444+G444+H444</f>
        <v>37.789</v>
      </c>
      <c r="F444" s="57">
        <v>2.889</v>
      </c>
      <c r="G444" s="57">
        <v>6.4</v>
      </c>
      <c r="H444" s="57">
        <v>28.5</v>
      </c>
      <c r="I444" s="267">
        <v>1960.74</v>
      </c>
      <c r="J444" s="57">
        <v>27.825</v>
      </c>
      <c r="K444" s="267">
        <v>1913.69</v>
      </c>
      <c r="L444" s="144">
        <f>J444/K444</f>
        <v>0.014539972513834529</v>
      </c>
      <c r="M444" s="42">
        <v>345.2</v>
      </c>
      <c r="N444" s="145">
        <f>L444*M444</f>
        <v>5.019198511775679</v>
      </c>
      <c r="O444" s="414">
        <f>L444*60*1000</f>
        <v>872.3983508300716</v>
      </c>
      <c r="P444" s="169">
        <f>O444*M444/1000</f>
        <v>301.1519107065407</v>
      </c>
      <c r="R444" s="10"/>
      <c r="S444" s="10"/>
    </row>
    <row r="445" spans="1:19" s="9" customFormat="1" ht="12.75" customHeight="1">
      <c r="A445" s="326"/>
      <c r="B445" s="76" t="s">
        <v>257</v>
      </c>
      <c r="C445" s="31">
        <v>24</v>
      </c>
      <c r="D445" s="31">
        <v>1964</v>
      </c>
      <c r="E445" s="55">
        <f>SUM(F445:H445)</f>
        <v>16.065</v>
      </c>
      <c r="F445" s="55"/>
      <c r="G445" s="55"/>
      <c r="H445" s="55">
        <v>16.065</v>
      </c>
      <c r="I445" s="54">
        <v>1103</v>
      </c>
      <c r="J445" s="55">
        <v>16.065</v>
      </c>
      <c r="K445" s="54">
        <v>1103</v>
      </c>
      <c r="L445" s="77">
        <f>J445/K445</f>
        <v>0.014564823209428831</v>
      </c>
      <c r="M445" s="46">
        <v>281.5</v>
      </c>
      <c r="N445" s="46">
        <f>L445*M445*1.09</f>
        <v>4.468997529465096</v>
      </c>
      <c r="O445" s="110">
        <f>L445*60*1000</f>
        <v>873.8893925657298</v>
      </c>
      <c r="P445" s="176">
        <f>N445*60</f>
        <v>268.1398517679057</v>
      </c>
      <c r="Q445" s="11"/>
      <c r="R445" s="10"/>
      <c r="S445" s="10"/>
    </row>
    <row r="446" spans="1:19" s="9" customFormat="1" ht="12.75">
      <c r="A446" s="326"/>
      <c r="B446" s="143" t="s">
        <v>642</v>
      </c>
      <c r="C446" s="36">
        <v>30</v>
      </c>
      <c r="D446" s="36" t="s">
        <v>276</v>
      </c>
      <c r="E446" s="57">
        <v>37.3</v>
      </c>
      <c r="F446" s="57">
        <v>3.72</v>
      </c>
      <c r="G446" s="57">
        <v>4.8</v>
      </c>
      <c r="H446" s="57">
        <v>28.78</v>
      </c>
      <c r="I446" s="267">
        <v>1968</v>
      </c>
      <c r="J446" s="57">
        <v>28.78</v>
      </c>
      <c r="K446" s="267">
        <v>1968</v>
      </c>
      <c r="L446" s="144">
        <f>J446/K446</f>
        <v>0.0146239837398374</v>
      </c>
      <c r="M446" s="42">
        <v>215.3</v>
      </c>
      <c r="N446" s="145">
        <f>L446*M446</f>
        <v>3.1485436991869924</v>
      </c>
      <c r="O446" s="414">
        <f>L446*60*1000</f>
        <v>877.4390243902441</v>
      </c>
      <c r="P446" s="169">
        <f>O446*M446/1000</f>
        <v>188.91262195121956</v>
      </c>
      <c r="R446" s="10"/>
      <c r="S446" s="10"/>
    </row>
    <row r="447" spans="1:19" s="9" customFormat="1" ht="12.75" customHeight="1">
      <c r="A447" s="326"/>
      <c r="B447" s="143" t="s">
        <v>818</v>
      </c>
      <c r="C447" s="36">
        <v>22</v>
      </c>
      <c r="D447" s="36">
        <v>1981</v>
      </c>
      <c r="E447" s="57">
        <v>25.517</v>
      </c>
      <c r="F447" s="57">
        <v>4.0122</v>
      </c>
      <c r="G447" s="57">
        <v>4.0122</v>
      </c>
      <c r="H447" s="57">
        <v>17.985</v>
      </c>
      <c r="I447" s="267"/>
      <c r="J447" s="516">
        <v>17.985</v>
      </c>
      <c r="K447" s="267">
        <v>1220.59</v>
      </c>
      <c r="L447" s="144">
        <f>J447/K447</f>
        <v>0.014734677492032543</v>
      </c>
      <c r="M447" s="42">
        <v>333.43</v>
      </c>
      <c r="N447" s="145">
        <f>L447*M447</f>
        <v>4.912983516168411</v>
      </c>
      <c r="O447" s="414">
        <f>L447*60*1000</f>
        <v>884.0806495219525</v>
      </c>
      <c r="P447" s="169">
        <f>O447*M447/1000</f>
        <v>294.77901097010465</v>
      </c>
      <c r="Q447" s="11"/>
      <c r="R447" s="10"/>
      <c r="S447" s="10"/>
    </row>
    <row r="448" spans="1:19" s="9" customFormat="1" ht="12.75">
      <c r="A448" s="326"/>
      <c r="B448" s="143" t="s">
        <v>457</v>
      </c>
      <c r="C448" s="36">
        <v>23</v>
      </c>
      <c r="D448" s="36">
        <v>1989</v>
      </c>
      <c r="E448" s="57">
        <v>25.05</v>
      </c>
      <c r="F448" s="57">
        <v>2.244</v>
      </c>
      <c r="G448" s="57">
        <v>3.53</v>
      </c>
      <c r="H448" s="57">
        <v>19.276</v>
      </c>
      <c r="I448" s="267">
        <v>1305.99</v>
      </c>
      <c r="J448" s="57">
        <v>16.118</v>
      </c>
      <c r="K448" s="267">
        <v>1092.02</v>
      </c>
      <c r="L448" s="144">
        <f>J448/K448</f>
        <v>0.014759802934012196</v>
      </c>
      <c r="M448" s="42">
        <v>298.22</v>
      </c>
      <c r="N448" s="145">
        <f>L448*M448</f>
        <v>4.401668430981117</v>
      </c>
      <c r="O448" s="414">
        <f>L448*60*1000</f>
        <v>885.5881760407318</v>
      </c>
      <c r="P448" s="169">
        <f>O448*M448/1000</f>
        <v>264.10010585886704</v>
      </c>
      <c r="R448" s="10"/>
      <c r="S448" s="10"/>
    </row>
    <row r="449" spans="1:16" s="9" customFormat="1" ht="12.75" customHeight="1">
      <c r="A449" s="326"/>
      <c r="B449" s="105" t="s">
        <v>66</v>
      </c>
      <c r="C449" s="106">
        <v>38</v>
      </c>
      <c r="D449" s="106">
        <v>1990</v>
      </c>
      <c r="E449" s="107">
        <v>43.71</v>
      </c>
      <c r="F449" s="107">
        <v>6.44</v>
      </c>
      <c r="G449" s="107">
        <v>5.84</v>
      </c>
      <c r="H449" s="107">
        <f>E449-F449-G449</f>
        <v>31.430000000000003</v>
      </c>
      <c r="I449" s="54">
        <v>2119.3</v>
      </c>
      <c r="J449" s="107">
        <f>H449/I449*K449</f>
        <v>31.42555088944463</v>
      </c>
      <c r="K449" s="478">
        <v>2119</v>
      </c>
      <c r="L449" s="108">
        <f>J449/K449</f>
        <v>0.014830368517906856</v>
      </c>
      <c r="M449" s="109">
        <v>305.31</v>
      </c>
      <c r="N449" s="46">
        <f>L449*M449</f>
        <v>4.527859812202142</v>
      </c>
      <c r="O449" s="110">
        <f>L449*60*1000</f>
        <v>889.8221110744113</v>
      </c>
      <c r="P449" s="176">
        <f>O449*M449/1000</f>
        <v>271.6715887321285</v>
      </c>
    </row>
    <row r="450" spans="1:19" s="9" customFormat="1" ht="12.75">
      <c r="A450" s="326"/>
      <c r="B450" s="143" t="s">
        <v>771</v>
      </c>
      <c r="C450" s="36">
        <v>22</v>
      </c>
      <c r="D450" s="36" t="s">
        <v>24</v>
      </c>
      <c r="E450" s="57">
        <f>F450+G450+H450</f>
        <v>24.708</v>
      </c>
      <c r="F450" s="57">
        <v>3.167</v>
      </c>
      <c r="G450" s="57">
        <v>3.52</v>
      </c>
      <c r="H450" s="57">
        <v>18.021</v>
      </c>
      <c r="I450" s="267">
        <v>1214.21</v>
      </c>
      <c r="J450" s="57">
        <v>18.021</v>
      </c>
      <c r="K450" s="267">
        <v>1214.21</v>
      </c>
      <c r="L450" s="144">
        <f>J450/K450</f>
        <v>0.014841748956111381</v>
      </c>
      <c r="M450" s="42">
        <v>345.2</v>
      </c>
      <c r="N450" s="145">
        <f>L450*M450</f>
        <v>5.123371739649649</v>
      </c>
      <c r="O450" s="414">
        <f>L450*60*1000</f>
        <v>890.504937366683</v>
      </c>
      <c r="P450" s="169">
        <f>O450*M450/1000</f>
        <v>307.40230437897895</v>
      </c>
      <c r="R450" s="10"/>
      <c r="S450" s="10"/>
    </row>
    <row r="451" spans="1:19" s="9" customFormat="1" ht="12.75">
      <c r="A451" s="326"/>
      <c r="B451" s="312" t="s">
        <v>772</v>
      </c>
      <c r="C451" s="36">
        <v>20</v>
      </c>
      <c r="D451" s="36" t="s">
        <v>24</v>
      </c>
      <c r="E451" s="57">
        <f>F451+G451+H451</f>
        <v>20.636000000000003</v>
      </c>
      <c r="F451" s="57">
        <v>1.895</v>
      </c>
      <c r="G451" s="57">
        <v>3.2</v>
      </c>
      <c r="H451" s="57">
        <v>15.541</v>
      </c>
      <c r="I451" s="267">
        <v>1045.09</v>
      </c>
      <c r="J451" s="57">
        <v>15.541</v>
      </c>
      <c r="K451" s="267">
        <v>1045.09</v>
      </c>
      <c r="L451" s="144">
        <f>J451/K451</f>
        <v>0.014870489622903292</v>
      </c>
      <c r="M451" s="42">
        <v>345.2</v>
      </c>
      <c r="N451" s="145">
        <f>L451*M451</f>
        <v>5.133293017826216</v>
      </c>
      <c r="O451" s="407">
        <f>L451*60*1000</f>
        <v>892.2293773741975</v>
      </c>
      <c r="P451" s="146">
        <f>O451*M451/1000</f>
        <v>307.99758106957296</v>
      </c>
      <c r="R451" s="10"/>
      <c r="S451" s="10"/>
    </row>
    <row r="452" spans="1:22" s="9" customFormat="1" ht="12.75">
      <c r="A452" s="326"/>
      <c r="B452" s="188" t="s">
        <v>695</v>
      </c>
      <c r="C452" s="189">
        <v>40</v>
      </c>
      <c r="D452" s="189">
        <v>1975</v>
      </c>
      <c r="E452" s="394">
        <v>38</v>
      </c>
      <c r="F452" s="394">
        <v>3.162</v>
      </c>
      <c r="G452" s="394">
        <v>6.4</v>
      </c>
      <c r="H452" s="394">
        <v>28.438</v>
      </c>
      <c r="I452" s="387">
        <v>1908</v>
      </c>
      <c r="J452" s="394">
        <v>28.438</v>
      </c>
      <c r="K452" s="387">
        <v>1908</v>
      </c>
      <c r="L452" s="190">
        <f>H452/K452</f>
        <v>0.01490461215932914</v>
      </c>
      <c r="M452" s="191">
        <v>224.65</v>
      </c>
      <c r="N452" s="191">
        <f>L452*M452</f>
        <v>3.3483211215932913</v>
      </c>
      <c r="O452" s="110">
        <f>L452*60*1000</f>
        <v>894.2767295597483</v>
      </c>
      <c r="P452" s="176">
        <f>N452*60</f>
        <v>200.89926729559747</v>
      </c>
      <c r="Q452" s="10"/>
      <c r="R452" s="10"/>
      <c r="S452" s="10"/>
      <c r="T452" s="12"/>
      <c r="U452" s="13"/>
      <c r="V452" s="13"/>
    </row>
    <row r="453" spans="1:19" s="9" customFormat="1" ht="12.75">
      <c r="A453" s="326"/>
      <c r="B453" s="143" t="s">
        <v>773</v>
      </c>
      <c r="C453" s="36">
        <v>22</v>
      </c>
      <c r="D453" s="36" t="s">
        <v>24</v>
      </c>
      <c r="E453" s="57">
        <f>F453+G453+H453</f>
        <v>24.357999999999997</v>
      </c>
      <c r="F453" s="57">
        <v>3.17</v>
      </c>
      <c r="G453" s="57">
        <v>3.52</v>
      </c>
      <c r="H453" s="57">
        <v>17.668</v>
      </c>
      <c r="I453" s="267">
        <v>1184.78</v>
      </c>
      <c r="J453" s="57">
        <v>17.668</v>
      </c>
      <c r="K453" s="267">
        <v>1184.78</v>
      </c>
      <c r="L453" s="144">
        <f>J453/K453</f>
        <v>0.014912473201775857</v>
      </c>
      <c r="M453" s="42">
        <v>345.2</v>
      </c>
      <c r="N453" s="145">
        <f>L453*M453</f>
        <v>5.147785749253026</v>
      </c>
      <c r="O453" s="414">
        <f>L453*60*1000</f>
        <v>894.7483921065515</v>
      </c>
      <c r="P453" s="169">
        <f>O453*M453/1000</f>
        <v>308.8671449551816</v>
      </c>
      <c r="R453" s="10"/>
      <c r="S453" s="10"/>
    </row>
    <row r="454" spans="1:19" s="9" customFormat="1" ht="13.5" customHeight="1">
      <c r="A454" s="326"/>
      <c r="B454" s="143" t="s">
        <v>790</v>
      </c>
      <c r="C454" s="36">
        <v>50</v>
      </c>
      <c r="D454" s="36" t="s">
        <v>276</v>
      </c>
      <c r="E454" s="57">
        <f>+F454+G454+H454</f>
        <v>46.926951</v>
      </c>
      <c r="F454" s="57">
        <v>2.687751</v>
      </c>
      <c r="G454" s="57">
        <v>5.39</v>
      </c>
      <c r="H454" s="57">
        <v>38.8492</v>
      </c>
      <c r="I454" s="267">
        <v>2602.96</v>
      </c>
      <c r="J454" s="57">
        <v>38.8492</v>
      </c>
      <c r="K454" s="267">
        <v>2602.96</v>
      </c>
      <c r="L454" s="144">
        <f>J454/K454</f>
        <v>0.01492500845191628</v>
      </c>
      <c r="M454" s="42">
        <v>277.732</v>
      </c>
      <c r="N454" s="145">
        <f>L454*M454</f>
        <v>4.145152447367613</v>
      </c>
      <c r="O454" s="414">
        <f>L454*60*1000</f>
        <v>895.5005071149768</v>
      </c>
      <c r="P454" s="169">
        <f>O454*M454/1000</f>
        <v>248.70914684205678</v>
      </c>
      <c r="R454" s="10"/>
      <c r="S454" s="10"/>
    </row>
    <row r="455" spans="1:19" s="9" customFormat="1" ht="12.75" customHeight="1">
      <c r="A455" s="326"/>
      <c r="B455" s="143" t="s">
        <v>774</v>
      </c>
      <c r="C455" s="36">
        <v>22</v>
      </c>
      <c r="D455" s="36" t="s">
        <v>24</v>
      </c>
      <c r="E455" s="57">
        <f>F455+G455+H455</f>
        <v>19.396</v>
      </c>
      <c r="F455" s="57">
        <v>1.122</v>
      </c>
      <c r="G455" s="57">
        <v>3.12</v>
      </c>
      <c r="H455" s="57">
        <v>15.154</v>
      </c>
      <c r="I455" s="267">
        <v>1014.75</v>
      </c>
      <c r="J455" s="57">
        <v>15.154</v>
      </c>
      <c r="K455" s="267">
        <v>1014.75</v>
      </c>
      <c r="L455" s="144">
        <f>J455/K455</f>
        <v>0.014933727519093373</v>
      </c>
      <c r="M455" s="42">
        <v>345.2</v>
      </c>
      <c r="N455" s="145">
        <f>L455*M455</f>
        <v>5.155122739591032</v>
      </c>
      <c r="O455" s="414">
        <f>L455*60*1000</f>
        <v>896.0236511456023</v>
      </c>
      <c r="P455" s="169">
        <f>O455*M455/1000</f>
        <v>309.30736437546193</v>
      </c>
      <c r="Q455" s="11"/>
      <c r="R455" s="10"/>
      <c r="S455" s="10"/>
    </row>
    <row r="456" spans="1:19" s="9" customFormat="1" ht="12.75">
      <c r="A456" s="326"/>
      <c r="B456" s="143" t="s">
        <v>791</v>
      </c>
      <c r="C456" s="36">
        <v>90</v>
      </c>
      <c r="D456" s="36" t="s">
        <v>276</v>
      </c>
      <c r="E456" s="57">
        <f>+F456+G456+H456</f>
        <v>85.76142</v>
      </c>
      <c r="F456" s="57">
        <v>6.63032</v>
      </c>
      <c r="G456" s="57">
        <v>12.11</v>
      </c>
      <c r="H456" s="57">
        <v>67.0211</v>
      </c>
      <c r="I456" s="267">
        <v>4484.76</v>
      </c>
      <c r="J456" s="57">
        <v>67.0211</v>
      </c>
      <c r="K456" s="267">
        <v>4484.76</v>
      </c>
      <c r="L456" s="144">
        <f>J456/K456</f>
        <v>0.014944188763724258</v>
      </c>
      <c r="M456" s="42">
        <v>277.732</v>
      </c>
      <c r="N456" s="145">
        <f>L456*M456</f>
        <v>4.150479433726666</v>
      </c>
      <c r="O456" s="414">
        <f>L456*60*1000</f>
        <v>896.6513258234555</v>
      </c>
      <c r="P456" s="169">
        <f>O456*M456/1000</f>
        <v>249.02876602359999</v>
      </c>
      <c r="R456" s="10"/>
      <c r="S456" s="10"/>
    </row>
    <row r="457" spans="1:16" s="9" customFormat="1" ht="13.5" customHeight="1">
      <c r="A457" s="326"/>
      <c r="B457" s="143" t="s">
        <v>643</v>
      </c>
      <c r="C457" s="36">
        <v>93</v>
      </c>
      <c r="D457" s="36" t="s">
        <v>276</v>
      </c>
      <c r="E457" s="57">
        <v>52.82</v>
      </c>
      <c r="F457" s="57">
        <v>3.93</v>
      </c>
      <c r="G457" s="57">
        <v>0.92</v>
      </c>
      <c r="H457" s="57">
        <v>47.97</v>
      </c>
      <c r="I457" s="267">
        <v>3207</v>
      </c>
      <c r="J457" s="57">
        <v>47.97</v>
      </c>
      <c r="K457" s="267">
        <v>3207</v>
      </c>
      <c r="L457" s="144">
        <f>J457/K457</f>
        <v>0.014957904583723106</v>
      </c>
      <c r="M457" s="42">
        <v>215.3</v>
      </c>
      <c r="N457" s="145">
        <f>L457*M457</f>
        <v>3.220436856875585</v>
      </c>
      <c r="O457" s="414">
        <f>L457*60*1000</f>
        <v>897.4742750233864</v>
      </c>
      <c r="P457" s="169">
        <f>O457*M457/1000</f>
        <v>193.2262114125351</v>
      </c>
    </row>
    <row r="458" spans="1:19" s="9" customFormat="1" ht="12.75" customHeight="1">
      <c r="A458" s="326"/>
      <c r="B458" s="143" t="s">
        <v>775</v>
      </c>
      <c r="C458" s="36">
        <v>22</v>
      </c>
      <c r="D458" s="36" t="s">
        <v>24</v>
      </c>
      <c r="E458" s="57">
        <f>F458+G458+H458</f>
        <v>23.546</v>
      </c>
      <c r="F458" s="57">
        <v>1.851</v>
      </c>
      <c r="G458" s="57">
        <v>3.52</v>
      </c>
      <c r="H458" s="57">
        <v>18.175</v>
      </c>
      <c r="I458" s="267">
        <v>1211.5</v>
      </c>
      <c r="J458" s="57">
        <v>18.175</v>
      </c>
      <c r="K458" s="267">
        <v>1211.5</v>
      </c>
      <c r="L458" s="144">
        <f>J458/K458</f>
        <v>0.015002063557573256</v>
      </c>
      <c r="M458" s="42">
        <v>345.2</v>
      </c>
      <c r="N458" s="145">
        <f>L458*M458</f>
        <v>5.178712340074288</v>
      </c>
      <c r="O458" s="414">
        <f>L458*60*1000</f>
        <v>900.1238134543954</v>
      </c>
      <c r="P458" s="169">
        <f>O458*M458/1000</f>
        <v>310.7227404044573</v>
      </c>
      <c r="R458" s="69"/>
      <c r="S458" s="10"/>
    </row>
    <row r="459" spans="1:19" s="9" customFormat="1" ht="12.75">
      <c r="A459" s="326"/>
      <c r="B459" s="143" t="s">
        <v>819</v>
      </c>
      <c r="C459" s="36">
        <v>20</v>
      </c>
      <c r="D459" s="36">
        <v>1983</v>
      </c>
      <c r="E459" s="57">
        <v>21.22</v>
      </c>
      <c r="F459" s="57">
        <v>1.907</v>
      </c>
      <c r="G459" s="57">
        <v>3.2</v>
      </c>
      <c r="H459" s="57">
        <v>16.112</v>
      </c>
      <c r="I459" s="267"/>
      <c r="J459" s="516">
        <v>16.112</v>
      </c>
      <c r="K459" s="267">
        <v>1070.76</v>
      </c>
      <c r="L459" s="144">
        <f>J459/K459</f>
        <v>0.015047256154507077</v>
      </c>
      <c r="M459" s="42">
        <v>333.43</v>
      </c>
      <c r="N459" s="145">
        <f>L459*M459</f>
        <v>5.017206619597295</v>
      </c>
      <c r="O459" s="414">
        <f>L459*60*1000</f>
        <v>902.8353692704246</v>
      </c>
      <c r="P459" s="169">
        <f>O459*M459/1000</f>
        <v>301.03239717583773</v>
      </c>
      <c r="R459" s="10"/>
      <c r="S459" s="10"/>
    </row>
    <row r="460" spans="1:19" s="9" customFormat="1" ht="12.75">
      <c r="A460" s="326"/>
      <c r="B460" s="181" t="s">
        <v>478</v>
      </c>
      <c r="C460" s="182">
        <v>20</v>
      </c>
      <c r="D460" s="31">
        <v>1979</v>
      </c>
      <c r="E460" s="55">
        <f>+F460+G460+H460</f>
        <v>20.768933</v>
      </c>
      <c r="F460" s="522">
        <v>2.65716</v>
      </c>
      <c r="G460" s="522">
        <v>3.12</v>
      </c>
      <c r="H460" s="522">
        <v>14.991773</v>
      </c>
      <c r="I460" s="480">
        <v>1059.35</v>
      </c>
      <c r="J460" s="522">
        <v>14.991773</v>
      </c>
      <c r="K460" s="480">
        <v>996.14</v>
      </c>
      <c r="L460" s="77">
        <f>+J460/K460</f>
        <v>0.015049865480755717</v>
      </c>
      <c r="M460" s="46">
        <v>335.066</v>
      </c>
      <c r="N460" s="46">
        <f>+L460*M460</f>
        <v>5.042698227174895</v>
      </c>
      <c r="O460" s="110">
        <f>+L460*60*1000</f>
        <v>902.9919288453431</v>
      </c>
      <c r="P460" s="176">
        <f>+N460*60</f>
        <v>302.56189363049367</v>
      </c>
      <c r="R460" s="10"/>
      <c r="S460" s="10"/>
    </row>
    <row r="461" spans="1:19" s="9" customFormat="1" ht="12.75">
      <c r="A461" s="326"/>
      <c r="B461" s="312" t="s">
        <v>423</v>
      </c>
      <c r="C461" s="36">
        <v>40</v>
      </c>
      <c r="D461" s="36">
        <v>1965</v>
      </c>
      <c r="E461" s="57">
        <v>31.729</v>
      </c>
      <c r="F461" s="57">
        <v>4.446</v>
      </c>
      <c r="G461" s="57">
        <v>0.4</v>
      </c>
      <c r="H461" s="57">
        <f>E461-F461-G461</f>
        <v>26.883000000000003</v>
      </c>
      <c r="I461" s="267">
        <v>1785.92</v>
      </c>
      <c r="J461" s="57">
        <f>H461</f>
        <v>26.883000000000003</v>
      </c>
      <c r="K461" s="267">
        <f>I461</f>
        <v>1785.92</v>
      </c>
      <c r="L461" s="144">
        <f>J461/K461</f>
        <v>0.015052745923669595</v>
      </c>
      <c r="M461" s="42">
        <v>273.26</v>
      </c>
      <c r="N461" s="145">
        <f>L461*M461</f>
        <v>4.1133133511019535</v>
      </c>
      <c r="O461" s="407">
        <f>L461*60*1000</f>
        <v>903.1647554201758</v>
      </c>
      <c r="P461" s="146">
        <f>O461*M461/1000</f>
        <v>246.79880106611722</v>
      </c>
      <c r="R461" s="10"/>
      <c r="S461" s="10"/>
    </row>
    <row r="462" spans="1:19" s="9" customFormat="1" ht="12.75">
      <c r="A462" s="326"/>
      <c r="B462" s="290" t="s">
        <v>644</v>
      </c>
      <c r="C462" s="291">
        <v>50</v>
      </c>
      <c r="D462" s="291" t="s">
        <v>276</v>
      </c>
      <c r="E462" s="381">
        <v>40.23</v>
      </c>
      <c r="F462" s="381">
        <v>4.08</v>
      </c>
      <c r="G462" s="381">
        <v>8</v>
      </c>
      <c r="H462" s="381">
        <v>28.15</v>
      </c>
      <c r="I462" s="388">
        <v>1867</v>
      </c>
      <c r="J462" s="381">
        <v>28.15</v>
      </c>
      <c r="K462" s="388">
        <v>1867</v>
      </c>
      <c r="L462" s="167">
        <f>J462/K462</f>
        <v>0.015077664702731655</v>
      </c>
      <c r="M462" s="166">
        <v>215.3</v>
      </c>
      <c r="N462" s="168">
        <f>L462*M462</f>
        <v>3.2462212104981254</v>
      </c>
      <c r="O462" s="414">
        <f>L462*60*1000</f>
        <v>904.6598821638994</v>
      </c>
      <c r="P462" s="169">
        <f>O462*M462/1000</f>
        <v>194.77327262988757</v>
      </c>
      <c r="R462" s="10"/>
      <c r="S462" s="10"/>
    </row>
    <row r="463" spans="1:19" s="9" customFormat="1" ht="12.75" customHeight="1">
      <c r="A463" s="326"/>
      <c r="B463" s="143" t="s">
        <v>776</v>
      </c>
      <c r="C463" s="36">
        <v>22</v>
      </c>
      <c r="D463" s="36" t="s">
        <v>24</v>
      </c>
      <c r="E463" s="57">
        <f>F463+G463+H463</f>
        <v>22.040000000000003</v>
      </c>
      <c r="F463" s="57">
        <v>1.01</v>
      </c>
      <c r="G463" s="57">
        <v>3.52</v>
      </c>
      <c r="H463" s="57">
        <v>17.51</v>
      </c>
      <c r="I463" s="267">
        <v>1161.06</v>
      </c>
      <c r="J463" s="57">
        <v>17.51</v>
      </c>
      <c r="K463" s="267">
        <v>1161.06</v>
      </c>
      <c r="L463" s="144">
        <f>J463/K463</f>
        <v>0.015081046629803802</v>
      </c>
      <c r="M463" s="42">
        <v>345.2</v>
      </c>
      <c r="N463" s="145">
        <f>L463*M463</f>
        <v>5.205977296608272</v>
      </c>
      <c r="O463" s="414">
        <f>L463*60*1000</f>
        <v>904.8627977882281</v>
      </c>
      <c r="P463" s="169">
        <f>O463*M463/1000</f>
        <v>312.35863779649634</v>
      </c>
      <c r="R463" s="10"/>
      <c r="S463" s="10"/>
    </row>
    <row r="464" spans="1:19" s="9" customFormat="1" ht="12.75">
      <c r="A464" s="326"/>
      <c r="B464" s="76" t="s">
        <v>681</v>
      </c>
      <c r="C464" s="31">
        <v>30</v>
      </c>
      <c r="D464" s="31">
        <v>1985</v>
      </c>
      <c r="E464" s="55">
        <v>30.7</v>
      </c>
      <c r="F464" s="55">
        <v>2.173</v>
      </c>
      <c r="G464" s="55">
        <v>4.8</v>
      </c>
      <c r="H464" s="55">
        <v>23.727</v>
      </c>
      <c r="I464" s="54">
        <v>1566.56</v>
      </c>
      <c r="J464" s="55">
        <v>23.727</v>
      </c>
      <c r="K464" s="54">
        <v>1566.56</v>
      </c>
      <c r="L464" s="77">
        <f>J464/K464</f>
        <v>0.015145924828924523</v>
      </c>
      <c r="M464" s="46">
        <v>273.59</v>
      </c>
      <c r="N464" s="46">
        <f>L464*M464</f>
        <v>4.1437735739454595</v>
      </c>
      <c r="O464" s="110">
        <f>L464*60000</f>
        <v>908.7554897354713</v>
      </c>
      <c r="P464" s="176">
        <f>N464*60</f>
        <v>248.62641443672757</v>
      </c>
      <c r="R464" s="10"/>
      <c r="S464" s="10"/>
    </row>
    <row r="465" spans="1:16" s="9" customFormat="1" ht="12.75" customHeight="1">
      <c r="A465" s="326"/>
      <c r="B465" s="143" t="s">
        <v>777</v>
      </c>
      <c r="C465" s="36">
        <v>55</v>
      </c>
      <c r="D465" s="36" t="s">
        <v>24</v>
      </c>
      <c r="E465" s="57">
        <f>F465+G465+H465</f>
        <v>50.899</v>
      </c>
      <c r="F465" s="57">
        <v>4.501</v>
      </c>
      <c r="G465" s="57">
        <v>8.56</v>
      </c>
      <c r="H465" s="57">
        <v>37.838</v>
      </c>
      <c r="I465" s="267">
        <v>2541.89</v>
      </c>
      <c r="J465" s="57">
        <v>37.499</v>
      </c>
      <c r="K465" s="267">
        <v>2471.92</v>
      </c>
      <c r="L465" s="144">
        <f>J465/K465</f>
        <v>0.01516998932004272</v>
      </c>
      <c r="M465" s="42">
        <v>345.2</v>
      </c>
      <c r="N465" s="145">
        <f>L465*M465</f>
        <v>5.236680313278747</v>
      </c>
      <c r="O465" s="414">
        <f>L465*60*1000</f>
        <v>910.1993592025632</v>
      </c>
      <c r="P465" s="169">
        <f>O465*M465/1000</f>
        <v>314.2008187967248</v>
      </c>
    </row>
    <row r="466" spans="1:19" s="9" customFormat="1" ht="12.75">
      <c r="A466" s="326"/>
      <c r="B466" s="143" t="s">
        <v>792</v>
      </c>
      <c r="C466" s="36">
        <v>21</v>
      </c>
      <c r="D466" s="36" t="s">
        <v>276</v>
      </c>
      <c r="E466" s="57">
        <f>+F466+G466+H466</f>
        <v>20.17956</v>
      </c>
      <c r="F466" s="57">
        <v>1.29176</v>
      </c>
      <c r="G466" s="57">
        <v>3.05</v>
      </c>
      <c r="H466" s="57">
        <v>15.8378</v>
      </c>
      <c r="I466" s="267">
        <v>1043.56</v>
      </c>
      <c r="J466" s="57">
        <v>15.8373</v>
      </c>
      <c r="K466" s="267">
        <v>1043.56</v>
      </c>
      <c r="L466" s="144">
        <f>J466/K466</f>
        <v>0.015176223695810497</v>
      </c>
      <c r="M466" s="42">
        <v>277.732</v>
      </c>
      <c r="N466" s="145">
        <f>L466*M466</f>
        <v>4.214922959484841</v>
      </c>
      <c r="O466" s="414">
        <f>L466*60*1000</f>
        <v>910.5734217486298</v>
      </c>
      <c r="P466" s="169">
        <f>O466*M466/1000</f>
        <v>252.8953775690905</v>
      </c>
      <c r="R466" s="10"/>
      <c r="S466" s="10"/>
    </row>
    <row r="467" spans="1:19" s="9" customFormat="1" ht="12.75">
      <c r="A467" s="326"/>
      <c r="B467" s="143" t="s">
        <v>881</v>
      </c>
      <c r="C467" s="36">
        <v>22</v>
      </c>
      <c r="D467" s="36" t="s">
        <v>24</v>
      </c>
      <c r="E467" s="57">
        <f>SUM(F467+G467+H467)</f>
        <v>24.945</v>
      </c>
      <c r="F467" s="57">
        <v>3.703</v>
      </c>
      <c r="G467" s="57">
        <v>3.52</v>
      </c>
      <c r="H467" s="57">
        <v>17.722</v>
      </c>
      <c r="I467" s="267">
        <v>1167.5</v>
      </c>
      <c r="J467" s="57">
        <v>17.722</v>
      </c>
      <c r="K467" s="267">
        <v>1167.5</v>
      </c>
      <c r="L467" s="144">
        <f>J467/K467</f>
        <v>0.015179443254817989</v>
      </c>
      <c r="M467" s="42">
        <v>261.16</v>
      </c>
      <c r="N467" s="145">
        <f>L467*M467</f>
        <v>3.9642634004282664</v>
      </c>
      <c r="O467" s="414">
        <f>L467*60*1000</f>
        <v>910.7665952890793</v>
      </c>
      <c r="P467" s="169">
        <f>O467*M467/1000</f>
        <v>237.855804025696</v>
      </c>
      <c r="Q467" s="11"/>
      <c r="R467" s="10"/>
      <c r="S467" s="10"/>
    </row>
    <row r="468" spans="1:19" s="9" customFormat="1" ht="12.75">
      <c r="A468" s="326"/>
      <c r="B468" s="179" t="s">
        <v>479</v>
      </c>
      <c r="C468" s="180">
        <v>22</v>
      </c>
      <c r="D468" s="31">
        <v>1983</v>
      </c>
      <c r="E468" s="55">
        <f>+F468+G468+H468</f>
        <v>23.941001</v>
      </c>
      <c r="F468" s="521">
        <v>2.71084</v>
      </c>
      <c r="G468" s="521">
        <v>3.52</v>
      </c>
      <c r="H468" s="521">
        <v>17.710161</v>
      </c>
      <c r="I468" s="479">
        <v>1164.28</v>
      </c>
      <c r="J468" s="521">
        <v>17.710161</v>
      </c>
      <c r="K468" s="479">
        <v>1164.28</v>
      </c>
      <c r="L468" s="77">
        <f>+J468/K468</f>
        <v>0.015211255883464458</v>
      </c>
      <c r="M468" s="46">
        <v>335.066</v>
      </c>
      <c r="N468" s="46">
        <f>+L468*M468</f>
        <v>5.096774663848902</v>
      </c>
      <c r="O468" s="110">
        <f>+L468*60*1000</f>
        <v>912.6753530078676</v>
      </c>
      <c r="P468" s="176">
        <f>+N468*60</f>
        <v>305.8064798309341</v>
      </c>
      <c r="R468" s="10"/>
      <c r="S468" s="10"/>
    </row>
    <row r="469" spans="1:22" s="9" customFormat="1" ht="12.75">
      <c r="A469" s="326"/>
      <c r="B469" s="352" t="s">
        <v>128</v>
      </c>
      <c r="C469" s="40">
        <v>47</v>
      </c>
      <c r="D469" s="41" t="s">
        <v>24</v>
      </c>
      <c r="E469" s="514">
        <v>40.67</v>
      </c>
      <c r="F469" s="514">
        <v>3.29</v>
      </c>
      <c r="G469" s="545">
        <v>7.6</v>
      </c>
      <c r="H469" s="514">
        <v>29.773</v>
      </c>
      <c r="I469" s="534">
        <v>1955.05</v>
      </c>
      <c r="J469" s="514">
        <v>29.34</v>
      </c>
      <c r="K469" s="475">
        <v>1926.39</v>
      </c>
      <c r="L469" s="144">
        <f>J469/K469</f>
        <v>0.015230560789871209</v>
      </c>
      <c r="M469" s="42">
        <v>240.45</v>
      </c>
      <c r="N469" s="145">
        <f>L469*M469</f>
        <v>3.6621883419245322</v>
      </c>
      <c r="O469" s="414">
        <f>L469*60*1000</f>
        <v>913.8336473922726</v>
      </c>
      <c r="P469" s="169">
        <f>O469*M469/1000</f>
        <v>219.73130051547193</v>
      </c>
      <c r="Q469" s="10"/>
      <c r="R469" s="10"/>
      <c r="S469" s="10"/>
      <c r="T469" s="12"/>
      <c r="U469" s="13"/>
      <c r="V469" s="13"/>
    </row>
    <row r="470" spans="1:19" s="9" customFormat="1" ht="12.75">
      <c r="A470" s="326"/>
      <c r="B470" s="143" t="s">
        <v>882</v>
      </c>
      <c r="C470" s="36">
        <v>104</v>
      </c>
      <c r="D470" s="36">
        <v>1969</v>
      </c>
      <c r="E470" s="57">
        <f>SUM(F470+G470+H470)</f>
        <v>60.461</v>
      </c>
      <c r="F470" s="57">
        <v>7.037</v>
      </c>
      <c r="G470" s="57">
        <v>15.44</v>
      </c>
      <c r="H470" s="57">
        <v>37.984</v>
      </c>
      <c r="I470" s="267">
        <v>2487.01</v>
      </c>
      <c r="J470" s="57">
        <v>37.984</v>
      </c>
      <c r="K470" s="267">
        <v>2487.01</v>
      </c>
      <c r="L470" s="144">
        <f>J470/K470</f>
        <v>0.015272958291281499</v>
      </c>
      <c r="M470" s="42">
        <v>261.16</v>
      </c>
      <c r="N470" s="145">
        <f>L470*M470</f>
        <v>3.9886857873510766</v>
      </c>
      <c r="O470" s="414">
        <f>L470*60*1000</f>
        <v>916.3774974768899</v>
      </c>
      <c r="P470" s="169">
        <f>O470*M470/1000</f>
        <v>239.32114724106458</v>
      </c>
      <c r="R470" s="10"/>
      <c r="S470" s="10"/>
    </row>
    <row r="471" spans="1:19" s="9" customFormat="1" ht="12.75">
      <c r="A471" s="326"/>
      <c r="B471" s="312" t="s">
        <v>778</v>
      </c>
      <c r="C471" s="36">
        <v>40</v>
      </c>
      <c r="D471" s="36" t="s">
        <v>24</v>
      </c>
      <c r="E471" s="57">
        <f>F471+G471+H471</f>
        <v>42.998000000000005</v>
      </c>
      <c r="F471" s="57">
        <v>3.166</v>
      </c>
      <c r="G471" s="57">
        <v>6.32</v>
      </c>
      <c r="H471" s="57">
        <v>33.512</v>
      </c>
      <c r="I471" s="267">
        <v>2192.15</v>
      </c>
      <c r="J471" s="57">
        <v>33.512</v>
      </c>
      <c r="K471" s="267">
        <v>2192.15</v>
      </c>
      <c r="L471" s="144">
        <f>J471/K471</f>
        <v>0.01528727504960883</v>
      </c>
      <c r="M471" s="42">
        <v>345.2</v>
      </c>
      <c r="N471" s="145">
        <f>L471*M471</f>
        <v>5.277167347124968</v>
      </c>
      <c r="O471" s="407">
        <f>L471*60*1000</f>
        <v>917.2365029765298</v>
      </c>
      <c r="P471" s="146">
        <f>O471*M471/1000</f>
        <v>316.6300408274981</v>
      </c>
      <c r="R471" s="10"/>
      <c r="S471" s="10"/>
    </row>
    <row r="472" spans="1:19" s="9" customFormat="1" ht="12.75">
      <c r="A472" s="326"/>
      <c r="B472" s="290" t="s">
        <v>779</v>
      </c>
      <c r="C472" s="291">
        <v>22</v>
      </c>
      <c r="D472" s="291" t="s">
        <v>24</v>
      </c>
      <c r="E472" s="381">
        <f>F472+G472+H472</f>
        <v>21.43</v>
      </c>
      <c r="F472" s="381">
        <v>2.02</v>
      </c>
      <c r="G472" s="381">
        <v>3.52</v>
      </c>
      <c r="H472" s="381">
        <v>15.89</v>
      </c>
      <c r="I472" s="388">
        <v>1038.42</v>
      </c>
      <c r="J472" s="381">
        <v>15.89</v>
      </c>
      <c r="K472" s="388">
        <v>1038.42</v>
      </c>
      <c r="L472" s="167">
        <f>J472/K472</f>
        <v>0.01530209356522409</v>
      </c>
      <c r="M472" s="166">
        <v>345.2</v>
      </c>
      <c r="N472" s="168">
        <f>L472*M472</f>
        <v>5.282282698715356</v>
      </c>
      <c r="O472" s="414">
        <f>L472*60*1000</f>
        <v>918.1256139134455</v>
      </c>
      <c r="P472" s="169">
        <f>O472*M472/1000</f>
        <v>316.93696192292134</v>
      </c>
      <c r="R472" s="10"/>
      <c r="S472" s="10"/>
    </row>
    <row r="473" spans="1:25" s="9" customFormat="1" ht="12.75">
      <c r="A473" s="326"/>
      <c r="B473" s="143" t="s">
        <v>883</v>
      </c>
      <c r="C473" s="36">
        <v>18</v>
      </c>
      <c r="D473" s="36" t="s">
        <v>24</v>
      </c>
      <c r="E473" s="57">
        <f>SUM(F473+G473+H473)</f>
        <v>20.234</v>
      </c>
      <c r="F473" s="57">
        <v>2.329</v>
      </c>
      <c r="G473" s="57">
        <v>2.88</v>
      </c>
      <c r="H473" s="57">
        <v>15.025</v>
      </c>
      <c r="I473" s="267">
        <v>980.91</v>
      </c>
      <c r="J473" s="57">
        <v>15.025</v>
      </c>
      <c r="K473" s="267">
        <v>980.91</v>
      </c>
      <c r="L473" s="144">
        <f>J473/K473</f>
        <v>0.015317409344384298</v>
      </c>
      <c r="M473" s="42">
        <v>261.16</v>
      </c>
      <c r="N473" s="145">
        <f>L473*M473</f>
        <v>4.0002946243794035</v>
      </c>
      <c r="O473" s="414">
        <f>L473*60*1000</f>
        <v>919.0445606630578</v>
      </c>
      <c r="P473" s="169">
        <f>O473*M473/1000</f>
        <v>240.0176774627642</v>
      </c>
      <c r="Q473" s="10"/>
      <c r="R473" s="10"/>
      <c r="S473" s="10"/>
      <c r="T473" s="12"/>
      <c r="U473" s="13"/>
      <c r="V473" s="13"/>
      <c r="X473" s="14"/>
      <c r="Y473" s="14"/>
    </row>
    <row r="474" spans="1:19" s="9" customFormat="1" ht="12.75">
      <c r="A474" s="326"/>
      <c r="B474" s="76" t="s">
        <v>665</v>
      </c>
      <c r="C474" s="31">
        <v>21</v>
      </c>
      <c r="D474" s="31" t="s">
        <v>24</v>
      </c>
      <c r="E474" s="55">
        <f>F474+G474+H474</f>
        <v>22.6179</v>
      </c>
      <c r="F474" s="55">
        <v>2.7465</v>
      </c>
      <c r="G474" s="55">
        <v>3.36</v>
      </c>
      <c r="H474" s="55">
        <v>16.5114</v>
      </c>
      <c r="I474" s="54">
        <v>1076.8</v>
      </c>
      <c r="J474" s="55">
        <v>16.5114</v>
      </c>
      <c r="K474" s="54">
        <v>1076.8</v>
      </c>
      <c r="L474" s="77">
        <f>J474/K474</f>
        <v>0.015333766716196136</v>
      </c>
      <c r="M474" s="46">
        <v>227.5</v>
      </c>
      <c r="N474" s="46">
        <f>L474*M474</f>
        <v>3.488431927934621</v>
      </c>
      <c r="O474" s="110">
        <f>L474*1000*60</f>
        <v>920.0260029717682</v>
      </c>
      <c r="P474" s="176">
        <f>N474*60</f>
        <v>209.30591567607726</v>
      </c>
      <c r="R474" s="10"/>
      <c r="S474" s="10"/>
    </row>
    <row r="475" spans="1:19" s="9" customFormat="1" ht="12.75" customHeight="1">
      <c r="A475" s="326"/>
      <c r="B475" s="143" t="s">
        <v>884</v>
      </c>
      <c r="C475" s="36">
        <v>74</v>
      </c>
      <c r="D475" s="36">
        <v>1983</v>
      </c>
      <c r="E475" s="57">
        <f>SUM(F475+G475+H475)</f>
        <v>60.959</v>
      </c>
      <c r="F475" s="57">
        <v>8.016</v>
      </c>
      <c r="G475" s="57">
        <v>0.73</v>
      </c>
      <c r="H475" s="57">
        <v>52.213</v>
      </c>
      <c r="I475" s="267">
        <v>3395.15</v>
      </c>
      <c r="J475" s="57">
        <v>52.213</v>
      </c>
      <c r="K475" s="267">
        <v>3395.15</v>
      </c>
      <c r="L475" s="144">
        <f>J475/K475</f>
        <v>0.015378701971930548</v>
      </c>
      <c r="M475" s="42">
        <v>261.16</v>
      </c>
      <c r="N475" s="145">
        <f>L475*M475</f>
        <v>4.016301806989382</v>
      </c>
      <c r="O475" s="414">
        <f>L475*60*1000</f>
        <v>922.7221183158329</v>
      </c>
      <c r="P475" s="169">
        <f>O475*M475/1000</f>
        <v>240.9781084193629</v>
      </c>
      <c r="R475" s="10"/>
      <c r="S475" s="10"/>
    </row>
    <row r="476" spans="1:16" s="9" customFormat="1" ht="12.75" customHeight="1">
      <c r="A476" s="326"/>
      <c r="B476" s="76" t="s">
        <v>696</v>
      </c>
      <c r="C476" s="31">
        <v>14</v>
      </c>
      <c r="D476" s="31">
        <v>1980</v>
      </c>
      <c r="E476" s="55">
        <v>15.3</v>
      </c>
      <c r="F476" s="55">
        <v>1.479</v>
      </c>
      <c r="G476" s="55">
        <v>2.24</v>
      </c>
      <c r="H476" s="55">
        <v>11.581</v>
      </c>
      <c r="I476" s="54">
        <v>752</v>
      </c>
      <c r="J476" s="55">
        <v>11.581</v>
      </c>
      <c r="K476" s="54">
        <v>752</v>
      </c>
      <c r="L476" s="77">
        <f>H476/K476</f>
        <v>0.015400265957446807</v>
      </c>
      <c r="M476" s="46">
        <v>224.65</v>
      </c>
      <c r="N476" s="46">
        <f>L476*M476</f>
        <v>3.4596697473404254</v>
      </c>
      <c r="O476" s="110">
        <f>L476*60*1000</f>
        <v>924.0159574468084</v>
      </c>
      <c r="P476" s="176">
        <f>N476*60</f>
        <v>207.58018484042552</v>
      </c>
    </row>
    <row r="477" spans="1:19" s="9" customFormat="1" ht="12.75">
      <c r="A477" s="326"/>
      <c r="B477" s="179" t="s">
        <v>480</v>
      </c>
      <c r="C477" s="180">
        <v>25</v>
      </c>
      <c r="D477" s="31">
        <v>1973</v>
      </c>
      <c r="E477" s="55">
        <f>+F477+G477+H477</f>
        <v>31.265692</v>
      </c>
      <c r="F477" s="521">
        <v>2.57664</v>
      </c>
      <c r="G477" s="521">
        <v>3.84</v>
      </c>
      <c r="H477" s="521">
        <v>24.849052</v>
      </c>
      <c r="I477" s="479">
        <v>2418.65</v>
      </c>
      <c r="J477" s="521">
        <v>24.849052</v>
      </c>
      <c r="K477" s="479">
        <v>1611.29</v>
      </c>
      <c r="L477" s="77">
        <f>+J477/K477</f>
        <v>0.015421837161528961</v>
      </c>
      <c r="M477" s="46">
        <v>335.066</v>
      </c>
      <c r="N477" s="46">
        <f>+L477*M477</f>
        <v>5.167333290364862</v>
      </c>
      <c r="O477" s="110">
        <f>+L477*60*1000</f>
        <v>925.3102296917377</v>
      </c>
      <c r="P477" s="176">
        <f>+N477*60</f>
        <v>310.0399974218917</v>
      </c>
      <c r="R477" s="10"/>
      <c r="S477" s="10"/>
    </row>
    <row r="478" spans="1:19" s="9" customFormat="1" ht="12.75">
      <c r="A478" s="326"/>
      <c r="B478" s="143" t="s">
        <v>886</v>
      </c>
      <c r="C478" s="36">
        <v>24</v>
      </c>
      <c r="D478" s="36">
        <v>1969</v>
      </c>
      <c r="E478" s="57">
        <f>SUM(F478+G478+H478)</f>
        <v>26.229</v>
      </c>
      <c r="F478" s="57">
        <v>2.244</v>
      </c>
      <c r="G478" s="57">
        <v>3.84</v>
      </c>
      <c r="H478" s="57">
        <v>20.145</v>
      </c>
      <c r="I478" s="267">
        <v>1304.36</v>
      </c>
      <c r="J478" s="57">
        <v>20.145</v>
      </c>
      <c r="K478" s="267">
        <v>1304.36</v>
      </c>
      <c r="L478" s="144">
        <f>J478/K478</f>
        <v>0.015444355852678709</v>
      </c>
      <c r="M478" s="42">
        <v>261.16</v>
      </c>
      <c r="N478" s="145">
        <f>L478*M478</f>
        <v>4.033447974485572</v>
      </c>
      <c r="O478" s="414">
        <f>L478*60*1000</f>
        <v>926.6613511607226</v>
      </c>
      <c r="P478" s="169">
        <f>O478*M478/1000</f>
        <v>242.00687846913434</v>
      </c>
      <c r="R478" s="10"/>
      <c r="S478" s="10"/>
    </row>
    <row r="479" spans="1:19" s="9" customFormat="1" ht="12.75">
      <c r="A479" s="326"/>
      <c r="B479" s="143" t="s">
        <v>885</v>
      </c>
      <c r="C479" s="36">
        <v>75</v>
      </c>
      <c r="D479" s="36">
        <v>1978</v>
      </c>
      <c r="E479" s="57">
        <f>SUM(F479+G479+H479)</f>
        <v>82.656</v>
      </c>
      <c r="F479" s="57">
        <v>8.487</v>
      </c>
      <c r="G479" s="57">
        <v>12</v>
      </c>
      <c r="H479" s="57">
        <v>62.169</v>
      </c>
      <c r="I479" s="267">
        <v>4020.6</v>
      </c>
      <c r="J479" s="57">
        <v>62.169</v>
      </c>
      <c r="K479" s="267">
        <v>4020.6</v>
      </c>
      <c r="L479" s="144">
        <f>J479/K479</f>
        <v>0.015462617519773169</v>
      </c>
      <c r="M479" s="42">
        <v>261.16</v>
      </c>
      <c r="N479" s="145">
        <f>L479*M479</f>
        <v>4.0382171914639615</v>
      </c>
      <c r="O479" s="414">
        <f>L479*60*1000</f>
        <v>927.7570511863901</v>
      </c>
      <c r="P479" s="169">
        <f>O479*M479/1000</f>
        <v>242.29303148783768</v>
      </c>
      <c r="R479" s="10"/>
      <c r="S479" s="10"/>
    </row>
    <row r="480" spans="1:19" s="9" customFormat="1" ht="12.75">
      <c r="A480" s="326"/>
      <c r="B480" s="179" t="s">
        <v>481</v>
      </c>
      <c r="C480" s="180">
        <v>6</v>
      </c>
      <c r="D480" s="31">
        <v>1960</v>
      </c>
      <c r="E480" s="55">
        <f>+F480+G480+H480</f>
        <v>5.294169999999999</v>
      </c>
      <c r="F480" s="521">
        <v>0.32208</v>
      </c>
      <c r="G480" s="521">
        <v>0.96</v>
      </c>
      <c r="H480" s="521">
        <v>4.01209</v>
      </c>
      <c r="I480" s="479">
        <v>531.26</v>
      </c>
      <c r="J480" s="521">
        <v>4.01209</v>
      </c>
      <c r="K480" s="479">
        <v>259.21</v>
      </c>
      <c r="L480" s="77">
        <f>+J480/K480</f>
        <v>0.01547814513328961</v>
      </c>
      <c r="M480" s="46">
        <v>335.066</v>
      </c>
      <c r="N480" s="46">
        <f>+L480*M480</f>
        <v>5.186200177230816</v>
      </c>
      <c r="O480" s="110">
        <f>+L480*60*1000</f>
        <v>928.6887079973767</v>
      </c>
      <c r="P480" s="176">
        <f>+N480*60</f>
        <v>311.17201063384897</v>
      </c>
      <c r="R480" s="10"/>
      <c r="S480" s="10"/>
    </row>
    <row r="481" spans="1:19" s="9" customFormat="1" ht="12.75">
      <c r="A481" s="326"/>
      <c r="B481" s="312" t="s">
        <v>793</v>
      </c>
      <c r="C481" s="36">
        <v>41</v>
      </c>
      <c r="D481" s="36" t="s">
        <v>276</v>
      </c>
      <c r="E481" s="57">
        <f>+F481+G481+H481</f>
        <v>44.700248</v>
      </c>
      <c r="F481" s="57">
        <v>3.453448</v>
      </c>
      <c r="G481" s="57">
        <v>6.32</v>
      </c>
      <c r="H481" s="57">
        <v>34.9268</v>
      </c>
      <c r="I481" s="267">
        <v>2253.49</v>
      </c>
      <c r="J481" s="57">
        <v>34.9268</v>
      </c>
      <c r="K481" s="267">
        <v>2253.49</v>
      </c>
      <c r="L481" s="144">
        <f>J481/K481</f>
        <v>0.01549898157968307</v>
      </c>
      <c r="M481" s="42">
        <v>277.732</v>
      </c>
      <c r="N481" s="145">
        <f>L481*M481</f>
        <v>4.304563152088539</v>
      </c>
      <c r="O481" s="407">
        <f>L481*60*1000</f>
        <v>929.9388947809842</v>
      </c>
      <c r="P481" s="146">
        <f>O481*M481/1000</f>
        <v>258.27378912531236</v>
      </c>
      <c r="R481" s="10"/>
      <c r="S481" s="10"/>
    </row>
    <row r="482" spans="1:19" s="9" customFormat="1" ht="12.75">
      <c r="A482" s="326"/>
      <c r="B482" s="433" t="s">
        <v>854</v>
      </c>
      <c r="C482" s="291">
        <v>20</v>
      </c>
      <c r="D482" s="291">
        <v>1970</v>
      </c>
      <c r="E482" s="381">
        <f>F482+G482+H482</f>
        <v>19.399</v>
      </c>
      <c r="F482" s="381">
        <v>1.352</v>
      </c>
      <c r="G482" s="381">
        <v>3.2</v>
      </c>
      <c r="H482" s="381">
        <v>14.847</v>
      </c>
      <c r="I482" s="388">
        <v>957.46</v>
      </c>
      <c r="J482" s="381">
        <v>14.847</v>
      </c>
      <c r="K482" s="388">
        <v>957.46</v>
      </c>
      <c r="L482" s="167">
        <f>J482/K482</f>
        <v>0.015506653019447286</v>
      </c>
      <c r="M482" s="166">
        <v>245.6</v>
      </c>
      <c r="N482" s="414">
        <f>L482*M482</f>
        <v>3.8084339815762536</v>
      </c>
      <c r="O482" s="414">
        <f>L482*60*1000</f>
        <v>930.3991811668371</v>
      </c>
      <c r="P482" s="169">
        <f>O482*M482/1000</f>
        <v>228.5060388945752</v>
      </c>
      <c r="R482" s="10"/>
      <c r="S482" s="10"/>
    </row>
    <row r="483" spans="1:19" s="9" customFormat="1" ht="12.75">
      <c r="A483" s="326"/>
      <c r="B483" s="143" t="s">
        <v>458</v>
      </c>
      <c r="C483" s="36">
        <v>40</v>
      </c>
      <c r="D483" s="36">
        <v>1962</v>
      </c>
      <c r="E483" s="57">
        <v>30.647</v>
      </c>
      <c r="F483" s="57">
        <v>3.061</v>
      </c>
      <c r="G483" s="57">
        <v>0.4</v>
      </c>
      <c r="H483" s="57">
        <v>27.186</v>
      </c>
      <c r="I483" s="267">
        <v>1751.41</v>
      </c>
      <c r="J483" s="57">
        <v>27.186</v>
      </c>
      <c r="K483" s="267">
        <v>1751.41</v>
      </c>
      <c r="L483" s="144">
        <f>J483/K483</f>
        <v>0.015522350563260458</v>
      </c>
      <c r="M483" s="42">
        <v>298.22</v>
      </c>
      <c r="N483" s="145">
        <f>L483*M483</f>
        <v>4.629075384975534</v>
      </c>
      <c r="O483" s="414">
        <f>L483*60*1000</f>
        <v>931.3410337956275</v>
      </c>
      <c r="P483" s="146">
        <f>O483*M483/1000</f>
        <v>277.74452309853206</v>
      </c>
      <c r="R483" s="10"/>
      <c r="S483" s="10"/>
    </row>
    <row r="484" spans="1:23" s="9" customFormat="1" ht="12.75">
      <c r="A484" s="326"/>
      <c r="B484" s="143" t="s">
        <v>794</v>
      </c>
      <c r="C484" s="36">
        <v>90</v>
      </c>
      <c r="D484" s="36" t="s">
        <v>276</v>
      </c>
      <c r="E484" s="57">
        <f>+F484+G484+H484</f>
        <v>88.256968</v>
      </c>
      <c r="F484" s="57">
        <v>4.873968</v>
      </c>
      <c r="G484" s="57">
        <v>12.6</v>
      </c>
      <c r="H484" s="57">
        <v>70.783</v>
      </c>
      <c r="I484" s="267">
        <v>4548.3</v>
      </c>
      <c r="J484" s="57">
        <v>70.783</v>
      </c>
      <c r="K484" s="267">
        <v>4548.3</v>
      </c>
      <c r="L484" s="144">
        <f>J484/K484</f>
        <v>0.01556251786381725</v>
      </c>
      <c r="M484" s="42">
        <v>277.732</v>
      </c>
      <c r="N484" s="145">
        <f>L484*M484</f>
        <v>4.322209211353693</v>
      </c>
      <c r="O484" s="414">
        <f>L484*60*1000</f>
        <v>933.751071829035</v>
      </c>
      <c r="P484" s="146">
        <f>O484*M484/1000</f>
        <v>259.33255268122156</v>
      </c>
      <c r="Q484" s="10"/>
      <c r="R484" s="10"/>
      <c r="S484" s="10"/>
      <c r="T484" s="12"/>
      <c r="U484" s="13"/>
      <c r="V484" s="13"/>
      <c r="W484" s="14"/>
    </row>
    <row r="485" spans="1:19" s="9" customFormat="1" ht="12.75" customHeight="1">
      <c r="A485" s="326"/>
      <c r="B485" s="308" t="s">
        <v>368</v>
      </c>
      <c r="C485" s="36">
        <v>20</v>
      </c>
      <c r="D485" s="36"/>
      <c r="E485" s="57">
        <f>F485+G485+H485</f>
        <v>24.519</v>
      </c>
      <c r="F485" s="57">
        <v>2.041</v>
      </c>
      <c r="G485" s="57">
        <v>3.2</v>
      </c>
      <c r="H485" s="57">
        <v>19.278</v>
      </c>
      <c r="I485" s="267">
        <v>1238.61</v>
      </c>
      <c r="J485" s="57">
        <v>19.278</v>
      </c>
      <c r="K485" s="267">
        <v>1238.61</v>
      </c>
      <c r="L485" s="144">
        <f>J485/K485</f>
        <v>0.015564221183423354</v>
      </c>
      <c r="M485" s="42">
        <v>245.6</v>
      </c>
      <c r="N485" s="145">
        <f>L485*M485</f>
        <v>3.8225727226487756</v>
      </c>
      <c r="O485" s="414">
        <f>L485*60*1000</f>
        <v>933.8532710054013</v>
      </c>
      <c r="P485" s="146">
        <f>O485*M485/1000</f>
        <v>229.35436335892655</v>
      </c>
      <c r="R485" s="10"/>
      <c r="S485" s="10"/>
    </row>
    <row r="486" spans="1:19" s="9" customFormat="1" ht="12.75" customHeight="1">
      <c r="A486" s="326"/>
      <c r="B486" s="143" t="s">
        <v>795</v>
      </c>
      <c r="C486" s="36">
        <v>41</v>
      </c>
      <c r="D486" s="36" t="s">
        <v>276</v>
      </c>
      <c r="E486" s="57">
        <f>+F486+G486+H486</f>
        <v>11.182992</v>
      </c>
      <c r="F486" s="57">
        <v>2.471496</v>
      </c>
      <c r="G486" s="57">
        <v>2.471496</v>
      </c>
      <c r="H486" s="57">
        <v>6.24</v>
      </c>
      <c r="I486" s="267">
        <v>2233.92</v>
      </c>
      <c r="J486" s="57">
        <v>34.7867</v>
      </c>
      <c r="K486" s="267">
        <v>2233.92</v>
      </c>
      <c r="L486" s="144">
        <f>J486/K486</f>
        <v>0.015572043761638735</v>
      </c>
      <c r="M486" s="42">
        <v>277.732</v>
      </c>
      <c r="N486" s="145">
        <f>L486*M486</f>
        <v>4.324854858007449</v>
      </c>
      <c r="O486" s="414">
        <f>L486*60*1000</f>
        <v>934.3226256983241</v>
      </c>
      <c r="P486" s="146">
        <f>O486*M486/1000</f>
        <v>259.491291480447</v>
      </c>
      <c r="R486" s="10"/>
      <c r="S486" s="10"/>
    </row>
    <row r="487" spans="1:19" s="9" customFormat="1" ht="12.75" customHeight="1">
      <c r="A487" s="326"/>
      <c r="B487" s="353" t="s">
        <v>127</v>
      </c>
      <c r="C487" s="43">
        <v>12</v>
      </c>
      <c r="D487" s="44" t="s">
        <v>24</v>
      </c>
      <c r="E487" s="514">
        <v>12.54</v>
      </c>
      <c r="F487" s="514">
        <v>1.22</v>
      </c>
      <c r="G487" s="605">
        <v>2.08</v>
      </c>
      <c r="H487" s="514">
        <v>9.24</v>
      </c>
      <c r="I487" s="534">
        <v>625.2</v>
      </c>
      <c r="J487" s="514">
        <v>8.67</v>
      </c>
      <c r="K487" s="475">
        <v>556.74</v>
      </c>
      <c r="L487" s="144">
        <f>J487/K487</f>
        <v>0.01557279879297338</v>
      </c>
      <c r="M487" s="42">
        <v>240.45</v>
      </c>
      <c r="N487" s="145">
        <f>L487*M487</f>
        <v>3.744479469770449</v>
      </c>
      <c r="O487" s="414">
        <f>L487*60*1000</f>
        <v>934.3679275784028</v>
      </c>
      <c r="P487" s="146">
        <f>O487*M487/1000</f>
        <v>224.66876818622694</v>
      </c>
      <c r="R487" s="10"/>
      <c r="S487" s="10"/>
    </row>
    <row r="488" spans="1:19" s="9" customFormat="1" ht="12.75" customHeight="1">
      <c r="A488" s="326"/>
      <c r="B488" s="105" t="s">
        <v>60</v>
      </c>
      <c r="C488" s="106">
        <v>59</v>
      </c>
      <c r="D488" s="106">
        <v>1981</v>
      </c>
      <c r="E488" s="107">
        <v>68.95</v>
      </c>
      <c r="F488" s="107">
        <v>6.08</v>
      </c>
      <c r="G488" s="107">
        <v>9.6</v>
      </c>
      <c r="H488" s="107">
        <f>E488-F488-G488</f>
        <v>53.27</v>
      </c>
      <c r="I488" s="54">
        <v>3418.8</v>
      </c>
      <c r="J488" s="107">
        <f>H488/I488*K488</f>
        <v>52.29148239148239</v>
      </c>
      <c r="K488" s="478">
        <v>3356</v>
      </c>
      <c r="L488" s="108">
        <f>J488/K488</f>
        <v>0.015581490581490581</v>
      </c>
      <c r="M488" s="109">
        <v>305.31</v>
      </c>
      <c r="N488" s="46">
        <f>L488*M488</f>
        <v>4.75718488943489</v>
      </c>
      <c r="O488" s="110">
        <f>L488*60*1000</f>
        <v>934.8894348894348</v>
      </c>
      <c r="P488" s="78">
        <f>O488*M488/1000</f>
        <v>285.43109336609336</v>
      </c>
      <c r="Q488" s="11"/>
      <c r="R488" s="10"/>
      <c r="S488" s="10"/>
    </row>
    <row r="489" spans="1:19" s="9" customFormat="1" ht="12.75" customHeight="1">
      <c r="A489" s="326"/>
      <c r="B489" s="76" t="s">
        <v>666</v>
      </c>
      <c r="C489" s="31">
        <v>4</v>
      </c>
      <c r="D489" s="31" t="s">
        <v>24</v>
      </c>
      <c r="E489" s="55">
        <f>F489+G489+H489</f>
        <v>3.309</v>
      </c>
      <c r="F489" s="55">
        <v>0.2242</v>
      </c>
      <c r="G489" s="55">
        <v>0.64</v>
      </c>
      <c r="H489" s="55">
        <v>2.4448</v>
      </c>
      <c r="I489" s="54">
        <v>156.81</v>
      </c>
      <c r="J489" s="55">
        <v>2.4448</v>
      </c>
      <c r="K489" s="54">
        <v>156.81</v>
      </c>
      <c r="L489" s="77">
        <f>J489/K489</f>
        <v>0.015590842420763982</v>
      </c>
      <c r="M489" s="46">
        <v>227.5</v>
      </c>
      <c r="N489" s="46">
        <f>L489*M489</f>
        <v>3.546916650723806</v>
      </c>
      <c r="O489" s="110">
        <f>L489*1000*60</f>
        <v>935.450545245839</v>
      </c>
      <c r="P489" s="78">
        <f>N489*60</f>
        <v>212.81499904342834</v>
      </c>
      <c r="R489" s="10"/>
      <c r="S489" s="10"/>
    </row>
    <row r="490" spans="1:19" s="9" customFormat="1" ht="12.75" customHeight="1">
      <c r="A490" s="326"/>
      <c r="B490" s="143" t="s">
        <v>645</v>
      </c>
      <c r="C490" s="36">
        <v>55</v>
      </c>
      <c r="D490" s="36" t="s">
        <v>276</v>
      </c>
      <c r="E490" s="57">
        <v>51.82</v>
      </c>
      <c r="F490" s="57">
        <v>3.32</v>
      </c>
      <c r="G490" s="57">
        <v>8.8</v>
      </c>
      <c r="H490" s="57">
        <v>39.7</v>
      </c>
      <c r="I490" s="267">
        <v>2545</v>
      </c>
      <c r="J490" s="57">
        <v>39.7</v>
      </c>
      <c r="K490" s="267">
        <v>2545</v>
      </c>
      <c r="L490" s="144">
        <f>J490/K490</f>
        <v>0.015599214145383105</v>
      </c>
      <c r="M490" s="42">
        <v>215.3</v>
      </c>
      <c r="N490" s="145">
        <f>L490*M490</f>
        <v>3.3585108055009827</v>
      </c>
      <c r="O490" s="414">
        <f>L490*60*1000</f>
        <v>935.9528487229863</v>
      </c>
      <c r="P490" s="146">
        <f>O490*M490/1000</f>
        <v>201.51064833005896</v>
      </c>
      <c r="R490" s="10"/>
      <c r="S490" s="10"/>
    </row>
    <row r="491" spans="1:19" s="9" customFormat="1" ht="12.75" customHeight="1">
      <c r="A491" s="326"/>
      <c r="B491" s="160" t="s">
        <v>78</v>
      </c>
      <c r="C491" s="45">
        <v>31</v>
      </c>
      <c r="D491" s="44" t="s">
        <v>24</v>
      </c>
      <c r="E491" s="514">
        <v>21.82</v>
      </c>
      <c r="F491" s="514">
        <v>2.84</v>
      </c>
      <c r="G491" s="545">
        <v>0.31</v>
      </c>
      <c r="H491" s="514">
        <v>18.67</v>
      </c>
      <c r="I491" s="45">
        <v>1196.73</v>
      </c>
      <c r="J491" s="514">
        <v>18.67</v>
      </c>
      <c r="K491" s="475">
        <v>1196.73</v>
      </c>
      <c r="L491" s="144">
        <f>J491/K491</f>
        <v>0.015600845637696056</v>
      </c>
      <c r="M491" s="42">
        <v>240.45</v>
      </c>
      <c r="N491" s="407">
        <f>L491*M491</f>
        <v>3.7512233335840164</v>
      </c>
      <c r="O491" s="145">
        <f>L491*60*1000</f>
        <v>936.0507382617633</v>
      </c>
      <c r="P491" s="146">
        <f>O491*M491/1000</f>
        <v>225.07340001504096</v>
      </c>
      <c r="Q491" s="11"/>
      <c r="R491" s="10"/>
      <c r="S491" s="10"/>
    </row>
    <row r="492" spans="1:19" s="9" customFormat="1" ht="12.75" customHeight="1">
      <c r="A492" s="326"/>
      <c r="B492" s="582" t="s">
        <v>482</v>
      </c>
      <c r="C492" s="583">
        <v>20</v>
      </c>
      <c r="D492" s="189">
        <v>1989</v>
      </c>
      <c r="E492" s="394">
        <f>+F492+G492+H492</f>
        <v>22.106800000000003</v>
      </c>
      <c r="F492" s="584">
        <v>1.7177600000000002</v>
      </c>
      <c r="G492" s="584">
        <v>3.2</v>
      </c>
      <c r="H492" s="584">
        <v>17.189040000000002</v>
      </c>
      <c r="I492" s="585">
        <v>1100.05</v>
      </c>
      <c r="J492" s="584">
        <v>17.189040000000002</v>
      </c>
      <c r="K492" s="585">
        <v>1100.05</v>
      </c>
      <c r="L492" s="190">
        <f>+J492/K492</f>
        <v>0.015625689741375393</v>
      </c>
      <c r="M492" s="191">
        <v>335.066</v>
      </c>
      <c r="N492" s="191">
        <f>+L492*M492</f>
        <v>5.235637358883687</v>
      </c>
      <c r="O492" s="191">
        <f>+L492*60*1000</f>
        <v>937.5413844825235</v>
      </c>
      <c r="P492" s="176">
        <f>+N492*60</f>
        <v>314.1382415330212</v>
      </c>
      <c r="R492" s="10"/>
      <c r="S492" s="10"/>
    </row>
    <row r="493" spans="1:19" s="9" customFormat="1" ht="13.5" customHeight="1">
      <c r="A493" s="326"/>
      <c r="B493" s="143" t="s">
        <v>758</v>
      </c>
      <c r="C493" s="36">
        <v>27</v>
      </c>
      <c r="D493" s="36">
        <v>1990</v>
      </c>
      <c r="E493" s="57">
        <v>24.873</v>
      </c>
      <c r="F493" s="57">
        <v>2.524</v>
      </c>
      <c r="G493" s="57">
        <v>4.32</v>
      </c>
      <c r="H493" s="57">
        <v>18.029</v>
      </c>
      <c r="I493" s="267">
        <v>1153.75</v>
      </c>
      <c r="J493" s="57">
        <v>18.029</v>
      </c>
      <c r="K493" s="267">
        <v>1153.75</v>
      </c>
      <c r="L493" s="167">
        <f>J493/K493</f>
        <v>0.01562643553629469</v>
      </c>
      <c r="M493" s="42">
        <v>201.7</v>
      </c>
      <c r="N493" s="168">
        <f>L493*M493</f>
        <v>3.151852047670639</v>
      </c>
      <c r="O493" s="168">
        <f>L493*60*1000</f>
        <v>937.5861321776814</v>
      </c>
      <c r="P493" s="169">
        <f>O493*M493/1000</f>
        <v>189.11112286023834</v>
      </c>
      <c r="R493" s="10"/>
      <c r="S493" s="10"/>
    </row>
    <row r="494" spans="1:19" s="9" customFormat="1" ht="11.25" customHeight="1">
      <c r="A494" s="326"/>
      <c r="B494" s="143" t="s">
        <v>887</v>
      </c>
      <c r="C494" s="36">
        <v>22</v>
      </c>
      <c r="D494" s="36">
        <v>1982</v>
      </c>
      <c r="E494" s="57">
        <f>SUM(F494+G494+H494)</f>
        <v>23.881999999999998</v>
      </c>
      <c r="F494" s="57">
        <v>2.188</v>
      </c>
      <c r="G494" s="57">
        <v>3.52</v>
      </c>
      <c r="H494" s="57">
        <v>18.174</v>
      </c>
      <c r="I494" s="267">
        <v>1163</v>
      </c>
      <c r="J494" s="57">
        <v>18.174</v>
      </c>
      <c r="K494" s="267">
        <v>1163</v>
      </c>
      <c r="L494" s="144">
        <f>J494/K494</f>
        <v>0.0156268271711092</v>
      </c>
      <c r="M494" s="42">
        <v>261.16</v>
      </c>
      <c r="N494" s="168">
        <f>L494*M494</f>
        <v>4.081102184006879</v>
      </c>
      <c r="O494" s="168">
        <f>L494*60*1000</f>
        <v>937.609630266552</v>
      </c>
      <c r="P494" s="146">
        <f>O494*M494/1000</f>
        <v>244.86613104041277</v>
      </c>
      <c r="R494" s="10"/>
      <c r="S494" s="10"/>
    </row>
    <row r="495" spans="1:16" s="9" customFormat="1" ht="12.75" customHeight="1">
      <c r="A495" s="326"/>
      <c r="B495" s="179" t="s">
        <v>483</v>
      </c>
      <c r="C495" s="180">
        <v>9</v>
      </c>
      <c r="D495" s="31">
        <v>1977</v>
      </c>
      <c r="E495" s="55">
        <f>+F495+G495+H495</f>
        <v>8.422256</v>
      </c>
      <c r="F495" s="521">
        <v>0.59048</v>
      </c>
      <c r="G495" s="521">
        <v>1.44</v>
      </c>
      <c r="H495" s="521">
        <v>6.391776</v>
      </c>
      <c r="I495" s="479">
        <v>673.4</v>
      </c>
      <c r="J495" s="521">
        <v>6.391776</v>
      </c>
      <c r="K495" s="479">
        <v>408.73</v>
      </c>
      <c r="L495" s="77">
        <f>+J495/K495</f>
        <v>0.015638137645878698</v>
      </c>
      <c r="M495" s="46">
        <v>335.066</v>
      </c>
      <c r="N495" s="46">
        <f>+L495*M495</f>
        <v>5.239808228453991</v>
      </c>
      <c r="O495" s="191">
        <f>+L495*60*1000</f>
        <v>938.2882587527218</v>
      </c>
      <c r="P495" s="78">
        <f>+N495*60</f>
        <v>314.38849370723943</v>
      </c>
    </row>
    <row r="496" spans="1:19" s="9" customFormat="1" ht="12.75" customHeight="1">
      <c r="A496" s="326"/>
      <c r="B496" s="76" t="s">
        <v>667</v>
      </c>
      <c r="C496" s="31">
        <v>9</v>
      </c>
      <c r="D496" s="31" t="s">
        <v>24</v>
      </c>
      <c r="E496" s="55">
        <f>F496+G496+H496</f>
        <v>13.517</v>
      </c>
      <c r="F496" s="55">
        <v>2.142</v>
      </c>
      <c r="G496" s="55">
        <v>1.44</v>
      </c>
      <c r="H496" s="55">
        <v>9.935</v>
      </c>
      <c r="I496" s="54">
        <v>634.43</v>
      </c>
      <c r="J496" s="55">
        <v>9.935</v>
      </c>
      <c r="K496" s="54">
        <v>634.43</v>
      </c>
      <c r="L496" s="77">
        <f>J496/K496</f>
        <v>0.015659726053307694</v>
      </c>
      <c r="M496" s="46">
        <v>227.5</v>
      </c>
      <c r="N496" s="46">
        <f>L496*M496</f>
        <v>3.5625876771275005</v>
      </c>
      <c r="O496" s="191">
        <f>L496*1000*60</f>
        <v>939.5835631984617</v>
      </c>
      <c r="P496" s="78">
        <f>N496*60</f>
        <v>213.75526062765002</v>
      </c>
      <c r="R496" s="10"/>
      <c r="S496" s="10"/>
    </row>
    <row r="497" spans="1:19" s="9" customFormat="1" ht="12.75" customHeight="1">
      <c r="A497" s="326"/>
      <c r="B497" s="143" t="s">
        <v>820</v>
      </c>
      <c r="C497" s="36">
        <v>40</v>
      </c>
      <c r="D497" s="36">
        <v>1991</v>
      </c>
      <c r="E497" s="57">
        <v>46.6</v>
      </c>
      <c r="F497" s="57">
        <v>4.723</v>
      </c>
      <c r="G497" s="57">
        <v>6.25</v>
      </c>
      <c r="H497" s="57">
        <v>35.626</v>
      </c>
      <c r="I497" s="267"/>
      <c r="J497" s="516">
        <v>35.627</v>
      </c>
      <c r="K497" s="267">
        <v>2273.96</v>
      </c>
      <c r="L497" s="144">
        <f>J497/K497</f>
        <v>0.015667382011996692</v>
      </c>
      <c r="M497" s="42">
        <v>333.43</v>
      </c>
      <c r="N497" s="145">
        <f>L497*M497</f>
        <v>5.223975184260057</v>
      </c>
      <c r="O497" s="168">
        <f>L497*60*1000</f>
        <v>940.0429207198016</v>
      </c>
      <c r="P497" s="146">
        <f>O497*M497/1000</f>
        <v>313.43851105560344</v>
      </c>
      <c r="R497" s="10"/>
      <c r="S497" s="10"/>
    </row>
    <row r="498" spans="1:19" s="9" customFormat="1" ht="12.75" customHeight="1">
      <c r="A498" s="326"/>
      <c r="B498" s="353" t="s">
        <v>77</v>
      </c>
      <c r="C498" s="43">
        <v>25</v>
      </c>
      <c r="D498" s="44" t="s">
        <v>24</v>
      </c>
      <c r="E498" s="514">
        <v>27.46</v>
      </c>
      <c r="F498" s="514">
        <v>2.79</v>
      </c>
      <c r="G498" s="605">
        <v>4.48</v>
      </c>
      <c r="H498" s="514">
        <v>19.03</v>
      </c>
      <c r="I498" s="534">
        <v>1214.16</v>
      </c>
      <c r="J498" s="514">
        <v>19.03</v>
      </c>
      <c r="K498" s="475">
        <v>1214.25</v>
      </c>
      <c r="L498" s="144">
        <f>J498/K498</f>
        <v>0.015672225653695696</v>
      </c>
      <c r="M498" s="42">
        <v>240.45</v>
      </c>
      <c r="N498" s="145">
        <f>L498*M498</f>
        <v>3.76838665843113</v>
      </c>
      <c r="O498" s="168">
        <f>L498*60*1000</f>
        <v>940.3335392217418</v>
      </c>
      <c r="P498" s="146">
        <f>O498*M498/1000</f>
        <v>226.10319950586782</v>
      </c>
      <c r="Q498" s="11"/>
      <c r="R498" s="10"/>
      <c r="S498" s="10"/>
    </row>
    <row r="499" spans="1:19" s="9" customFormat="1" ht="12.75" customHeight="1">
      <c r="A499" s="326"/>
      <c r="B499" s="143" t="s">
        <v>888</v>
      </c>
      <c r="C499" s="36">
        <v>22</v>
      </c>
      <c r="D499" s="36">
        <v>1984</v>
      </c>
      <c r="E499" s="57">
        <f>SUM(F499+G499+H499)</f>
        <v>25.171</v>
      </c>
      <c r="F499" s="57">
        <v>2.581</v>
      </c>
      <c r="G499" s="57">
        <v>3.52</v>
      </c>
      <c r="H499" s="57">
        <v>19.07</v>
      </c>
      <c r="I499" s="267">
        <v>1214.63</v>
      </c>
      <c r="J499" s="57">
        <v>19.07</v>
      </c>
      <c r="K499" s="267">
        <v>1214.63</v>
      </c>
      <c r="L499" s="144">
        <f>J499/K499</f>
        <v>0.015700254398458787</v>
      </c>
      <c r="M499" s="42">
        <v>261.16</v>
      </c>
      <c r="N499" s="145">
        <f>L499*M499</f>
        <v>4.100278438701498</v>
      </c>
      <c r="O499" s="168">
        <f>L499*60*1000</f>
        <v>942.0152639075272</v>
      </c>
      <c r="P499" s="146">
        <f>O499*M499/1000</f>
        <v>246.01670632208982</v>
      </c>
      <c r="R499" s="10"/>
      <c r="S499" s="10"/>
    </row>
    <row r="500" spans="1:19" s="9" customFormat="1" ht="12.75" customHeight="1">
      <c r="A500" s="326"/>
      <c r="B500" s="179" t="s">
        <v>484</v>
      </c>
      <c r="C500" s="180">
        <v>56</v>
      </c>
      <c r="D500" s="31">
        <v>1978</v>
      </c>
      <c r="E500" s="55">
        <f>+F500+G500+H500</f>
        <v>39.391000000000005</v>
      </c>
      <c r="F500" s="521">
        <v>4.83689</v>
      </c>
      <c r="G500" s="521">
        <v>0.5</v>
      </c>
      <c r="H500" s="521">
        <v>34.05411</v>
      </c>
      <c r="I500" s="479">
        <v>2160.16</v>
      </c>
      <c r="J500" s="521">
        <v>34.05411</v>
      </c>
      <c r="K500" s="479">
        <v>2160.16</v>
      </c>
      <c r="L500" s="77">
        <f>+J500/K500</f>
        <v>0.01576462391674691</v>
      </c>
      <c r="M500" s="46">
        <v>330.161</v>
      </c>
      <c r="N500" s="46">
        <f>+L500*M500</f>
        <v>5.2048639969770765</v>
      </c>
      <c r="O500" s="191">
        <f>+L500*60*1000</f>
        <v>945.8774350048146</v>
      </c>
      <c r="P500" s="78">
        <f>+N500*60</f>
        <v>312.29183981862457</v>
      </c>
      <c r="R500" s="10"/>
      <c r="S500" s="10"/>
    </row>
    <row r="501" spans="1:19" s="9" customFormat="1" ht="12.75" customHeight="1">
      <c r="A501" s="326"/>
      <c r="B501" s="215" t="s">
        <v>300</v>
      </c>
      <c r="C501" s="31">
        <v>60</v>
      </c>
      <c r="D501" s="31">
        <v>1981</v>
      </c>
      <c r="E501" s="55">
        <v>64.3</v>
      </c>
      <c r="F501" s="55">
        <v>5.4029</v>
      </c>
      <c r="G501" s="55">
        <v>9.6</v>
      </c>
      <c r="H501" s="55">
        <v>49.2971</v>
      </c>
      <c r="I501" s="54">
        <v>3123.05</v>
      </c>
      <c r="J501" s="55">
        <v>49.2971</v>
      </c>
      <c r="K501" s="54">
        <v>3123.05</v>
      </c>
      <c r="L501" s="77">
        <f>J501/K501</f>
        <v>0.015784921791197705</v>
      </c>
      <c r="M501" s="46">
        <v>273.59</v>
      </c>
      <c r="N501" s="46">
        <f>L501*M501</f>
        <v>4.31859675285378</v>
      </c>
      <c r="O501" s="46">
        <f>L501*60000</f>
        <v>947.0953074718623</v>
      </c>
      <c r="P501" s="78">
        <f>N501*60</f>
        <v>259.1158051712268</v>
      </c>
      <c r="Q501" s="11"/>
      <c r="R501" s="10"/>
      <c r="S501" s="10"/>
    </row>
    <row r="502" spans="1:19" s="9" customFormat="1" ht="13.5" customHeight="1">
      <c r="A502" s="326"/>
      <c r="B502" s="347" t="s">
        <v>65</v>
      </c>
      <c r="C502" s="373">
        <v>118</v>
      </c>
      <c r="D502" s="373">
        <v>1961</v>
      </c>
      <c r="E502" s="393">
        <v>55.95</v>
      </c>
      <c r="F502" s="393">
        <v>14.46</v>
      </c>
      <c r="G502" s="393"/>
      <c r="H502" s="393">
        <f>E502-F502-G502</f>
        <v>41.49</v>
      </c>
      <c r="I502" s="387">
        <v>2623.6</v>
      </c>
      <c r="J502" s="393">
        <f>H502/I502*K502</f>
        <v>39.40885805763074</v>
      </c>
      <c r="K502" s="586">
        <v>2492</v>
      </c>
      <c r="L502" s="399">
        <f>J502/K502</f>
        <v>0.015814148498246684</v>
      </c>
      <c r="M502" s="404">
        <v>305.31</v>
      </c>
      <c r="N502" s="191">
        <f>L502*M502</f>
        <v>4.828217677999695</v>
      </c>
      <c r="O502" s="191">
        <f>L502*60*1000</f>
        <v>948.848909894801</v>
      </c>
      <c r="P502" s="176">
        <f>O502*M502/1000</f>
        <v>289.69306067998167</v>
      </c>
      <c r="Q502" s="11"/>
      <c r="R502" s="10"/>
      <c r="S502" s="10"/>
    </row>
    <row r="503" spans="1:25" s="9" customFormat="1" ht="12.75" customHeight="1">
      <c r="A503" s="326"/>
      <c r="B503" s="348" t="s">
        <v>130</v>
      </c>
      <c r="C503" s="40">
        <v>14</v>
      </c>
      <c r="D503" s="41" t="s">
        <v>24</v>
      </c>
      <c r="E503" s="514">
        <v>12.13</v>
      </c>
      <c r="F503" s="514">
        <v>0</v>
      </c>
      <c r="G503" s="545">
        <v>0</v>
      </c>
      <c r="H503" s="514">
        <v>12.13</v>
      </c>
      <c r="I503" s="534">
        <v>766.97</v>
      </c>
      <c r="J503" s="514">
        <v>8.17</v>
      </c>
      <c r="K503" s="475">
        <v>516.55</v>
      </c>
      <c r="L503" s="144">
        <f>J503/K503</f>
        <v>0.01581647468783274</v>
      </c>
      <c r="M503" s="42">
        <v>240.45</v>
      </c>
      <c r="N503" s="145">
        <f>L503*M503</f>
        <v>3.803071338689382</v>
      </c>
      <c r="O503" s="168">
        <f>L503*60*1000</f>
        <v>948.9884812699644</v>
      </c>
      <c r="P503" s="146">
        <f>O503*M503/1000</f>
        <v>228.18428032136293</v>
      </c>
      <c r="Q503" s="10"/>
      <c r="R503" s="10"/>
      <c r="S503" s="10"/>
      <c r="T503" s="12"/>
      <c r="U503" s="13"/>
      <c r="V503" s="13"/>
      <c r="W503" s="14"/>
      <c r="X503" s="14"/>
      <c r="Y503" s="14"/>
    </row>
    <row r="504" spans="1:19" s="9" customFormat="1" ht="12.75" customHeight="1">
      <c r="A504" s="326"/>
      <c r="B504" s="105" t="s">
        <v>62</v>
      </c>
      <c r="C504" s="106">
        <v>57</v>
      </c>
      <c r="D504" s="106">
        <v>1982</v>
      </c>
      <c r="E504" s="107">
        <v>70.2</v>
      </c>
      <c r="F504" s="107">
        <v>6.27</v>
      </c>
      <c r="G504" s="107">
        <v>8.64</v>
      </c>
      <c r="H504" s="107">
        <f>E504-F504-G504</f>
        <v>55.290000000000006</v>
      </c>
      <c r="I504" s="54">
        <v>3486.1</v>
      </c>
      <c r="J504" s="107">
        <f>H504/I504*K504</f>
        <v>55.28841398697686</v>
      </c>
      <c r="K504" s="478">
        <v>3486</v>
      </c>
      <c r="L504" s="108">
        <f>J504/K504</f>
        <v>0.01586013023149078</v>
      </c>
      <c r="M504" s="109">
        <v>305.31</v>
      </c>
      <c r="N504" s="46">
        <f>L504*M504</f>
        <v>4.84225636097645</v>
      </c>
      <c r="O504" s="191">
        <f>L504*60*1000</f>
        <v>951.6078138894469</v>
      </c>
      <c r="P504" s="78">
        <f>O504*M504/1000</f>
        <v>290.535381658587</v>
      </c>
      <c r="R504" s="10"/>
      <c r="S504" s="10"/>
    </row>
    <row r="505" spans="1:19" s="9" customFormat="1" ht="12.75" customHeight="1">
      <c r="A505" s="326"/>
      <c r="B505" s="179" t="s">
        <v>485</v>
      </c>
      <c r="C505" s="180">
        <v>20</v>
      </c>
      <c r="D505" s="31">
        <v>1985</v>
      </c>
      <c r="E505" s="55">
        <f>+F505+G505+H505</f>
        <v>21.754004000000002</v>
      </c>
      <c r="F505" s="521">
        <v>1.93248</v>
      </c>
      <c r="G505" s="521">
        <v>3.2</v>
      </c>
      <c r="H505" s="521">
        <v>16.621524</v>
      </c>
      <c r="I505" s="479">
        <v>1045.6200000000001</v>
      </c>
      <c r="J505" s="521">
        <v>16.621524</v>
      </c>
      <c r="K505" s="479">
        <v>1045.6200000000001</v>
      </c>
      <c r="L505" s="77">
        <f>+J505/K505</f>
        <v>0.015896333275951108</v>
      </c>
      <c r="M505" s="46">
        <v>335.066</v>
      </c>
      <c r="N505" s="46">
        <f>+L505*M505</f>
        <v>5.326320805439834</v>
      </c>
      <c r="O505" s="191">
        <f>+L505*60*1000</f>
        <v>953.7799965570665</v>
      </c>
      <c r="P505" s="78">
        <f>+N505*60</f>
        <v>319.57924832639003</v>
      </c>
      <c r="R505" s="10"/>
      <c r="S505" s="10"/>
    </row>
    <row r="506" spans="1:19" s="9" customFormat="1" ht="12.75" customHeight="1">
      <c r="A506" s="326"/>
      <c r="B506" s="76" t="s">
        <v>668</v>
      </c>
      <c r="C506" s="31">
        <v>6</v>
      </c>
      <c r="D506" s="31" t="s">
        <v>24</v>
      </c>
      <c r="E506" s="55">
        <f>F506+G506+H506</f>
        <v>4.4061</v>
      </c>
      <c r="F506" s="55">
        <v>0.3924</v>
      </c>
      <c r="G506" s="55">
        <v>0.64</v>
      </c>
      <c r="H506" s="55">
        <v>3.3737</v>
      </c>
      <c r="I506" s="54">
        <v>212.08</v>
      </c>
      <c r="J506" s="55">
        <v>3.3737</v>
      </c>
      <c r="K506" s="54">
        <v>212.08</v>
      </c>
      <c r="L506" s="77">
        <f>J506/K506</f>
        <v>0.015907676348547718</v>
      </c>
      <c r="M506" s="46">
        <v>227.5</v>
      </c>
      <c r="N506" s="46">
        <f>L506*M506</f>
        <v>3.6189963692946057</v>
      </c>
      <c r="O506" s="191">
        <f>L506*1000*60</f>
        <v>954.4605809128631</v>
      </c>
      <c r="P506" s="78">
        <f>N506*60</f>
        <v>217.13978215767634</v>
      </c>
      <c r="R506" s="10"/>
      <c r="S506" s="10"/>
    </row>
    <row r="507" spans="1:19" s="9" customFormat="1" ht="12.75" customHeight="1">
      <c r="A507" s="326"/>
      <c r="B507" s="143" t="s">
        <v>889</v>
      </c>
      <c r="C507" s="36">
        <v>72</v>
      </c>
      <c r="D507" s="36">
        <v>1977</v>
      </c>
      <c r="E507" s="57">
        <f>SUM(F507+G507+H507)</f>
        <v>51.931</v>
      </c>
      <c r="F507" s="57">
        <v>6.694</v>
      </c>
      <c r="G507" s="57">
        <v>11.52</v>
      </c>
      <c r="H507" s="57">
        <v>33.717</v>
      </c>
      <c r="I507" s="267">
        <v>2118.23</v>
      </c>
      <c r="J507" s="57">
        <v>33.717</v>
      </c>
      <c r="K507" s="267">
        <v>2118.23</v>
      </c>
      <c r="L507" s="144">
        <f>J507/K507</f>
        <v>0.015917534923025355</v>
      </c>
      <c r="M507" s="42">
        <v>261.16</v>
      </c>
      <c r="N507" s="145">
        <f>L507*M507</f>
        <v>4.1570234204973024</v>
      </c>
      <c r="O507" s="168">
        <f>L507*60*1000</f>
        <v>955.0520953815212</v>
      </c>
      <c r="P507" s="146">
        <f>O507*M507/1000</f>
        <v>249.4214052298381</v>
      </c>
      <c r="R507" s="10"/>
      <c r="S507" s="10"/>
    </row>
    <row r="508" spans="1:19" s="9" customFormat="1" ht="12.75" customHeight="1">
      <c r="A508" s="326"/>
      <c r="B508" s="76" t="s">
        <v>168</v>
      </c>
      <c r="C508" s="31">
        <v>7</v>
      </c>
      <c r="D508" s="31">
        <v>1987</v>
      </c>
      <c r="E508" s="55">
        <v>13.287</v>
      </c>
      <c r="F508" s="55">
        <v>0.969</v>
      </c>
      <c r="G508" s="55">
        <v>1.04</v>
      </c>
      <c r="H508" s="55">
        <f>E508-F508-G508</f>
        <v>11.278000000000002</v>
      </c>
      <c r="I508" s="54">
        <v>704.83</v>
      </c>
      <c r="J508" s="55">
        <v>11.278</v>
      </c>
      <c r="K508" s="54">
        <v>704.83</v>
      </c>
      <c r="L508" s="77">
        <f>J508/K508</f>
        <v>0.01600102152292042</v>
      </c>
      <c r="M508" s="46">
        <v>333.649</v>
      </c>
      <c r="N508" s="46">
        <f>L508*M508</f>
        <v>5.338724830100875</v>
      </c>
      <c r="O508" s="191">
        <f>L508*60*1000</f>
        <v>960.0612913752251</v>
      </c>
      <c r="P508" s="78">
        <f>N508*60</f>
        <v>320.3234898060525</v>
      </c>
      <c r="Q508" s="11"/>
      <c r="R508" s="10"/>
      <c r="S508" s="10"/>
    </row>
    <row r="509" spans="1:19" s="9" customFormat="1" ht="12.75" customHeight="1">
      <c r="A509" s="326"/>
      <c r="B509" s="76" t="s">
        <v>286</v>
      </c>
      <c r="C509" s="31">
        <v>24</v>
      </c>
      <c r="D509" s="31" t="s">
        <v>24</v>
      </c>
      <c r="E509" s="55">
        <f>F509+G509+H509</f>
        <v>20.368</v>
      </c>
      <c r="F509" s="55">
        <v>2.0178</v>
      </c>
      <c r="G509" s="55">
        <v>3.84</v>
      </c>
      <c r="H509" s="55">
        <v>14.5102</v>
      </c>
      <c r="I509" s="54">
        <v>906.24</v>
      </c>
      <c r="J509" s="55">
        <v>14.5102</v>
      </c>
      <c r="K509" s="54">
        <v>906.24</v>
      </c>
      <c r="L509" s="77">
        <f>J509/K509</f>
        <v>0.016011431850282486</v>
      </c>
      <c r="M509" s="46">
        <v>227.5</v>
      </c>
      <c r="N509" s="46">
        <f>L509*M509</f>
        <v>3.6426007459392657</v>
      </c>
      <c r="O509" s="191">
        <f>L509*1000*60</f>
        <v>960.6859110169493</v>
      </c>
      <c r="P509" s="78">
        <f>N509*60</f>
        <v>218.55604475635596</v>
      </c>
      <c r="R509" s="10"/>
      <c r="S509" s="10"/>
    </row>
    <row r="510" spans="1:19" s="9" customFormat="1" ht="13.5" customHeight="1">
      <c r="A510" s="326"/>
      <c r="B510" s="76" t="s">
        <v>197</v>
      </c>
      <c r="C510" s="31">
        <v>45</v>
      </c>
      <c r="D510" s="31">
        <v>1972</v>
      </c>
      <c r="E510" s="55">
        <v>40.581999</v>
      </c>
      <c r="F510" s="55">
        <v>3.87702</v>
      </c>
      <c r="G510" s="55">
        <v>7.2</v>
      </c>
      <c r="H510" s="55">
        <v>29.504979</v>
      </c>
      <c r="I510" s="54">
        <v>1840.92</v>
      </c>
      <c r="J510" s="55">
        <v>29.504979</v>
      </c>
      <c r="K510" s="54">
        <v>1840.92</v>
      </c>
      <c r="L510" s="77">
        <v>0.016027</v>
      </c>
      <c r="M510" s="46">
        <v>235.5</v>
      </c>
      <c r="N510" s="46">
        <v>3.7743585</v>
      </c>
      <c r="O510" s="191">
        <f>L510*60*1000</f>
        <v>961.6199999999999</v>
      </c>
      <c r="P510" s="78">
        <f>N510*60</f>
        <v>226.46151</v>
      </c>
      <c r="R510" s="10"/>
      <c r="S510" s="10"/>
    </row>
    <row r="511" spans="1:19" s="9" customFormat="1" ht="12.75" customHeight="1">
      <c r="A511" s="326"/>
      <c r="B511" s="312" t="s">
        <v>459</v>
      </c>
      <c r="C511" s="36">
        <v>44</v>
      </c>
      <c r="D511" s="36">
        <v>1961</v>
      </c>
      <c r="E511" s="57">
        <v>35.52</v>
      </c>
      <c r="F511" s="57">
        <v>4.143</v>
      </c>
      <c r="G511" s="57">
        <v>0.44</v>
      </c>
      <c r="H511" s="57">
        <v>30.937</v>
      </c>
      <c r="I511" s="267">
        <v>1922.61</v>
      </c>
      <c r="J511" s="57">
        <v>30.24</v>
      </c>
      <c r="K511" s="267">
        <v>1879.3</v>
      </c>
      <c r="L511" s="144">
        <f>J511/K511</f>
        <v>0.016091097749161922</v>
      </c>
      <c r="M511" s="42">
        <v>298.22</v>
      </c>
      <c r="N511" s="145">
        <f>L511*M511</f>
        <v>4.798687170755069</v>
      </c>
      <c r="O511" s="145">
        <f>L511*60*1000</f>
        <v>965.4658649497153</v>
      </c>
      <c r="P511" s="146">
        <f>O511*M511/1000</f>
        <v>287.9212302453041</v>
      </c>
      <c r="Q511" s="11"/>
      <c r="R511" s="10"/>
      <c r="S511" s="10"/>
    </row>
    <row r="512" spans="1:19" s="9" customFormat="1" ht="12.75">
      <c r="A512" s="326"/>
      <c r="B512" s="290" t="s">
        <v>646</v>
      </c>
      <c r="C512" s="291">
        <v>12</v>
      </c>
      <c r="D512" s="291" t="s">
        <v>276</v>
      </c>
      <c r="E512" s="381">
        <v>11.18</v>
      </c>
      <c r="F512" s="381">
        <v>0.56</v>
      </c>
      <c r="G512" s="381">
        <v>1.92</v>
      </c>
      <c r="H512" s="381">
        <v>8.7</v>
      </c>
      <c r="I512" s="388">
        <v>540</v>
      </c>
      <c r="J512" s="381">
        <v>8.7</v>
      </c>
      <c r="K512" s="388">
        <v>540</v>
      </c>
      <c r="L512" s="167">
        <f>J512/K512</f>
        <v>0.01611111111111111</v>
      </c>
      <c r="M512" s="166">
        <v>215.3</v>
      </c>
      <c r="N512" s="168">
        <f>L512*M512</f>
        <v>3.4687222222222225</v>
      </c>
      <c r="O512" s="168">
        <f>L512*60*1000</f>
        <v>966.6666666666666</v>
      </c>
      <c r="P512" s="169">
        <f>O512*M512/1000</f>
        <v>208.12333333333333</v>
      </c>
      <c r="R512" s="10"/>
      <c r="S512" s="10"/>
    </row>
    <row r="513" spans="1:19" s="9" customFormat="1" ht="12.75">
      <c r="A513" s="326"/>
      <c r="B513" s="143" t="s">
        <v>821</v>
      </c>
      <c r="C513" s="36">
        <v>40</v>
      </c>
      <c r="D513" s="36">
        <v>1991</v>
      </c>
      <c r="E513" s="57">
        <v>46.8</v>
      </c>
      <c r="F513" s="57">
        <v>4.88</v>
      </c>
      <c r="G513" s="57">
        <v>6.4</v>
      </c>
      <c r="H513" s="57">
        <v>35.519</v>
      </c>
      <c r="I513" s="267"/>
      <c r="J513" s="516">
        <v>35.52</v>
      </c>
      <c r="K513" s="267">
        <v>2204.21</v>
      </c>
      <c r="L513" s="144">
        <f>J513/K513</f>
        <v>0.016114617028323074</v>
      </c>
      <c r="M513" s="42">
        <v>333.43</v>
      </c>
      <c r="N513" s="145">
        <f>L513*M513</f>
        <v>5.373096755753763</v>
      </c>
      <c r="O513" s="168">
        <f>L513*60*1000</f>
        <v>966.8770216993845</v>
      </c>
      <c r="P513" s="146">
        <f>O513*M513/1000</f>
        <v>322.3858053452258</v>
      </c>
      <c r="Q513" s="11"/>
      <c r="R513" s="10"/>
      <c r="S513" s="10"/>
    </row>
    <row r="514" spans="1:19" s="9" customFormat="1" ht="12.75">
      <c r="A514" s="326"/>
      <c r="B514" s="143" t="s">
        <v>890</v>
      </c>
      <c r="C514" s="36">
        <v>45</v>
      </c>
      <c r="D514" s="36" t="s">
        <v>24</v>
      </c>
      <c r="E514" s="57">
        <f>SUM(F514+G514+H514)</f>
        <v>49.668</v>
      </c>
      <c r="F514" s="57">
        <v>4.712</v>
      </c>
      <c r="G514" s="57">
        <v>7.2</v>
      </c>
      <c r="H514" s="57">
        <v>37.756</v>
      </c>
      <c r="I514" s="267">
        <v>2342.55</v>
      </c>
      <c r="J514" s="57">
        <v>37.756</v>
      </c>
      <c r="K514" s="267">
        <v>2342.55</v>
      </c>
      <c r="L514" s="144">
        <f>J514/K514</f>
        <v>0.016117478815820367</v>
      </c>
      <c r="M514" s="42">
        <v>261.16</v>
      </c>
      <c r="N514" s="145">
        <f>L514*M514</f>
        <v>4.209240767539647</v>
      </c>
      <c r="O514" s="168">
        <f>L514*60*1000</f>
        <v>967.048728949222</v>
      </c>
      <c r="P514" s="146">
        <f>O514*M514/1000</f>
        <v>252.55444605237884</v>
      </c>
      <c r="Q514" s="11"/>
      <c r="R514" s="10"/>
      <c r="S514" s="10"/>
    </row>
    <row r="515" spans="1:19" s="9" customFormat="1" ht="12.75">
      <c r="A515" s="326"/>
      <c r="B515" s="76" t="s">
        <v>530</v>
      </c>
      <c r="C515" s="31">
        <v>27</v>
      </c>
      <c r="D515" s="31">
        <v>1969</v>
      </c>
      <c r="E515" s="55">
        <v>29.398</v>
      </c>
      <c r="F515" s="55">
        <v>1.165758</v>
      </c>
      <c r="G515" s="55">
        <v>4</v>
      </c>
      <c r="H515" s="55">
        <v>24.232242</v>
      </c>
      <c r="I515" s="54">
        <v>1664.94</v>
      </c>
      <c r="J515" s="55">
        <v>14.565026</v>
      </c>
      <c r="K515" s="54">
        <v>902.67</v>
      </c>
      <c r="L515" s="77">
        <v>0.016135</v>
      </c>
      <c r="M515" s="46">
        <v>235.5</v>
      </c>
      <c r="N515" s="46">
        <v>3.7997925</v>
      </c>
      <c r="O515" s="191">
        <f>L515*60*1000</f>
        <v>968.0999999999999</v>
      </c>
      <c r="P515" s="78">
        <f>N515*60</f>
        <v>227.98755</v>
      </c>
      <c r="R515" s="10"/>
      <c r="S515" s="10"/>
    </row>
    <row r="516" spans="1:22" s="9" customFormat="1" ht="12.75">
      <c r="A516" s="326"/>
      <c r="B516" s="143" t="s">
        <v>759</v>
      </c>
      <c r="C516" s="36">
        <v>30</v>
      </c>
      <c r="D516" s="36">
        <v>1984</v>
      </c>
      <c r="E516" s="57">
        <v>31.766</v>
      </c>
      <c r="F516" s="57">
        <v>2.062</v>
      </c>
      <c r="G516" s="57">
        <v>4.8</v>
      </c>
      <c r="H516" s="57">
        <v>24.904</v>
      </c>
      <c r="I516" s="267">
        <v>1543.13</v>
      </c>
      <c r="J516" s="57">
        <v>24.904</v>
      </c>
      <c r="K516" s="267">
        <v>1543.13</v>
      </c>
      <c r="L516" s="144">
        <f>J516/K516</f>
        <v>0.016138627335350878</v>
      </c>
      <c r="M516" s="42">
        <v>201.7</v>
      </c>
      <c r="N516" s="145">
        <f>L516*M516</f>
        <v>3.255161133540272</v>
      </c>
      <c r="O516" s="168">
        <f>L516*60*1000</f>
        <v>968.3176401210527</v>
      </c>
      <c r="P516" s="146">
        <f>O516*M516/1000</f>
        <v>195.30966801241632</v>
      </c>
      <c r="Q516" s="10"/>
      <c r="R516" s="10"/>
      <c r="S516" s="10"/>
      <c r="T516" s="12"/>
      <c r="U516" s="13"/>
      <c r="V516" s="13"/>
    </row>
    <row r="517" spans="1:19" s="9" customFormat="1" ht="12.75">
      <c r="A517" s="326"/>
      <c r="B517" s="179" t="s">
        <v>157</v>
      </c>
      <c r="C517" s="180">
        <v>20</v>
      </c>
      <c r="D517" s="31">
        <v>1981</v>
      </c>
      <c r="E517" s="55">
        <f>+F517+G517+H517</f>
        <v>22.185003000000002</v>
      </c>
      <c r="F517" s="521">
        <v>2.3230560000000002</v>
      </c>
      <c r="G517" s="521">
        <v>3.2</v>
      </c>
      <c r="H517" s="521">
        <v>16.661947</v>
      </c>
      <c r="I517" s="479">
        <v>1031.73</v>
      </c>
      <c r="J517" s="521">
        <v>16.661947</v>
      </c>
      <c r="K517" s="479">
        <v>1031.73</v>
      </c>
      <c r="L517" s="77">
        <f>+J517/K517</f>
        <v>0.016149522646428816</v>
      </c>
      <c r="M517" s="46">
        <v>335.066</v>
      </c>
      <c r="N517" s="46">
        <f>+L517*M517</f>
        <v>5.411155955048318</v>
      </c>
      <c r="O517" s="191">
        <f>+L517*60*1000</f>
        <v>968.971358785729</v>
      </c>
      <c r="P517" s="78">
        <f>+N517*60</f>
        <v>324.6693573028991</v>
      </c>
      <c r="Q517" s="11"/>
      <c r="R517" s="10"/>
      <c r="S517" s="10"/>
    </row>
    <row r="518" spans="1:19" s="9" customFormat="1" ht="12.75">
      <c r="A518" s="326"/>
      <c r="B518" s="181" t="s">
        <v>486</v>
      </c>
      <c r="C518" s="182">
        <v>24</v>
      </c>
      <c r="D518" s="31">
        <v>1962</v>
      </c>
      <c r="E518" s="55">
        <f>+F518+G518+H518</f>
        <v>19.5447</v>
      </c>
      <c r="F518" s="522">
        <v>1.052128</v>
      </c>
      <c r="G518" s="522">
        <v>3.84</v>
      </c>
      <c r="H518" s="522">
        <v>14.652572000000001</v>
      </c>
      <c r="I518" s="480">
        <v>1124.47</v>
      </c>
      <c r="J518" s="522">
        <v>14.652572000000001</v>
      </c>
      <c r="K518" s="480">
        <v>904.35</v>
      </c>
      <c r="L518" s="77">
        <f>+J518/K518</f>
        <v>0.016202324321335768</v>
      </c>
      <c r="M518" s="46">
        <v>335.066</v>
      </c>
      <c r="N518" s="46">
        <f>+L518*M518</f>
        <v>5.42884800105269</v>
      </c>
      <c r="O518" s="191">
        <f>+L518*60*1000</f>
        <v>972.139459280146</v>
      </c>
      <c r="P518" s="78">
        <f>+N518*60</f>
        <v>325.7308800631614</v>
      </c>
      <c r="R518" s="10"/>
      <c r="S518" s="10"/>
    </row>
    <row r="519" spans="1:19" s="9" customFormat="1" ht="12.75">
      <c r="A519" s="326"/>
      <c r="B519" s="76" t="s">
        <v>697</v>
      </c>
      <c r="C519" s="31">
        <v>15</v>
      </c>
      <c r="D519" s="31">
        <v>1994</v>
      </c>
      <c r="E519" s="55">
        <v>18.6</v>
      </c>
      <c r="F519" s="55">
        <v>1.326</v>
      </c>
      <c r="G519" s="55">
        <v>2.24</v>
      </c>
      <c r="H519" s="55">
        <v>15.034</v>
      </c>
      <c r="I519" s="54">
        <v>927</v>
      </c>
      <c r="J519" s="55">
        <v>15.03</v>
      </c>
      <c r="K519" s="54">
        <v>927</v>
      </c>
      <c r="L519" s="77">
        <f>H519/K519</f>
        <v>0.016217907227615968</v>
      </c>
      <c r="M519" s="46">
        <v>224.65</v>
      </c>
      <c r="N519" s="46">
        <f>L519*M519</f>
        <v>3.643352858683927</v>
      </c>
      <c r="O519" s="191">
        <f>L519*60*1000</f>
        <v>973.0744336569581</v>
      </c>
      <c r="P519" s="78">
        <f>N519*60</f>
        <v>218.60117152103564</v>
      </c>
      <c r="Q519" s="11"/>
      <c r="R519" s="10"/>
      <c r="S519" s="10"/>
    </row>
    <row r="520" spans="1:19" s="9" customFormat="1" ht="12.75">
      <c r="A520" s="326"/>
      <c r="B520" s="179" t="s">
        <v>156</v>
      </c>
      <c r="C520" s="180">
        <v>4</v>
      </c>
      <c r="D520" s="31">
        <v>1961</v>
      </c>
      <c r="E520" s="55">
        <f>+F520+G520+H520</f>
        <v>3.721112</v>
      </c>
      <c r="F520" s="521">
        <v>0.21472000000000002</v>
      </c>
      <c r="G520" s="521">
        <v>0.64</v>
      </c>
      <c r="H520" s="521">
        <v>2.8663920000000003</v>
      </c>
      <c r="I520" s="479">
        <v>547.57</v>
      </c>
      <c r="J520" s="521">
        <v>2.8663920000000003</v>
      </c>
      <c r="K520" s="479">
        <v>176.74</v>
      </c>
      <c r="L520" s="77">
        <f>+J520/K520</f>
        <v>0.016218128324091887</v>
      </c>
      <c r="M520" s="46">
        <v>335.066</v>
      </c>
      <c r="N520" s="46">
        <f>+L520*M520</f>
        <v>5.434143385040172</v>
      </c>
      <c r="O520" s="191">
        <f>+L520*60*1000</f>
        <v>973.0876994455132</v>
      </c>
      <c r="P520" s="78">
        <f>+N520*60</f>
        <v>326.0486031024103</v>
      </c>
      <c r="R520" s="10"/>
      <c r="S520" s="10"/>
    </row>
    <row r="521" spans="1:19" s="9" customFormat="1" ht="12.75" customHeight="1">
      <c r="A521" s="326"/>
      <c r="B521" s="312" t="s">
        <v>822</v>
      </c>
      <c r="C521" s="36">
        <v>30</v>
      </c>
      <c r="D521" s="36">
        <v>1988</v>
      </c>
      <c r="E521" s="57">
        <v>32</v>
      </c>
      <c r="F521" s="57">
        <v>2.331</v>
      </c>
      <c r="G521" s="57">
        <v>4.35</v>
      </c>
      <c r="H521" s="57">
        <v>25.319</v>
      </c>
      <c r="I521" s="267"/>
      <c r="J521" s="516">
        <v>25.319</v>
      </c>
      <c r="K521" s="267">
        <v>1557.9</v>
      </c>
      <c r="L521" s="144">
        <f>J521/K521</f>
        <v>0.016252005905385454</v>
      </c>
      <c r="M521" s="42">
        <v>333.43</v>
      </c>
      <c r="N521" s="145">
        <f>L521*M521</f>
        <v>5.418906329032672</v>
      </c>
      <c r="O521" s="145">
        <f>L521*60*1000</f>
        <v>975.1203543231272</v>
      </c>
      <c r="P521" s="146">
        <f>O521*M521/1000</f>
        <v>325.13437974196034</v>
      </c>
      <c r="R521" s="10"/>
      <c r="S521" s="10"/>
    </row>
    <row r="522" spans="1:16" s="9" customFormat="1" ht="12.75" customHeight="1">
      <c r="A522" s="326"/>
      <c r="B522" s="188" t="s">
        <v>669</v>
      </c>
      <c r="C522" s="189">
        <v>4</v>
      </c>
      <c r="D522" s="189" t="s">
        <v>24</v>
      </c>
      <c r="E522" s="394">
        <f>F522+G522+H522</f>
        <v>2.0961</v>
      </c>
      <c r="F522" s="394">
        <v>0.0561</v>
      </c>
      <c r="G522" s="394">
        <v>0.32</v>
      </c>
      <c r="H522" s="394">
        <v>1.72</v>
      </c>
      <c r="I522" s="387">
        <v>105.63</v>
      </c>
      <c r="J522" s="394">
        <v>1.72</v>
      </c>
      <c r="K522" s="387">
        <v>105.63</v>
      </c>
      <c r="L522" s="190">
        <f>J522/K522</f>
        <v>0.016283252863769762</v>
      </c>
      <c r="M522" s="191">
        <v>227.5</v>
      </c>
      <c r="N522" s="110">
        <f>L522*M522</f>
        <v>3.704440026507621</v>
      </c>
      <c r="O522" s="110">
        <f>L522*1000*60</f>
        <v>976.9951718261857</v>
      </c>
      <c r="P522" s="176">
        <f>N522*60</f>
        <v>222.26640159045726</v>
      </c>
    </row>
    <row r="523" spans="1:19" s="9" customFormat="1" ht="12.75">
      <c r="A523" s="326"/>
      <c r="B523" s="290" t="s">
        <v>796</v>
      </c>
      <c r="C523" s="291">
        <v>50</v>
      </c>
      <c r="D523" s="291" t="s">
        <v>276</v>
      </c>
      <c r="E523" s="587">
        <f>+F523+G523+H523</f>
        <v>41.95572</v>
      </c>
      <c r="F523" s="381">
        <v>2.39592</v>
      </c>
      <c r="G523" s="381">
        <v>7.12</v>
      </c>
      <c r="H523" s="381">
        <v>32.4398</v>
      </c>
      <c r="I523" s="388">
        <v>1991.56</v>
      </c>
      <c r="J523" s="381">
        <v>32.4398</v>
      </c>
      <c r="K523" s="388">
        <v>1991.56</v>
      </c>
      <c r="L523" s="167">
        <f>J523/K523</f>
        <v>0.016288638052581895</v>
      </c>
      <c r="M523" s="166">
        <v>277.732</v>
      </c>
      <c r="N523" s="412">
        <f>L523*M523</f>
        <v>4.523876023619676</v>
      </c>
      <c r="O523" s="412">
        <f>L523*60*1000</f>
        <v>977.3182831549136</v>
      </c>
      <c r="P523" s="424">
        <f>O523*M523/1000</f>
        <v>271.4325614171805</v>
      </c>
      <c r="R523" s="10"/>
      <c r="S523" s="10"/>
    </row>
    <row r="524" spans="1:19" s="9" customFormat="1" ht="12.75">
      <c r="A524" s="326"/>
      <c r="B524" s="308" t="s">
        <v>369</v>
      </c>
      <c r="C524" s="36">
        <v>18</v>
      </c>
      <c r="D524" s="36"/>
      <c r="E524" s="57">
        <f>F524+G524+H524</f>
        <v>17.349</v>
      </c>
      <c r="F524" s="57">
        <v>1.605</v>
      </c>
      <c r="G524" s="57">
        <v>2.88</v>
      </c>
      <c r="H524" s="57">
        <v>12.864</v>
      </c>
      <c r="I524" s="267">
        <v>787.7</v>
      </c>
      <c r="J524" s="57">
        <v>12.864</v>
      </c>
      <c r="K524" s="267">
        <v>787.7</v>
      </c>
      <c r="L524" s="144">
        <f>J524/K524</f>
        <v>0.016331090516694173</v>
      </c>
      <c r="M524" s="42">
        <v>245.6</v>
      </c>
      <c r="N524" s="407">
        <f>L524*M524</f>
        <v>4.010915830900089</v>
      </c>
      <c r="O524" s="407">
        <f>L524*60*1000</f>
        <v>979.8654310016503</v>
      </c>
      <c r="P524" s="146">
        <f>O524*M524/1000</f>
        <v>240.6549498540053</v>
      </c>
      <c r="R524" s="10"/>
      <c r="S524" s="10"/>
    </row>
    <row r="525" spans="1:19" s="9" customFormat="1" ht="12.75">
      <c r="A525" s="326"/>
      <c r="B525" s="76" t="s">
        <v>698</v>
      </c>
      <c r="C525" s="31">
        <v>15</v>
      </c>
      <c r="D525" s="31">
        <v>1989</v>
      </c>
      <c r="E525" s="55">
        <v>18</v>
      </c>
      <c r="F525" s="55">
        <v>0.995</v>
      </c>
      <c r="G525" s="55">
        <v>2.4</v>
      </c>
      <c r="H525" s="55">
        <v>14.606</v>
      </c>
      <c r="I525" s="54">
        <v>894</v>
      </c>
      <c r="J525" s="55">
        <v>8.885</v>
      </c>
      <c r="K525" s="54">
        <v>894</v>
      </c>
      <c r="L525" s="77">
        <f>H525/K525</f>
        <v>0.016337807606263983</v>
      </c>
      <c r="M525" s="46">
        <v>224.65</v>
      </c>
      <c r="N525" s="209">
        <f>L525*M525</f>
        <v>3.670288478747204</v>
      </c>
      <c r="O525" s="209">
        <f>L525*60*1000</f>
        <v>980.2684563758389</v>
      </c>
      <c r="P525" s="78">
        <f>N525*60</f>
        <v>220.21730872483224</v>
      </c>
      <c r="R525" s="10"/>
      <c r="S525" s="10"/>
    </row>
    <row r="526" spans="1:19" s="9" customFormat="1" ht="12.75" customHeight="1">
      <c r="A526" s="326"/>
      <c r="B526" s="143" t="s">
        <v>460</v>
      </c>
      <c r="C526" s="36">
        <v>63</v>
      </c>
      <c r="D526" s="36">
        <v>1986</v>
      </c>
      <c r="E526" s="279">
        <v>92.586</v>
      </c>
      <c r="F526" s="279">
        <v>6.653</v>
      </c>
      <c r="G526" s="279">
        <v>10</v>
      </c>
      <c r="H526" s="279">
        <v>75.933</v>
      </c>
      <c r="I526" s="481">
        <v>4643.54</v>
      </c>
      <c r="J526" s="279">
        <v>75.933</v>
      </c>
      <c r="K526" s="481">
        <v>4643.54</v>
      </c>
      <c r="L526" s="400">
        <f>J526/K526</f>
        <v>0.016352394940067277</v>
      </c>
      <c r="M526" s="280">
        <v>298.22</v>
      </c>
      <c r="N526" s="449">
        <f>L526*M526</f>
        <v>4.876611219026864</v>
      </c>
      <c r="O526" s="449">
        <f>L526*60*1000</f>
        <v>981.1436964040366</v>
      </c>
      <c r="P526" s="283">
        <f>O526*M526/1000</f>
        <v>292.59667314161186</v>
      </c>
      <c r="R526" s="10"/>
      <c r="S526" s="10"/>
    </row>
    <row r="527" spans="1:19" s="9" customFormat="1" ht="12.75">
      <c r="A527" s="326"/>
      <c r="B527" s="105" t="s">
        <v>68</v>
      </c>
      <c r="C527" s="106">
        <v>92</v>
      </c>
      <c r="D527" s="106">
        <v>1991</v>
      </c>
      <c r="E527" s="107">
        <v>83.62</v>
      </c>
      <c r="F527" s="107">
        <v>7.61</v>
      </c>
      <c r="G527" s="107">
        <v>15.12</v>
      </c>
      <c r="H527" s="107">
        <f>E527-F527-G527</f>
        <v>60.89000000000001</v>
      </c>
      <c r="I527" s="54">
        <v>3720.6</v>
      </c>
      <c r="J527" s="107">
        <f>H527/I527*K527</f>
        <v>57.99982798473365</v>
      </c>
      <c r="K527" s="478">
        <v>3544</v>
      </c>
      <c r="L527" s="108">
        <f>J527/K527</f>
        <v>0.016365639950545612</v>
      </c>
      <c r="M527" s="109">
        <v>305.31</v>
      </c>
      <c r="N527" s="209">
        <f>L527*M527</f>
        <v>4.9965935333010805</v>
      </c>
      <c r="O527" s="209">
        <f>L527*60*1000</f>
        <v>981.9383970327368</v>
      </c>
      <c r="P527" s="78">
        <f>O527*M527/1000</f>
        <v>299.7956119980648</v>
      </c>
      <c r="R527" s="10"/>
      <c r="S527" s="10"/>
    </row>
    <row r="528" spans="1:19" s="9" customFormat="1" ht="12.75">
      <c r="A528" s="326"/>
      <c r="B528" s="143" t="s">
        <v>841</v>
      </c>
      <c r="C528" s="36">
        <v>36</v>
      </c>
      <c r="D528" s="36">
        <v>1968</v>
      </c>
      <c r="E528" s="57">
        <v>32.194</v>
      </c>
      <c r="F528" s="57">
        <v>2.6</v>
      </c>
      <c r="G528" s="57">
        <v>5.6</v>
      </c>
      <c r="H528" s="57">
        <v>23.9929</v>
      </c>
      <c r="I528" s="267">
        <v>1464.82</v>
      </c>
      <c r="J528" s="57">
        <v>24</v>
      </c>
      <c r="K528" s="267">
        <v>1464.82</v>
      </c>
      <c r="L528" s="167">
        <f>J528/K528</f>
        <v>0.0163842656435603</v>
      </c>
      <c r="M528" s="42">
        <v>214.08</v>
      </c>
      <c r="N528" s="407">
        <f>L528*M528</f>
        <v>3.5075435889733892</v>
      </c>
      <c r="O528" s="407">
        <f>L528*60*1000</f>
        <v>983.0559386136181</v>
      </c>
      <c r="P528" s="146">
        <f>O528*M528/1000</f>
        <v>210.45261533840338</v>
      </c>
      <c r="R528" s="10"/>
      <c r="S528" s="10"/>
    </row>
    <row r="529" spans="1:19" s="9" customFormat="1" ht="12.75">
      <c r="A529" s="326"/>
      <c r="B529" s="188" t="s">
        <v>699</v>
      </c>
      <c r="C529" s="189">
        <v>24</v>
      </c>
      <c r="D529" s="189">
        <v>1979</v>
      </c>
      <c r="E529" s="55">
        <v>29</v>
      </c>
      <c r="F529" s="394">
        <v>1.836</v>
      </c>
      <c r="G529" s="394">
        <v>3.84</v>
      </c>
      <c r="H529" s="394">
        <v>23.324</v>
      </c>
      <c r="I529" s="387">
        <v>1423</v>
      </c>
      <c r="J529" s="394">
        <v>23.324</v>
      </c>
      <c r="K529" s="387">
        <v>1423</v>
      </c>
      <c r="L529" s="190">
        <f>H529/K529</f>
        <v>0.016390723822909348</v>
      </c>
      <c r="M529" s="191">
        <v>224.65</v>
      </c>
      <c r="N529" s="209">
        <f>L529*M529</f>
        <v>3.682176106816585</v>
      </c>
      <c r="O529" s="209">
        <f>L529*60*1000</f>
        <v>983.4434293745609</v>
      </c>
      <c r="P529" s="78">
        <f>N529*60</f>
        <v>220.9305664089951</v>
      </c>
      <c r="R529" s="10"/>
      <c r="S529" s="10"/>
    </row>
    <row r="530" spans="1:19" s="9" customFormat="1" ht="12.75">
      <c r="A530" s="326"/>
      <c r="B530" s="76" t="s">
        <v>700</v>
      </c>
      <c r="C530" s="31">
        <v>10</v>
      </c>
      <c r="D530" s="31">
        <v>1978</v>
      </c>
      <c r="E530" s="55">
        <v>11.2</v>
      </c>
      <c r="F530" s="55">
        <v>0.714</v>
      </c>
      <c r="G530" s="55">
        <v>1.6</v>
      </c>
      <c r="H530" s="55">
        <v>8.886</v>
      </c>
      <c r="I530" s="54">
        <v>541</v>
      </c>
      <c r="J530" s="55">
        <v>8.886</v>
      </c>
      <c r="K530" s="54">
        <v>541</v>
      </c>
      <c r="L530" s="190">
        <f>H530/K530</f>
        <v>0.01642513863216266</v>
      </c>
      <c r="M530" s="46">
        <v>224.65</v>
      </c>
      <c r="N530" s="209">
        <f>L530*M530</f>
        <v>3.689907393715342</v>
      </c>
      <c r="O530" s="209">
        <f>L530*60*1000</f>
        <v>985.5083179297596</v>
      </c>
      <c r="P530" s="78">
        <f>N530*60</f>
        <v>221.3944436229205</v>
      </c>
      <c r="R530" s="10"/>
      <c r="S530" s="10"/>
    </row>
    <row r="531" spans="1:19" s="9" customFormat="1" ht="12.75" customHeight="1">
      <c r="A531" s="326"/>
      <c r="B531" s="312" t="s">
        <v>647</v>
      </c>
      <c r="C531" s="36">
        <v>8</v>
      </c>
      <c r="D531" s="36" t="s">
        <v>276</v>
      </c>
      <c r="E531" s="57">
        <v>7.28</v>
      </c>
      <c r="F531" s="57">
        <v>0.66</v>
      </c>
      <c r="G531" s="57">
        <v>0.08</v>
      </c>
      <c r="H531" s="57">
        <v>6.54</v>
      </c>
      <c r="I531" s="267">
        <v>397</v>
      </c>
      <c r="J531" s="57">
        <v>6.54</v>
      </c>
      <c r="K531" s="267">
        <v>397</v>
      </c>
      <c r="L531" s="144">
        <f>J531/K531</f>
        <v>0.016473551637279597</v>
      </c>
      <c r="M531" s="42">
        <v>215.3</v>
      </c>
      <c r="N531" s="407">
        <f>L531*M531</f>
        <v>3.5467556675062974</v>
      </c>
      <c r="O531" s="407">
        <f>L531*60*1000</f>
        <v>988.4130982367758</v>
      </c>
      <c r="P531" s="146">
        <f>O531*M531/1000</f>
        <v>212.80534005037785</v>
      </c>
      <c r="R531" s="10"/>
      <c r="S531" s="10"/>
    </row>
    <row r="532" spans="1:19" s="9" customFormat="1" ht="12.75">
      <c r="A532" s="326"/>
      <c r="B532" s="290" t="s">
        <v>832</v>
      </c>
      <c r="C532" s="291">
        <v>5</v>
      </c>
      <c r="D532" s="291">
        <v>1948</v>
      </c>
      <c r="E532" s="587">
        <v>5.418</v>
      </c>
      <c r="F532" s="381">
        <v>0.06</v>
      </c>
      <c r="G532" s="381">
        <v>0.8</v>
      </c>
      <c r="H532" s="381">
        <v>4.618</v>
      </c>
      <c r="I532" s="388">
        <v>301.55</v>
      </c>
      <c r="J532" s="381">
        <v>4.141</v>
      </c>
      <c r="K532" s="388">
        <v>250.99</v>
      </c>
      <c r="L532" s="167">
        <f>J532/K532</f>
        <v>0.01649866528546954</v>
      </c>
      <c r="M532" s="166">
        <v>306.944</v>
      </c>
      <c r="N532" s="412">
        <f>L532*M532</f>
        <v>5.064166317383163</v>
      </c>
      <c r="O532" s="412">
        <f>L532*60*1000</f>
        <v>989.9199171281724</v>
      </c>
      <c r="P532" s="424">
        <f>O532*M532/1000</f>
        <v>303.8499790429898</v>
      </c>
      <c r="Q532" s="11"/>
      <c r="R532" s="10"/>
      <c r="S532" s="10"/>
    </row>
    <row r="533" spans="1:19" s="9" customFormat="1" ht="12.75">
      <c r="A533" s="326"/>
      <c r="B533" s="76" t="s">
        <v>682</v>
      </c>
      <c r="C533" s="31">
        <v>85</v>
      </c>
      <c r="D533" s="31">
        <v>1970</v>
      </c>
      <c r="E533" s="55">
        <v>84.7</v>
      </c>
      <c r="F533" s="55">
        <v>7.2967</v>
      </c>
      <c r="G533" s="55">
        <v>13.6</v>
      </c>
      <c r="H533" s="55">
        <v>63.8033</v>
      </c>
      <c r="I533" s="54">
        <v>3839.76</v>
      </c>
      <c r="J533" s="55">
        <v>63.8033</v>
      </c>
      <c r="K533" s="54">
        <v>3839.76</v>
      </c>
      <c r="L533" s="190">
        <f>J533/K533</f>
        <v>0.016616481238410735</v>
      </c>
      <c r="M533" s="46">
        <v>273.59</v>
      </c>
      <c r="N533" s="209">
        <f>L533*M533</f>
        <v>4.546103102016793</v>
      </c>
      <c r="O533" s="209">
        <f>L533*60000</f>
        <v>996.9888743046441</v>
      </c>
      <c r="P533" s="78">
        <f>N533*60</f>
        <v>272.7661861210076</v>
      </c>
      <c r="Q533" s="11"/>
      <c r="R533" s="10"/>
      <c r="S533" s="10"/>
    </row>
    <row r="534" spans="1:19" s="9" customFormat="1" ht="12.75">
      <c r="A534" s="326"/>
      <c r="B534" s="143" t="s">
        <v>424</v>
      </c>
      <c r="C534" s="36">
        <v>108</v>
      </c>
      <c r="D534" s="36">
        <v>1980</v>
      </c>
      <c r="E534" s="57">
        <v>120.6635</v>
      </c>
      <c r="F534" s="57">
        <v>15.999</v>
      </c>
      <c r="G534" s="57">
        <v>10.8</v>
      </c>
      <c r="H534" s="57">
        <f>E534-F534-G534</f>
        <v>93.8645</v>
      </c>
      <c r="I534" s="267">
        <v>5645.88</v>
      </c>
      <c r="J534" s="57">
        <f>H534</f>
        <v>93.8645</v>
      </c>
      <c r="K534" s="267">
        <f>I534</f>
        <v>5645.88</v>
      </c>
      <c r="L534" s="144">
        <f>J534/K534</f>
        <v>0.016625309074936062</v>
      </c>
      <c r="M534" s="42">
        <v>273.26</v>
      </c>
      <c r="N534" s="412">
        <f>L534*M534</f>
        <v>4.543031957817028</v>
      </c>
      <c r="O534" s="412">
        <f>L534*60*1000</f>
        <v>997.5185444961637</v>
      </c>
      <c r="P534" s="424">
        <f>O534*M534/1000</f>
        <v>272.5819174690217</v>
      </c>
      <c r="R534" s="10"/>
      <c r="S534" s="10"/>
    </row>
    <row r="535" spans="1:19" s="9" customFormat="1" ht="12.75">
      <c r="A535" s="326"/>
      <c r="B535" s="76" t="s">
        <v>701</v>
      </c>
      <c r="C535" s="31">
        <v>13</v>
      </c>
      <c r="D535" s="31">
        <v>2000</v>
      </c>
      <c r="E535" s="55">
        <v>14.5</v>
      </c>
      <c r="F535" s="55">
        <v>1.326</v>
      </c>
      <c r="G535" s="55">
        <v>2.1</v>
      </c>
      <c r="H535" s="55">
        <v>11.074</v>
      </c>
      <c r="I535" s="54">
        <v>666</v>
      </c>
      <c r="J535" s="55">
        <v>11.074</v>
      </c>
      <c r="K535" s="54">
        <v>666</v>
      </c>
      <c r="L535" s="77">
        <f>H535/K535</f>
        <v>0.016627627627627626</v>
      </c>
      <c r="M535" s="46">
        <v>224.65</v>
      </c>
      <c r="N535" s="209">
        <f>L535*M535</f>
        <v>3.7353965465465464</v>
      </c>
      <c r="O535" s="209">
        <f>L535*60*1000</f>
        <v>997.6576576576575</v>
      </c>
      <c r="P535" s="78">
        <f>N535*60</f>
        <v>224.12379279279278</v>
      </c>
      <c r="Q535" s="11"/>
      <c r="R535" s="10"/>
      <c r="S535" s="10"/>
    </row>
    <row r="536" spans="1:19" s="9" customFormat="1" ht="12.75">
      <c r="A536" s="326"/>
      <c r="B536" s="76" t="s">
        <v>170</v>
      </c>
      <c r="C536" s="31">
        <v>12</v>
      </c>
      <c r="D536" s="31">
        <v>1968</v>
      </c>
      <c r="E536" s="546">
        <v>23.682</v>
      </c>
      <c r="F536" s="55">
        <v>1.632</v>
      </c>
      <c r="G536" s="55">
        <v>3.76</v>
      </c>
      <c r="H536" s="55">
        <f>E536-F536-G536</f>
        <v>18.29</v>
      </c>
      <c r="I536" s="54">
        <v>1096.45</v>
      </c>
      <c r="J536" s="55">
        <v>15.05</v>
      </c>
      <c r="K536" s="54">
        <v>902.34</v>
      </c>
      <c r="L536" s="77">
        <f>J536/K536</f>
        <v>0.016678857193519074</v>
      </c>
      <c r="M536" s="46">
        <v>333.649</v>
      </c>
      <c r="N536" s="194">
        <f>L536*M536</f>
        <v>5.564884023760445</v>
      </c>
      <c r="O536" s="194">
        <f>L536*60*1000</f>
        <v>1000.7314316111444</v>
      </c>
      <c r="P536" s="195">
        <f>N536*60</f>
        <v>333.89304142562673</v>
      </c>
      <c r="Q536" s="11"/>
      <c r="R536" s="10"/>
      <c r="S536" s="10"/>
    </row>
    <row r="537" spans="1:19" s="9" customFormat="1" ht="12.75">
      <c r="A537" s="326"/>
      <c r="B537" s="76" t="s">
        <v>494</v>
      </c>
      <c r="C537" s="31">
        <v>21</v>
      </c>
      <c r="D537" s="31">
        <v>1986</v>
      </c>
      <c r="E537" s="55">
        <v>24.412</v>
      </c>
      <c r="F537" s="55">
        <v>1.53</v>
      </c>
      <c r="G537" s="55">
        <v>3.52</v>
      </c>
      <c r="H537" s="55">
        <f>E537-F537-G537</f>
        <v>19.362</v>
      </c>
      <c r="I537" s="54">
        <v>1160.21</v>
      </c>
      <c r="J537" s="55">
        <v>18.31</v>
      </c>
      <c r="K537" s="54">
        <v>1097.3</v>
      </c>
      <c r="L537" s="77">
        <f>J537/K537</f>
        <v>0.016686412102433244</v>
      </c>
      <c r="M537" s="46">
        <v>333.649</v>
      </c>
      <c r="N537" s="209">
        <f>L537*M537</f>
        <v>5.567404711564749</v>
      </c>
      <c r="O537" s="209">
        <f>L537*60*1000</f>
        <v>1001.1847261459945</v>
      </c>
      <c r="P537" s="78">
        <f>N537*60</f>
        <v>334.04428269388495</v>
      </c>
      <c r="Q537" s="11"/>
      <c r="R537" s="10"/>
      <c r="S537" s="10"/>
    </row>
    <row r="538" spans="1:19" s="9" customFormat="1" ht="12.75">
      <c r="A538" s="326"/>
      <c r="B538" s="76" t="s">
        <v>40</v>
      </c>
      <c r="C538" s="31">
        <v>60</v>
      </c>
      <c r="D538" s="31">
        <v>1981</v>
      </c>
      <c r="E538" s="546">
        <v>71.371</v>
      </c>
      <c r="F538" s="55">
        <v>6.935796</v>
      </c>
      <c r="G538" s="55">
        <v>9.6</v>
      </c>
      <c r="H538" s="55">
        <v>54.835204</v>
      </c>
      <c r="I538" s="54">
        <v>3285.91</v>
      </c>
      <c r="J538" s="523">
        <v>54.835204</v>
      </c>
      <c r="K538" s="54">
        <v>3285.91</v>
      </c>
      <c r="L538" s="77">
        <f>J538/K538</f>
        <v>0.01668798110721231</v>
      </c>
      <c r="M538" s="46">
        <v>292.992</v>
      </c>
      <c r="N538" s="194">
        <f>L538*M538</f>
        <v>4.889444960564349</v>
      </c>
      <c r="O538" s="194">
        <f>L538*60*1000</f>
        <v>1001.2788664327386</v>
      </c>
      <c r="P538" s="195">
        <f>N538*60</f>
        <v>293.36669763386095</v>
      </c>
      <c r="Q538" s="11"/>
      <c r="R538" s="10"/>
      <c r="S538" s="10"/>
    </row>
    <row r="539" spans="1:19" s="9" customFormat="1" ht="12.75">
      <c r="A539" s="326"/>
      <c r="B539" s="76" t="s">
        <v>542</v>
      </c>
      <c r="C539" s="31">
        <v>46</v>
      </c>
      <c r="D539" s="31">
        <v>1973</v>
      </c>
      <c r="E539" s="55">
        <f>F539+G539+H539</f>
        <v>20.650000000000002</v>
      </c>
      <c r="F539" s="55">
        <v>1.83</v>
      </c>
      <c r="G539" s="55">
        <v>0.9</v>
      </c>
      <c r="H539" s="55">
        <v>17.92</v>
      </c>
      <c r="I539" s="54">
        <v>1073.26</v>
      </c>
      <c r="J539" s="55">
        <v>17.92</v>
      </c>
      <c r="K539" s="54">
        <v>1073.26</v>
      </c>
      <c r="L539" s="77">
        <f>H539/I539</f>
        <v>0.01669679294858655</v>
      </c>
      <c r="M539" s="46">
        <v>285.6</v>
      </c>
      <c r="N539" s="209">
        <f>L539*M539*1.09</f>
        <v>5.197778432066788</v>
      </c>
      <c r="O539" s="209">
        <f>L539*60*1000</f>
        <v>1001.8075769151931</v>
      </c>
      <c r="P539" s="78">
        <f>N539*62</f>
        <v>322.26226278814084</v>
      </c>
      <c r="Q539" s="11"/>
      <c r="R539" s="10"/>
      <c r="S539" s="10"/>
    </row>
    <row r="540" spans="1:19" s="9" customFormat="1" ht="12.75">
      <c r="A540" s="326"/>
      <c r="B540" s="143" t="s">
        <v>461</v>
      </c>
      <c r="C540" s="36">
        <v>20</v>
      </c>
      <c r="D540" s="36">
        <v>1950</v>
      </c>
      <c r="E540" s="57">
        <v>11.053</v>
      </c>
      <c r="F540" s="57">
        <v>0</v>
      </c>
      <c r="G540" s="57">
        <v>0</v>
      </c>
      <c r="H540" s="57">
        <v>11.053</v>
      </c>
      <c r="I540" s="267">
        <v>660.46</v>
      </c>
      <c r="J540" s="57">
        <v>11.053</v>
      </c>
      <c r="K540" s="267">
        <v>660.46</v>
      </c>
      <c r="L540" s="144">
        <f>J540/K540</f>
        <v>0.01673530569603004</v>
      </c>
      <c r="M540" s="42">
        <v>298.22</v>
      </c>
      <c r="N540" s="407">
        <f>L540*M540</f>
        <v>4.990802864670079</v>
      </c>
      <c r="O540" s="407">
        <f>L540*60*1000</f>
        <v>1004.1183417618025</v>
      </c>
      <c r="P540" s="146">
        <f>O540*M540/1000</f>
        <v>299.44817188020477</v>
      </c>
      <c r="R540" s="10"/>
      <c r="S540" s="10"/>
    </row>
    <row r="541" spans="1:19" s="9" customFormat="1" ht="12.75" customHeight="1">
      <c r="A541" s="326"/>
      <c r="B541" s="588" t="s">
        <v>855</v>
      </c>
      <c r="C541" s="36">
        <v>18</v>
      </c>
      <c r="D541" s="36">
        <v>1974</v>
      </c>
      <c r="E541" s="57">
        <f>F541+G541+H541</f>
        <v>14.819</v>
      </c>
      <c r="F541" s="57">
        <v>1.285</v>
      </c>
      <c r="G541" s="57">
        <v>0</v>
      </c>
      <c r="H541" s="57">
        <v>13.534</v>
      </c>
      <c r="I541" s="267">
        <v>808.66</v>
      </c>
      <c r="J541" s="57">
        <v>13.534</v>
      </c>
      <c r="K541" s="267">
        <v>808.66</v>
      </c>
      <c r="L541" s="144">
        <f>J541/K541</f>
        <v>0.016736329236020083</v>
      </c>
      <c r="M541" s="42">
        <v>245.6</v>
      </c>
      <c r="N541" s="407">
        <f>L541*M541</f>
        <v>4.110442460366532</v>
      </c>
      <c r="O541" s="407">
        <f>L541*60*1000</f>
        <v>1004.179754161205</v>
      </c>
      <c r="P541" s="146">
        <f>O541*M541/1000</f>
        <v>246.62654762199196</v>
      </c>
      <c r="R541" s="10"/>
      <c r="S541" s="10"/>
    </row>
    <row r="542" spans="1:19" s="9" customFormat="1" ht="12.75">
      <c r="A542" s="326"/>
      <c r="B542" s="188" t="s">
        <v>543</v>
      </c>
      <c r="C542" s="189">
        <v>5</v>
      </c>
      <c r="D542" s="189">
        <v>1957</v>
      </c>
      <c r="E542" s="546">
        <f>F542+G542+H542</f>
        <v>3.98</v>
      </c>
      <c r="F542" s="394">
        <v>0.05</v>
      </c>
      <c r="G542" s="394">
        <v>0.12</v>
      </c>
      <c r="H542" s="394">
        <v>3.81</v>
      </c>
      <c r="I542" s="387">
        <v>227.6</v>
      </c>
      <c r="J542" s="394">
        <v>3.81</v>
      </c>
      <c r="K542" s="387">
        <v>227.58</v>
      </c>
      <c r="L542" s="190">
        <f>H542/I542</f>
        <v>0.016739894551845342</v>
      </c>
      <c r="M542" s="191">
        <v>285.6</v>
      </c>
      <c r="N542" s="194">
        <f>L542*M542*1.09</f>
        <v>5.211196133567664</v>
      </c>
      <c r="O542" s="194">
        <f>L542*60*1000</f>
        <v>1004.3936731107206</v>
      </c>
      <c r="P542" s="195">
        <f>N542*62</f>
        <v>323.0941602811952</v>
      </c>
      <c r="Q542" s="11"/>
      <c r="R542" s="10"/>
      <c r="S542" s="10"/>
    </row>
    <row r="543" spans="1:19" s="9" customFormat="1" ht="12.75">
      <c r="A543" s="326"/>
      <c r="B543" s="179" t="s">
        <v>154</v>
      </c>
      <c r="C543" s="180">
        <v>39</v>
      </c>
      <c r="D543" s="31">
        <v>1999</v>
      </c>
      <c r="E543" s="55">
        <f>+F543+G543+H543</f>
        <v>48.395</v>
      </c>
      <c r="F543" s="521">
        <v>6.732</v>
      </c>
      <c r="G543" s="521">
        <v>6.24</v>
      </c>
      <c r="H543" s="521">
        <v>35.423</v>
      </c>
      <c r="I543" s="479">
        <v>2112.7200000000003</v>
      </c>
      <c r="J543" s="521">
        <v>35.423</v>
      </c>
      <c r="K543" s="479">
        <v>2112.7200000000003</v>
      </c>
      <c r="L543" s="77">
        <f>+J543/K543</f>
        <v>0.016766537922677873</v>
      </c>
      <c r="M543" s="46">
        <v>330.161</v>
      </c>
      <c r="N543" s="209">
        <f>+L543*M543</f>
        <v>5.535656927089249</v>
      </c>
      <c r="O543" s="209">
        <f>+L543*60*1000</f>
        <v>1005.9922753606725</v>
      </c>
      <c r="P543" s="78">
        <f>+N543*60</f>
        <v>332.13941562535496</v>
      </c>
      <c r="R543" s="10"/>
      <c r="S543" s="10"/>
    </row>
    <row r="544" spans="1:19" s="9" customFormat="1" ht="12.75">
      <c r="A544" s="326"/>
      <c r="B544" s="76" t="s">
        <v>544</v>
      </c>
      <c r="C544" s="31">
        <v>75</v>
      </c>
      <c r="D544" s="31">
        <v>1973</v>
      </c>
      <c r="E544" s="546">
        <f>F544+G544+H544</f>
        <v>42.03</v>
      </c>
      <c r="F544" s="55">
        <v>0</v>
      </c>
      <c r="G544" s="55">
        <v>0</v>
      </c>
      <c r="H544" s="55">
        <v>42.03</v>
      </c>
      <c r="I544" s="54">
        <v>2506.26</v>
      </c>
      <c r="J544" s="55">
        <v>42.03</v>
      </c>
      <c r="K544" s="54">
        <v>2393.8</v>
      </c>
      <c r="L544" s="77">
        <f>H544/I544</f>
        <v>0.016770007900217855</v>
      </c>
      <c r="M544" s="46">
        <v>285.6</v>
      </c>
      <c r="N544" s="194">
        <f>L544*M544*1.09</f>
        <v>5.22057053936942</v>
      </c>
      <c r="O544" s="194">
        <f>L544*60*1000</f>
        <v>1006.2004740130712</v>
      </c>
      <c r="P544" s="195">
        <f>N544*62</f>
        <v>323.675373440904</v>
      </c>
      <c r="R544" s="10"/>
      <c r="S544" s="10"/>
    </row>
    <row r="545" spans="1:19" s="9" customFormat="1" ht="12.75">
      <c r="A545" s="326"/>
      <c r="B545" s="76" t="s">
        <v>545</v>
      </c>
      <c r="C545" s="31">
        <v>29</v>
      </c>
      <c r="D545" s="31">
        <v>1962</v>
      </c>
      <c r="E545" s="55">
        <f>F545+G545+H545</f>
        <v>21.36</v>
      </c>
      <c r="F545" s="55">
        <v>0</v>
      </c>
      <c r="G545" s="55">
        <v>0</v>
      </c>
      <c r="H545" s="55">
        <v>21.36</v>
      </c>
      <c r="I545" s="54">
        <v>1271.96</v>
      </c>
      <c r="J545" s="55">
        <v>21.36</v>
      </c>
      <c r="K545" s="54">
        <v>1271.96</v>
      </c>
      <c r="L545" s="77">
        <f>H545/I545</f>
        <v>0.01679298091134941</v>
      </c>
      <c r="M545" s="46">
        <v>285.6</v>
      </c>
      <c r="N545" s="209">
        <f>L545*M545*1.09</f>
        <v>5.227722129626718</v>
      </c>
      <c r="O545" s="209">
        <f>L545*60*1000</f>
        <v>1007.5788546809647</v>
      </c>
      <c r="P545" s="78">
        <f>N545*62</f>
        <v>324.1187720368565</v>
      </c>
      <c r="R545" s="10"/>
      <c r="S545" s="10"/>
    </row>
    <row r="546" spans="1:19" s="9" customFormat="1" ht="12.75">
      <c r="A546" s="326"/>
      <c r="B546" s="76" t="s">
        <v>546</v>
      </c>
      <c r="C546" s="31">
        <v>32</v>
      </c>
      <c r="D546" s="31">
        <v>1965</v>
      </c>
      <c r="E546" s="546">
        <f>F546+G546+H546</f>
        <v>23.88</v>
      </c>
      <c r="F546" s="55">
        <v>0</v>
      </c>
      <c r="G546" s="55">
        <v>0</v>
      </c>
      <c r="H546" s="55">
        <v>23.88</v>
      </c>
      <c r="I546" s="54">
        <v>1419.59</v>
      </c>
      <c r="J546" s="55">
        <v>23.88</v>
      </c>
      <c r="K546" s="54">
        <v>1419.59</v>
      </c>
      <c r="L546" s="77">
        <f>H546/I546</f>
        <v>0.01682175839502955</v>
      </c>
      <c r="M546" s="46">
        <v>285.6</v>
      </c>
      <c r="N546" s="194">
        <f>L546*M546*1.09</f>
        <v>5.23668067540628</v>
      </c>
      <c r="O546" s="194">
        <f>L546*60*1000</f>
        <v>1009.3055037017731</v>
      </c>
      <c r="P546" s="195">
        <f>N546*62</f>
        <v>324.67420187518934</v>
      </c>
      <c r="R546" s="10"/>
      <c r="S546" s="10"/>
    </row>
    <row r="547" spans="1:19" s="9" customFormat="1" ht="12.75">
      <c r="A547" s="326"/>
      <c r="B547" s="76" t="s">
        <v>261</v>
      </c>
      <c r="C547" s="31">
        <v>47</v>
      </c>
      <c r="D547" s="31">
        <v>1969</v>
      </c>
      <c r="E547" s="55">
        <f>SUM(F547:H547)</f>
        <v>42.512</v>
      </c>
      <c r="F547" s="55">
        <v>3.1146</v>
      </c>
      <c r="G547" s="55">
        <v>7.44</v>
      </c>
      <c r="H547" s="55">
        <v>31.9574</v>
      </c>
      <c r="I547" s="54">
        <v>1893.25</v>
      </c>
      <c r="J547" s="55">
        <v>31.9574</v>
      </c>
      <c r="K547" s="54">
        <v>1893.25</v>
      </c>
      <c r="L547" s="77">
        <f>J547/K547</f>
        <v>0.01687965139310709</v>
      </c>
      <c r="M547" s="46">
        <v>281.5</v>
      </c>
      <c r="N547" s="209">
        <f>L547*M547*1.09</f>
        <v>5.179267835204015</v>
      </c>
      <c r="O547" s="209">
        <f>L547*60*1000</f>
        <v>1012.7790835864255</v>
      </c>
      <c r="P547" s="78">
        <f>N547*60</f>
        <v>310.7560701122409</v>
      </c>
      <c r="R547" s="10"/>
      <c r="S547" s="10"/>
    </row>
    <row r="548" spans="1:19" s="9" customFormat="1" ht="12.75">
      <c r="A548" s="326"/>
      <c r="B548" s="76" t="s">
        <v>547</v>
      </c>
      <c r="C548" s="31">
        <v>25</v>
      </c>
      <c r="D548" s="31">
        <v>1966</v>
      </c>
      <c r="E548" s="546">
        <f>F548+G548+H548</f>
        <v>22</v>
      </c>
      <c r="F548" s="55">
        <v>0</v>
      </c>
      <c r="G548" s="55">
        <v>0</v>
      </c>
      <c r="H548" s="55">
        <v>22</v>
      </c>
      <c r="I548" s="54">
        <v>1303.2</v>
      </c>
      <c r="J548" s="55">
        <v>22</v>
      </c>
      <c r="K548" s="54">
        <v>1303.24</v>
      </c>
      <c r="L548" s="77">
        <f>H548/I548</f>
        <v>0.016881522406384283</v>
      </c>
      <c r="M548" s="46">
        <v>285.6</v>
      </c>
      <c r="N548" s="194">
        <f>L548*M548*1.09</f>
        <v>5.255285451197055</v>
      </c>
      <c r="O548" s="194">
        <f>L548*60*1000</f>
        <v>1012.891344383057</v>
      </c>
      <c r="P548" s="195">
        <f>N548*62</f>
        <v>325.82769797421736</v>
      </c>
      <c r="Q548" s="11"/>
      <c r="R548" s="10"/>
      <c r="S548" s="10"/>
    </row>
    <row r="549" spans="1:19" s="9" customFormat="1" ht="12.75">
      <c r="A549" s="326"/>
      <c r="B549" s="76" t="s">
        <v>531</v>
      </c>
      <c r="C549" s="31">
        <v>9</v>
      </c>
      <c r="D549" s="31">
        <v>1968</v>
      </c>
      <c r="E549" s="55">
        <v>8.76</v>
      </c>
      <c r="F549" s="55">
        <v>0.357</v>
      </c>
      <c r="G549" s="55">
        <v>1.44</v>
      </c>
      <c r="H549" s="55">
        <v>6.963</v>
      </c>
      <c r="I549" s="54">
        <v>412.22</v>
      </c>
      <c r="J549" s="55">
        <v>6.963</v>
      </c>
      <c r="K549" s="54">
        <v>412.22</v>
      </c>
      <c r="L549" s="77">
        <v>0.016891</v>
      </c>
      <c r="M549" s="46">
        <v>235.5</v>
      </c>
      <c r="N549" s="209">
        <v>3.9778305</v>
      </c>
      <c r="O549" s="209">
        <f>L549*60*1000</f>
        <v>1013.46</v>
      </c>
      <c r="P549" s="78">
        <f>N549*60</f>
        <v>238.66983</v>
      </c>
      <c r="Q549" s="11"/>
      <c r="R549" s="10"/>
      <c r="S549" s="10"/>
    </row>
    <row r="550" spans="1:19" s="9" customFormat="1" ht="12.75">
      <c r="A550" s="326"/>
      <c r="B550" s="105" t="s">
        <v>61</v>
      </c>
      <c r="C550" s="106">
        <v>107</v>
      </c>
      <c r="D550" s="106">
        <v>1974</v>
      </c>
      <c r="E550" s="107">
        <v>69.59</v>
      </c>
      <c r="F550" s="107">
        <v>9.2</v>
      </c>
      <c r="G550" s="107">
        <v>17.04</v>
      </c>
      <c r="H550" s="107">
        <f>E550-F550-G550</f>
        <v>43.35</v>
      </c>
      <c r="I550" s="54">
        <v>2560</v>
      </c>
      <c r="J550" s="107">
        <f>H550/I550*K550</f>
        <v>42.38478515625</v>
      </c>
      <c r="K550" s="478">
        <v>2503</v>
      </c>
      <c r="L550" s="108">
        <f>J550/K550</f>
        <v>0.01693359375</v>
      </c>
      <c r="M550" s="109">
        <v>305.31</v>
      </c>
      <c r="N550" s="209">
        <f>L550*M550</f>
        <v>5.1699955078125</v>
      </c>
      <c r="O550" s="209">
        <f>L550*60*1000</f>
        <v>1016.0156250000001</v>
      </c>
      <c r="P550" s="78">
        <f>O550*M550/1000</f>
        <v>310.19973046875003</v>
      </c>
      <c r="R550" s="10"/>
      <c r="S550" s="10"/>
    </row>
    <row r="551" spans="1:16" s="9" customFormat="1" ht="12.75" customHeight="1">
      <c r="A551" s="326"/>
      <c r="B551" s="590" t="s">
        <v>244</v>
      </c>
      <c r="C551" s="228">
        <v>8</v>
      </c>
      <c r="D551" s="31">
        <v>1972</v>
      </c>
      <c r="E551" s="55">
        <f>F551+G551+H551</f>
        <v>8.597999</v>
      </c>
      <c r="F551" s="524">
        <v>0.459</v>
      </c>
      <c r="G551" s="524">
        <v>0.67</v>
      </c>
      <c r="H551" s="524">
        <v>7.468999</v>
      </c>
      <c r="I551" s="482">
        <v>440.39</v>
      </c>
      <c r="J551" s="524">
        <v>7.468999</v>
      </c>
      <c r="K551" s="482">
        <v>440.39</v>
      </c>
      <c r="L551" s="455">
        <f>H551/K551</f>
        <v>0.016959965030995255</v>
      </c>
      <c r="M551" s="46">
        <v>301.821</v>
      </c>
      <c r="N551" s="230">
        <f>M551*L551</f>
        <v>5.11887360562002</v>
      </c>
      <c r="O551" s="451">
        <f>L551*60*1000</f>
        <v>1017.5979018597152</v>
      </c>
      <c r="P551" s="78">
        <f>N551*60</f>
        <v>307.13241633720116</v>
      </c>
    </row>
    <row r="552" spans="1:19" s="9" customFormat="1" ht="12.75" customHeight="1">
      <c r="A552" s="326"/>
      <c r="B552" s="361" t="s">
        <v>236</v>
      </c>
      <c r="C552" s="375">
        <v>80</v>
      </c>
      <c r="D552" s="189">
        <v>1984</v>
      </c>
      <c r="E552" s="546">
        <f>F552+G552+H552</f>
        <v>90.62401</v>
      </c>
      <c r="F552" s="589">
        <v>8.262</v>
      </c>
      <c r="G552" s="589">
        <v>12.8</v>
      </c>
      <c r="H552" s="589">
        <v>69.56201</v>
      </c>
      <c r="I552" s="486">
        <v>4100.6</v>
      </c>
      <c r="J552" s="589">
        <v>69.56201</v>
      </c>
      <c r="K552" s="486">
        <v>4100.6</v>
      </c>
      <c r="L552" s="457">
        <f>H552/K552</f>
        <v>0.01696386138613861</v>
      </c>
      <c r="M552" s="191">
        <v>301.821</v>
      </c>
      <c r="N552" s="448">
        <f>M552*L552</f>
        <v>5.120049607425742</v>
      </c>
      <c r="O552" s="450">
        <f>L552*60*1000</f>
        <v>1017.8316831683168</v>
      </c>
      <c r="P552" s="195">
        <f>N552*60</f>
        <v>307.20297644554455</v>
      </c>
      <c r="R552" s="10"/>
      <c r="S552" s="10"/>
    </row>
    <row r="553" spans="1:19" s="9" customFormat="1" ht="12.75" customHeight="1">
      <c r="A553" s="326"/>
      <c r="B553" s="76" t="s">
        <v>548</v>
      </c>
      <c r="C553" s="31">
        <v>7</v>
      </c>
      <c r="D553" s="31">
        <v>1942</v>
      </c>
      <c r="E553" s="55">
        <f>F553+G553+H553</f>
        <v>4.78</v>
      </c>
      <c r="F553" s="55">
        <v>0</v>
      </c>
      <c r="G553" s="55">
        <v>0</v>
      </c>
      <c r="H553" s="55">
        <v>4.78</v>
      </c>
      <c r="I553" s="54">
        <v>280.84</v>
      </c>
      <c r="J553" s="55">
        <v>4.78</v>
      </c>
      <c r="K553" s="54">
        <v>280.84</v>
      </c>
      <c r="L553" s="77">
        <f>H553/I553</f>
        <v>0.01702036746902151</v>
      </c>
      <c r="M553" s="46">
        <v>285.6</v>
      </c>
      <c r="N553" s="209">
        <f>L553*M553*1.09</f>
        <v>5.2985084745762725</v>
      </c>
      <c r="O553" s="209">
        <f>L553*60*1000</f>
        <v>1021.2220481412905</v>
      </c>
      <c r="P553" s="78">
        <f>N553*62</f>
        <v>328.5075254237289</v>
      </c>
      <c r="R553" s="10"/>
      <c r="S553" s="10"/>
    </row>
    <row r="554" spans="1:19" s="9" customFormat="1" ht="12.75" customHeight="1">
      <c r="A554" s="326"/>
      <c r="B554" s="227" t="s">
        <v>560</v>
      </c>
      <c r="C554" s="228">
        <v>20</v>
      </c>
      <c r="D554" s="31">
        <v>1985</v>
      </c>
      <c r="E554" s="546">
        <f>F554+G554+H554</f>
        <v>23.408001</v>
      </c>
      <c r="F554" s="524">
        <v>2.04</v>
      </c>
      <c r="G554" s="524">
        <v>3.2</v>
      </c>
      <c r="H554" s="524">
        <v>18.168001</v>
      </c>
      <c r="I554" s="482">
        <v>1066.27</v>
      </c>
      <c r="J554" s="524">
        <v>18.168001</v>
      </c>
      <c r="K554" s="482">
        <v>1066.27</v>
      </c>
      <c r="L554" s="455">
        <f>H554/K554</f>
        <v>0.01703883725510424</v>
      </c>
      <c r="M554" s="46">
        <v>301.821</v>
      </c>
      <c r="N554" s="443">
        <f>M554*L554</f>
        <v>5.142678899172817</v>
      </c>
      <c r="O554" s="450">
        <f>L554*60*1000</f>
        <v>1022.3302353062544</v>
      </c>
      <c r="P554" s="195">
        <f>N554*60</f>
        <v>308.560733950369</v>
      </c>
      <c r="R554" s="10"/>
      <c r="S554" s="10"/>
    </row>
    <row r="555" spans="1:19" s="9" customFormat="1" ht="12.75" customHeight="1">
      <c r="A555" s="326"/>
      <c r="B555" s="76" t="s">
        <v>670</v>
      </c>
      <c r="C555" s="232">
        <v>18</v>
      </c>
      <c r="D555" s="31" t="s">
        <v>24</v>
      </c>
      <c r="E555" s="55">
        <f>F555+G555+H555</f>
        <v>14.8411</v>
      </c>
      <c r="F555" s="55">
        <v>1.4013</v>
      </c>
      <c r="G555" s="55">
        <v>0</v>
      </c>
      <c r="H555" s="55">
        <v>13.4398</v>
      </c>
      <c r="I555" s="54">
        <v>788.29</v>
      </c>
      <c r="J555" s="55">
        <v>13.4398</v>
      </c>
      <c r="K555" s="54">
        <v>788.29</v>
      </c>
      <c r="L555" s="77">
        <f>J555/K555</f>
        <v>0.017049309264357028</v>
      </c>
      <c r="M555" s="46">
        <v>227.5</v>
      </c>
      <c r="N555" s="209">
        <f>L555*M555</f>
        <v>3.878717857641224</v>
      </c>
      <c r="O555" s="209">
        <f>L555*1000*60</f>
        <v>1022.9585558614217</v>
      </c>
      <c r="P555" s="78">
        <f>N555*60</f>
        <v>232.72307145847344</v>
      </c>
      <c r="R555" s="10"/>
      <c r="S555" s="10"/>
    </row>
    <row r="556" spans="1:19" s="9" customFormat="1" ht="12.75" customHeight="1">
      <c r="A556" s="326"/>
      <c r="B556" s="76" t="s">
        <v>495</v>
      </c>
      <c r="C556" s="31">
        <v>45</v>
      </c>
      <c r="D556" s="31">
        <v>1963</v>
      </c>
      <c r="E556" s="546">
        <v>19.524</v>
      </c>
      <c r="F556" s="55">
        <v>1.02</v>
      </c>
      <c r="G556" s="55">
        <v>0.24</v>
      </c>
      <c r="H556" s="55">
        <f>E556-F556-G556</f>
        <v>18.264000000000003</v>
      </c>
      <c r="I556" s="54">
        <v>1070.85</v>
      </c>
      <c r="J556" s="55">
        <v>17.55</v>
      </c>
      <c r="K556" s="54">
        <v>1029.11</v>
      </c>
      <c r="L556" s="77">
        <f>J556/K556</f>
        <v>0.01705357056097016</v>
      </c>
      <c r="M556" s="46">
        <v>333.649</v>
      </c>
      <c r="N556" s="194">
        <f>L556*M556</f>
        <v>5.689906764097133</v>
      </c>
      <c r="O556" s="194">
        <f>L556*60*1000</f>
        <v>1023.2142336582095</v>
      </c>
      <c r="P556" s="195">
        <f>N556*60</f>
        <v>341.394405845828</v>
      </c>
      <c r="R556" s="10"/>
      <c r="S556" s="10"/>
    </row>
    <row r="557" spans="1:19" s="9" customFormat="1" ht="12.75" customHeight="1">
      <c r="A557" s="326"/>
      <c r="B557" s="227" t="s">
        <v>239</v>
      </c>
      <c r="C557" s="228">
        <v>10</v>
      </c>
      <c r="D557" s="31">
        <v>1961</v>
      </c>
      <c r="E557" s="55">
        <f>F557+G557+H557</f>
        <v>10.269147</v>
      </c>
      <c r="F557" s="524">
        <v>1.2750000000000001</v>
      </c>
      <c r="G557" s="524">
        <v>1.6</v>
      </c>
      <c r="H557" s="524">
        <v>7.394147</v>
      </c>
      <c r="I557" s="482">
        <v>524.91</v>
      </c>
      <c r="J557" s="524">
        <v>7.394147</v>
      </c>
      <c r="K557" s="482">
        <v>433.37</v>
      </c>
      <c r="L557" s="455">
        <f>H557/K557</f>
        <v>0.01706197244848513</v>
      </c>
      <c r="M557" s="46">
        <v>301.821</v>
      </c>
      <c r="N557" s="447">
        <f>M557*L557</f>
        <v>5.149661586374231</v>
      </c>
      <c r="O557" s="451">
        <f>L557*60*1000</f>
        <v>1023.7183469091078</v>
      </c>
      <c r="P557" s="78">
        <f>N557*60</f>
        <v>308.97969518245384</v>
      </c>
      <c r="R557" s="10"/>
      <c r="S557" s="10"/>
    </row>
    <row r="558" spans="1:19" s="9" customFormat="1" ht="12.75" customHeight="1">
      <c r="A558" s="326"/>
      <c r="B558" s="76" t="s">
        <v>167</v>
      </c>
      <c r="C558" s="31">
        <v>12</v>
      </c>
      <c r="D558" s="31">
        <v>1980</v>
      </c>
      <c r="E558" s="546">
        <v>10.359</v>
      </c>
      <c r="F558" s="55">
        <v>0.51</v>
      </c>
      <c r="G558" s="55">
        <v>1.6</v>
      </c>
      <c r="H558" s="55">
        <f>E558-F558-G558</f>
        <v>8.249</v>
      </c>
      <c r="I558" s="54">
        <v>587.63</v>
      </c>
      <c r="J558" s="55">
        <v>8</v>
      </c>
      <c r="K558" s="54">
        <v>468.68</v>
      </c>
      <c r="L558" s="77">
        <f>J558/K558</f>
        <v>0.017069215669539985</v>
      </c>
      <c r="M558" s="46">
        <v>333.649</v>
      </c>
      <c r="N558" s="209">
        <f>L558*M558</f>
        <v>5.695126738926346</v>
      </c>
      <c r="O558" s="194">
        <f>L558*60*1000</f>
        <v>1024.152940172399</v>
      </c>
      <c r="P558" s="195">
        <f>N558*60</f>
        <v>341.70760433558075</v>
      </c>
      <c r="R558" s="10"/>
      <c r="S558" s="10"/>
    </row>
    <row r="559" spans="1:19" s="9" customFormat="1" ht="12.75" customHeight="1">
      <c r="A559" s="326"/>
      <c r="B559" s="143" t="s">
        <v>842</v>
      </c>
      <c r="C559" s="36">
        <v>24</v>
      </c>
      <c r="D559" s="36">
        <v>1986</v>
      </c>
      <c r="E559" s="279">
        <v>29.186</v>
      </c>
      <c r="F559" s="57">
        <v>1.377</v>
      </c>
      <c r="G559" s="57">
        <v>3.84</v>
      </c>
      <c r="H559" s="57">
        <v>23.969</v>
      </c>
      <c r="I559" s="267">
        <v>1401.71</v>
      </c>
      <c r="J559" s="57">
        <v>23.969</v>
      </c>
      <c r="K559" s="267">
        <v>1401.71</v>
      </c>
      <c r="L559" s="144">
        <f>J559/K559</f>
        <v>0.017099828067146557</v>
      </c>
      <c r="M559" s="42">
        <v>214.08</v>
      </c>
      <c r="N559" s="407">
        <f>L559*M559</f>
        <v>3.660731192614735</v>
      </c>
      <c r="O559" s="407">
        <f>L559*60*1000</f>
        <v>1025.9896840287934</v>
      </c>
      <c r="P559" s="146">
        <f>O559*M559/1000</f>
        <v>219.64387155688408</v>
      </c>
      <c r="R559" s="10"/>
      <c r="S559" s="10"/>
    </row>
    <row r="560" spans="1:19" s="9" customFormat="1" ht="12.75" customHeight="1">
      <c r="A560" s="326"/>
      <c r="B560" s="308" t="s">
        <v>856</v>
      </c>
      <c r="C560" s="36">
        <v>7</v>
      </c>
      <c r="D560" s="36"/>
      <c r="E560" s="57">
        <f>F560+G560+H560</f>
        <v>3.937</v>
      </c>
      <c r="F560" s="57">
        <v>0</v>
      </c>
      <c r="G560" s="57"/>
      <c r="H560" s="57">
        <v>3.937</v>
      </c>
      <c r="I560" s="267">
        <v>230.19</v>
      </c>
      <c r="J560" s="57">
        <v>3.937</v>
      </c>
      <c r="K560" s="267">
        <v>230.19</v>
      </c>
      <c r="L560" s="144">
        <f>J560/K560</f>
        <v>0.017103262522264216</v>
      </c>
      <c r="M560" s="42">
        <v>245.6</v>
      </c>
      <c r="N560" s="407">
        <f>L560*M560</f>
        <v>4.200561275468091</v>
      </c>
      <c r="O560" s="407">
        <f>L560*60*1000</f>
        <v>1026.195751335853</v>
      </c>
      <c r="P560" s="146">
        <f>O560*M560/1000</f>
        <v>252.0336765280855</v>
      </c>
      <c r="R560" s="10"/>
      <c r="S560" s="10"/>
    </row>
    <row r="561" spans="1:19" s="9" customFormat="1" ht="12.75" customHeight="1">
      <c r="A561" s="326"/>
      <c r="B561" s="312" t="s">
        <v>648</v>
      </c>
      <c r="C561" s="36">
        <v>44</v>
      </c>
      <c r="D561" s="36" t="s">
        <v>276</v>
      </c>
      <c r="E561" s="57">
        <v>32.1</v>
      </c>
      <c r="F561" s="57">
        <v>0</v>
      </c>
      <c r="G561" s="57">
        <v>0</v>
      </c>
      <c r="H561" s="57">
        <v>32.1</v>
      </c>
      <c r="I561" s="267">
        <v>1876</v>
      </c>
      <c r="J561" s="57">
        <v>32.1</v>
      </c>
      <c r="K561" s="267">
        <v>1876</v>
      </c>
      <c r="L561" s="144">
        <f>J561/K561</f>
        <v>0.01711087420042644</v>
      </c>
      <c r="M561" s="42">
        <v>215.3</v>
      </c>
      <c r="N561" s="407">
        <f>L561*M561</f>
        <v>3.683971215351813</v>
      </c>
      <c r="O561" s="407">
        <f>L561*60*1000</f>
        <v>1026.6524520255864</v>
      </c>
      <c r="P561" s="146">
        <f>O561*M561/1000</f>
        <v>221.03827292110876</v>
      </c>
      <c r="R561" s="10"/>
      <c r="S561" s="10"/>
    </row>
    <row r="562" spans="1:19" s="9" customFormat="1" ht="12.75" customHeight="1">
      <c r="A562" s="326"/>
      <c r="B562" s="290" t="s">
        <v>352</v>
      </c>
      <c r="C562" s="291">
        <v>5</v>
      </c>
      <c r="D562" s="291">
        <v>1949</v>
      </c>
      <c r="E562" s="381">
        <v>5.913</v>
      </c>
      <c r="F562" s="381">
        <v>0.653</v>
      </c>
      <c r="G562" s="381">
        <v>0.8</v>
      </c>
      <c r="H562" s="381">
        <v>4.46</v>
      </c>
      <c r="I562" s="388">
        <v>260.34</v>
      </c>
      <c r="J562" s="381">
        <v>4.46</v>
      </c>
      <c r="K562" s="388">
        <v>260.34</v>
      </c>
      <c r="L562" s="396">
        <f>J562/K562</f>
        <v>0.017131443496965507</v>
      </c>
      <c r="M562" s="166">
        <v>306.944</v>
      </c>
      <c r="N562" s="168">
        <f>L562*M562</f>
        <v>5.258393792732581</v>
      </c>
      <c r="O562" s="168">
        <f>L562*60*1000</f>
        <v>1027.8866098179305</v>
      </c>
      <c r="P562" s="169">
        <f>O562*M562/1000</f>
        <v>315.5036275639549</v>
      </c>
      <c r="R562" s="10"/>
      <c r="S562" s="10"/>
    </row>
    <row r="563" spans="1:19" s="9" customFormat="1" ht="12.75">
      <c r="A563" s="326"/>
      <c r="B563" s="227" t="s">
        <v>561</v>
      </c>
      <c r="C563" s="228">
        <v>24</v>
      </c>
      <c r="D563" s="31">
        <v>1962</v>
      </c>
      <c r="E563" s="55">
        <f>F563+G563+H563</f>
        <v>20.568002</v>
      </c>
      <c r="F563" s="524">
        <v>1.581</v>
      </c>
      <c r="G563" s="524">
        <v>0</v>
      </c>
      <c r="H563" s="524">
        <v>18.987002</v>
      </c>
      <c r="I563" s="482">
        <v>1108.08</v>
      </c>
      <c r="J563" s="524">
        <v>18.987002</v>
      </c>
      <c r="K563" s="483">
        <v>1108.08</v>
      </c>
      <c r="L563" s="456">
        <f>H563/K563</f>
        <v>0.017135046206050105</v>
      </c>
      <c r="M563" s="191">
        <v>301.821</v>
      </c>
      <c r="N563" s="252">
        <f>M563*L563</f>
        <v>5.171716780956249</v>
      </c>
      <c r="O563" s="418">
        <f>L563*60*1000</f>
        <v>1028.1027723630064</v>
      </c>
      <c r="P563" s="176">
        <f>N563*60</f>
        <v>310.30300685737495</v>
      </c>
      <c r="R563" s="10"/>
      <c r="S563" s="10"/>
    </row>
    <row r="564" spans="1:19" s="9" customFormat="1" ht="12.75">
      <c r="A564" s="326"/>
      <c r="B564" s="76" t="s">
        <v>259</v>
      </c>
      <c r="C564" s="31">
        <v>24</v>
      </c>
      <c r="D564" s="31">
        <v>1968</v>
      </c>
      <c r="E564" s="55">
        <f>SUM(F564:H564)</f>
        <v>22.413</v>
      </c>
      <c r="F564" s="55">
        <v>1.20825</v>
      </c>
      <c r="G564" s="55">
        <v>3.84</v>
      </c>
      <c r="H564" s="55">
        <v>17.36475</v>
      </c>
      <c r="I564" s="54">
        <v>1012.02</v>
      </c>
      <c r="J564" s="55">
        <v>17.36475</v>
      </c>
      <c r="K564" s="484">
        <v>1012.02</v>
      </c>
      <c r="L564" s="398">
        <f>J564/K564</f>
        <v>0.017158504772632952</v>
      </c>
      <c r="M564" s="191">
        <v>281.5</v>
      </c>
      <c r="N564" s="191">
        <f>L564*M564*1.09</f>
        <v>5.2648298119108325</v>
      </c>
      <c r="O564" s="191">
        <f>L564*60*1000</f>
        <v>1029.510286357977</v>
      </c>
      <c r="P564" s="176">
        <f>N564*60</f>
        <v>315.88978871464997</v>
      </c>
      <c r="R564" s="10"/>
      <c r="S564" s="10"/>
    </row>
    <row r="565" spans="1:19" s="9" customFormat="1" ht="12.75">
      <c r="A565" s="326"/>
      <c r="B565" s="348" t="s">
        <v>129</v>
      </c>
      <c r="C565" s="40">
        <v>32</v>
      </c>
      <c r="D565" s="41" t="s">
        <v>24</v>
      </c>
      <c r="E565" s="514">
        <v>22.06</v>
      </c>
      <c r="F565" s="514">
        <v>1.8</v>
      </c>
      <c r="G565" s="545">
        <v>0.31</v>
      </c>
      <c r="H565" s="514">
        <v>19.953</v>
      </c>
      <c r="I565" s="534">
        <v>1162.87</v>
      </c>
      <c r="J565" s="514">
        <v>18.82</v>
      </c>
      <c r="K565" s="475">
        <v>1096.68</v>
      </c>
      <c r="L565" s="396">
        <f>J565/K565</f>
        <v>0.017160885581938214</v>
      </c>
      <c r="M565" s="166">
        <v>240.45</v>
      </c>
      <c r="N565" s="168">
        <f>L565*M565</f>
        <v>4.1263349381770436</v>
      </c>
      <c r="O565" s="168">
        <f>L565*60*1000</f>
        <v>1029.6531349162926</v>
      </c>
      <c r="P565" s="169">
        <f>O565*M565/1000</f>
        <v>247.58009629062255</v>
      </c>
      <c r="R565" s="10"/>
      <c r="S565" s="10"/>
    </row>
    <row r="566" spans="1:19" s="9" customFormat="1" ht="13.5" customHeight="1">
      <c r="A566" s="326"/>
      <c r="B566" s="179" t="s">
        <v>487</v>
      </c>
      <c r="C566" s="180">
        <v>21</v>
      </c>
      <c r="D566" s="31">
        <v>1984</v>
      </c>
      <c r="E566" s="55">
        <f>+F566+G566+H566</f>
        <v>24.167</v>
      </c>
      <c r="F566" s="521">
        <v>1.989</v>
      </c>
      <c r="G566" s="521">
        <v>3.2</v>
      </c>
      <c r="H566" s="521">
        <v>18.978</v>
      </c>
      <c r="I566" s="479">
        <v>1105.8500000000001</v>
      </c>
      <c r="J566" s="521">
        <v>18.978</v>
      </c>
      <c r="K566" s="479">
        <v>1105.8500000000001</v>
      </c>
      <c r="L566" s="398">
        <f>+J566/K566</f>
        <v>0.017161459510783558</v>
      </c>
      <c r="M566" s="191">
        <v>335.066</v>
      </c>
      <c r="N566" s="191">
        <f>+L566*M566</f>
        <v>5.750221592440203</v>
      </c>
      <c r="O566" s="191">
        <f>+L566*60*1000</f>
        <v>1029.6875706470134</v>
      </c>
      <c r="P566" s="176">
        <f>+N566*60</f>
        <v>345.0132955464122</v>
      </c>
      <c r="Q566" s="11"/>
      <c r="R566" s="10"/>
      <c r="S566" s="10"/>
    </row>
    <row r="567" spans="1:19" s="9" customFormat="1" ht="12" customHeight="1">
      <c r="A567" s="326"/>
      <c r="B567" s="179" t="s">
        <v>488</v>
      </c>
      <c r="C567" s="180">
        <v>7</v>
      </c>
      <c r="D567" s="31">
        <v>1977</v>
      </c>
      <c r="E567" s="55">
        <f>+F567+G567+H567</f>
        <v>6.603559</v>
      </c>
      <c r="F567" s="521">
        <v>0.16104</v>
      </c>
      <c r="G567" s="521">
        <v>1.12</v>
      </c>
      <c r="H567" s="521">
        <v>5.322519</v>
      </c>
      <c r="I567" s="479">
        <v>360.39</v>
      </c>
      <c r="J567" s="521">
        <v>5.322519</v>
      </c>
      <c r="K567" s="479">
        <v>309.77</v>
      </c>
      <c r="L567" s="398">
        <f>+J567/K567</f>
        <v>0.017182164186331794</v>
      </c>
      <c r="M567" s="191">
        <v>335.066</v>
      </c>
      <c r="N567" s="191">
        <f>+L567*M567</f>
        <v>5.757159025257448</v>
      </c>
      <c r="O567" s="191">
        <f>+L567*60*1000</f>
        <v>1030.9298511799077</v>
      </c>
      <c r="P567" s="176">
        <f>+N567*60</f>
        <v>345.4295415154469</v>
      </c>
      <c r="R567" s="10"/>
      <c r="S567" s="10"/>
    </row>
    <row r="568" spans="1:19" s="9" customFormat="1" ht="12.75" customHeight="1">
      <c r="A568" s="326"/>
      <c r="B568" s="76" t="s">
        <v>302</v>
      </c>
      <c r="C568" s="31">
        <v>85</v>
      </c>
      <c r="D568" s="31">
        <v>1970</v>
      </c>
      <c r="E568" s="55">
        <v>85.5</v>
      </c>
      <c r="F568" s="55">
        <v>6.6283</v>
      </c>
      <c r="G568" s="55">
        <v>13.6</v>
      </c>
      <c r="H568" s="55">
        <v>65.2717</v>
      </c>
      <c r="I568" s="54">
        <v>3789.83</v>
      </c>
      <c r="J568" s="55">
        <v>65.2717</v>
      </c>
      <c r="K568" s="54">
        <v>3789.83</v>
      </c>
      <c r="L568" s="398">
        <f>J568/K568</f>
        <v>0.017222856961921773</v>
      </c>
      <c r="M568" s="191">
        <v>273.59</v>
      </c>
      <c r="N568" s="191">
        <f>L568*M568</f>
        <v>4.712001436212177</v>
      </c>
      <c r="O568" s="191">
        <f>L568*60000</f>
        <v>1033.3714177153063</v>
      </c>
      <c r="P568" s="176">
        <f>N568*60</f>
        <v>282.72008617273065</v>
      </c>
      <c r="R568" s="10"/>
      <c r="S568" s="10"/>
    </row>
    <row r="569" spans="1:19" s="9" customFormat="1" ht="12.75">
      <c r="A569" s="326"/>
      <c r="B569" s="606" t="s">
        <v>489</v>
      </c>
      <c r="C569" s="180">
        <v>13</v>
      </c>
      <c r="D569" s="31">
        <v>1980</v>
      </c>
      <c r="E569" s="55">
        <f>+F569+G569+H569</f>
        <v>11.991999</v>
      </c>
      <c r="F569" s="521">
        <v>1.202432</v>
      </c>
      <c r="G569" s="521">
        <v>1.28</v>
      </c>
      <c r="H569" s="521">
        <v>9.509567</v>
      </c>
      <c r="I569" s="479">
        <v>997.63</v>
      </c>
      <c r="J569" s="521">
        <v>9.509567</v>
      </c>
      <c r="K569" s="479">
        <v>551.26</v>
      </c>
      <c r="L569" s="607">
        <f>+J569/K569</f>
        <v>0.017250602256648408</v>
      </c>
      <c r="M569" s="46">
        <v>335.066</v>
      </c>
      <c r="N569" s="46">
        <f>+L569*M569</f>
        <v>5.780090295726155</v>
      </c>
      <c r="O569" s="46">
        <f>+L569*60*1000</f>
        <v>1035.0361353989044</v>
      </c>
      <c r="P569" s="78">
        <f>+N569*60</f>
        <v>346.8054177435693</v>
      </c>
      <c r="R569" s="10"/>
      <c r="S569" s="10"/>
    </row>
    <row r="570" spans="1:22" s="9" customFormat="1" ht="12.75">
      <c r="A570" s="326"/>
      <c r="B570" s="582" t="s">
        <v>153</v>
      </c>
      <c r="C570" s="583">
        <v>20</v>
      </c>
      <c r="D570" s="189">
        <v>1985</v>
      </c>
      <c r="E570" s="394">
        <f>+F570+G570+H570</f>
        <v>23.706004</v>
      </c>
      <c r="F570" s="584">
        <v>1.7768080000000002</v>
      </c>
      <c r="G570" s="584">
        <v>3.2</v>
      </c>
      <c r="H570" s="584">
        <v>18.729195999999998</v>
      </c>
      <c r="I570" s="585">
        <v>1084.74</v>
      </c>
      <c r="J570" s="584">
        <v>18.729195999999998</v>
      </c>
      <c r="K570" s="585">
        <v>1084.74</v>
      </c>
      <c r="L570" s="398">
        <f>+J570/K570</f>
        <v>0.017266069288493092</v>
      </c>
      <c r="M570" s="191">
        <v>335.066</v>
      </c>
      <c r="N570" s="191">
        <f>+L570*M570</f>
        <v>5.785272772218226</v>
      </c>
      <c r="O570" s="191">
        <f>+L570*60*1000</f>
        <v>1035.9641573095855</v>
      </c>
      <c r="P570" s="176">
        <f>+N570*60</f>
        <v>347.1163663330936</v>
      </c>
      <c r="Q570" s="10"/>
      <c r="R570" s="10"/>
      <c r="S570" s="10"/>
      <c r="T570" s="12"/>
      <c r="U570" s="13"/>
      <c r="V570" s="13"/>
    </row>
    <row r="571" spans="1:19" s="9" customFormat="1" ht="12.75">
      <c r="A571" s="326"/>
      <c r="B571" s="143" t="s">
        <v>823</v>
      </c>
      <c r="C571" s="36">
        <v>12</v>
      </c>
      <c r="D571" s="36">
        <v>1962</v>
      </c>
      <c r="E571" s="57">
        <v>12.39</v>
      </c>
      <c r="F571" s="57">
        <v>0.866</v>
      </c>
      <c r="G571" s="57">
        <v>1.92</v>
      </c>
      <c r="H571" s="57">
        <v>9.604</v>
      </c>
      <c r="I571" s="267"/>
      <c r="J571" s="516">
        <v>9.604</v>
      </c>
      <c r="K571" s="267">
        <v>555.63</v>
      </c>
      <c r="L571" s="396">
        <f>J571/K571</f>
        <v>0.017284883825567372</v>
      </c>
      <c r="M571" s="166">
        <v>333.43</v>
      </c>
      <c r="N571" s="168">
        <f>L571*M571</f>
        <v>5.763298813958929</v>
      </c>
      <c r="O571" s="168">
        <f>L571*60*1000</f>
        <v>1037.0930295340424</v>
      </c>
      <c r="P571" s="169">
        <f>O571*M571/1000</f>
        <v>345.7979288375358</v>
      </c>
      <c r="Q571" s="11"/>
      <c r="R571" s="10"/>
      <c r="S571" s="10"/>
    </row>
    <row r="572" spans="1:19" s="9" customFormat="1" ht="12.75">
      <c r="A572" s="326"/>
      <c r="B572" s="227" t="s">
        <v>562</v>
      </c>
      <c r="C572" s="228">
        <v>9</v>
      </c>
      <c r="D572" s="31">
        <v>1961</v>
      </c>
      <c r="E572" s="55">
        <f>F572+G572+H572</f>
        <v>9.310065999999999</v>
      </c>
      <c r="F572" s="524">
        <v>0.7865730000000001</v>
      </c>
      <c r="G572" s="524">
        <v>1.44</v>
      </c>
      <c r="H572" s="524">
        <v>7.083493</v>
      </c>
      <c r="I572" s="482">
        <v>535.82</v>
      </c>
      <c r="J572" s="524">
        <v>7.083493</v>
      </c>
      <c r="K572" s="482">
        <v>409.14</v>
      </c>
      <c r="L572" s="456">
        <f>H572/K572</f>
        <v>0.017313127535806813</v>
      </c>
      <c r="M572" s="191">
        <v>301.821</v>
      </c>
      <c r="N572" s="252">
        <f>M572*L572</f>
        <v>5.225465465984748</v>
      </c>
      <c r="O572" s="418">
        <f>L572*60*1000</f>
        <v>1038.7876521484088</v>
      </c>
      <c r="P572" s="176">
        <f>N572*60</f>
        <v>313.5279279590849</v>
      </c>
      <c r="R572" s="10"/>
      <c r="S572" s="10"/>
    </row>
    <row r="573" spans="1:19" s="9" customFormat="1" ht="12" customHeight="1">
      <c r="A573" s="326"/>
      <c r="B573" s="76" t="s">
        <v>263</v>
      </c>
      <c r="C573" s="31">
        <v>43</v>
      </c>
      <c r="D573" s="31">
        <v>1986</v>
      </c>
      <c r="E573" s="55">
        <f>SUM(F573:H573)</f>
        <v>32.77</v>
      </c>
      <c r="F573" s="55">
        <v>2.537862</v>
      </c>
      <c r="G573" s="55">
        <v>4.67</v>
      </c>
      <c r="H573" s="55">
        <v>25.562138</v>
      </c>
      <c r="I573" s="54">
        <v>1472.24</v>
      </c>
      <c r="J573" s="55">
        <v>25.562138</v>
      </c>
      <c r="K573" s="54">
        <v>1472.24</v>
      </c>
      <c r="L573" s="398">
        <f>J573/K573</f>
        <v>0.01736275199695702</v>
      </c>
      <c r="M573" s="191">
        <v>281.5</v>
      </c>
      <c r="N573" s="191">
        <f>L573*M573*1.09</f>
        <v>5.327500008986307</v>
      </c>
      <c r="O573" s="191">
        <f>L573*60*1000</f>
        <v>1041.7651198174212</v>
      </c>
      <c r="P573" s="176">
        <f>N573*60</f>
        <v>319.65000053917845</v>
      </c>
      <c r="R573" s="10"/>
      <c r="S573" s="10"/>
    </row>
    <row r="574" spans="1:19" s="9" customFormat="1" ht="12.75">
      <c r="A574" s="326"/>
      <c r="B574" s="188" t="s">
        <v>549</v>
      </c>
      <c r="C574" s="189">
        <v>32</v>
      </c>
      <c r="D574" s="189">
        <v>1963</v>
      </c>
      <c r="E574" s="394">
        <f>F574+G574+H574</f>
        <v>24.5</v>
      </c>
      <c r="F574" s="394">
        <v>0</v>
      </c>
      <c r="G574" s="394">
        <v>0</v>
      </c>
      <c r="H574" s="394">
        <v>24.5</v>
      </c>
      <c r="I574" s="387">
        <v>1410.07</v>
      </c>
      <c r="J574" s="394">
        <v>24.5</v>
      </c>
      <c r="K574" s="387">
        <v>1410.07</v>
      </c>
      <c r="L574" s="398">
        <f>H574/I574</f>
        <v>0.017375023934981953</v>
      </c>
      <c r="M574" s="191">
        <v>285.6</v>
      </c>
      <c r="N574" s="191">
        <f>L574*M574*1.09</f>
        <v>5.408914451055622</v>
      </c>
      <c r="O574" s="191">
        <f>L574*60*1000</f>
        <v>1042.501436098917</v>
      </c>
      <c r="P574" s="176">
        <f>N574*62</f>
        <v>335.35269596544856</v>
      </c>
      <c r="R574" s="10"/>
      <c r="S574" s="10"/>
    </row>
    <row r="575" spans="1:19" s="9" customFormat="1" ht="12.75">
      <c r="A575" s="326"/>
      <c r="B575" s="308" t="s">
        <v>374</v>
      </c>
      <c r="C575" s="36">
        <v>12</v>
      </c>
      <c r="D575" s="36">
        <v>1985</v>
      </c>
      <c r="E575" s="57">
        <f>F575+G575+H575</f>
        <v>15.599</v>
      </c>
      <c r="F575" s="57">
        <v>1.428</v>
      </c>
      <c r="G575" s="57">
        <v>1.92</v>
      </c>
      <c r="H575" s="57">
        <v>12.251</v>
      </c>
      <c r="I575" s="267">
        <v>704.64</v>
      </c>
      <c r="J575" s="57">
        <v>12.251</v>
      </c>
      <c r="K575" s="267">
        <v>704.64</v>
      </c>
      <c r="L575" s="396">
        <f>J575/K575</f>
        <v>0.01738618301544051</v>
      </c>
      <c r="M575" s="42">
        <v>245.6</v>
      </c>
      <c r="N575" s="168">
        <f>L575*M575</f>
        <v>4.270046548592189</v>
      </c>
      <c r="O575" s="168">
        <f>L575*60*1000</f>
        <v>1043.1709809264307</v>
      </c>
      <c r="P575" s="169">
        <f>O575*M575/1000</f>
        <v>256.2027929155314</v>
      </c>
      <c r="Q575" s="11"/>
      <c r="R575" s="10"/>
      <c r="S575" s="10"/>
    </row>
    <row r="576" spans="1:19" s="9" customFormat="1" ht="12.75" customHeight="1">
      <c r="A576" s="326"/>
      <c r="B576" s="277" t="s">
        <v>425</v>
      </c>
      <c r="C576" s="278">
        <v>60</v>
      </c>
      <c r="D576" s="278">
        <v>1962</v>
      </c>
      <c r="E576" s="279">
        <v>48.404</v>
      </c>
      <c r="F576" s="279">
        <v>6.213</v>
      </c>
      <c r="G576" s="279">
        <v>0.6</v>
      </c>
      <c r="H576" s="279">
        <f>E576-F576-G576</f>
        <v>41.591</v>
      </c>
      <c r="I576" s="481">
        <v>2391.72</v>
      </c>
      <c r="J576" s="279">
        <f>H576</f>
        <v>41.591</v>
      </c>
      <c r="K576" s="481">
        <f>I576</f>
        <v>2391.72</v>
      </c>
      <c r="L576" s="608">
        <f>J576/K576</f>
        <v>0.017389577375278045</v>
      </c>
      <c r="M576" s="280">
        <v>273.26</v>
      </c>
      <c r="N576" s="609">
        <f>L576*M576</f>
        <v>4.751875913568479</v>
      </c>
      <c r="O576" s="609">
        <f>L576*60*1000</f>
        <v>1043.3746425166828</v>
      </c>
      <c r="P576" s="424">
        <f>O576*M576/1000</f>
        <v>285.1125548141087</v>
      </c>
      <c r="R576" s="10"/>
      <c r="S576" s="10"/>
    </row>
    <row r="577" spans="1:19" s="9" customFormat="1" ht="12.75">
      <c r="A577" s="326"/>
      <c r="B577" s="76" t="s">
        <v>283</v>
      </c>
      <c r="C577" s="31">
        <v>6</v>
      </c>
      <c r="D577" s="31" t="s">
        <v>24</v>
      </c>
      <c r="E577" s="55">
        <f>F577+G577+H577</f>
        <v>2.709</v>
      </c>
      <c r="F577" s="55">
        <v>0.1121</v>
      </c>
      <c r="G577" s="55">
        <v>0</v>
      </c>
      <c r="H577" s="55">
        <v>2.5969</v>
      </c>
      <c r="I577" s="54">
        <v>149.17</v>
      </c>
      <c r="J577" s="55">
        <v>2.5969</v>
      </c>
      <c r="K577" s="54">
        <v>149.17</v>
      </c>
      <c r="L577" s="77">
        <f>J577/K577</f>
        <v>0.017408996447006775</v>
      </c>
      <c r="M577" s="46">
        <v>227.5</v>
      </c>
      <c r="N577" s="46">
        <f>L577*M577</f>
        <v>3.9605466916940415</v>
      </c>
      <c r="O577" s="46">
        <f>L577*1000*60</f>
        <v>1044.5397868204066</v>
      </c>
      <c r="P577" s="46">
        <f>N577*60</f>
        <v>237.6328015016425</v>
      </c>
      <c r="R577" s="10"/>
      <c r="S577" s="10"/>
    </row>
    <row r="578" spans="1:25" s="9" customFormat="1" ht="12.75">
      <c r="A578" s="326"/>
      <c r="B578" s="227" t="s">
        <v>563</v>
      </c>
      <c r="C578" s="228">
        <v>18</v>
      </c>
      <c r="D578" s="31">
        <v>1987</v>
      </c>
      <c r="E578" s="55">
        <f>F578+G578+H578</f>
        <v>25.616</v>
      </c>
      <c r="F578" s="524">
        <v>2.244</v>
      </c>
      <c r="G578" s="524">
        <v>2.88</v>
      </c>
      <c r="H578" s="524">
        <v>20.491999999999997</v>
      </c>
      <c r="I578" s="482">
        <v>1175.23</v>
      </c>
      <c r="J578" s="524">
        <v>20.491999999999997</v>
      </c>
      <c r="K578" s="482">
        <v>1175.23</v>
      </c>
      <c r="L578" s="455">
        <f>H578/K578</f>
        <v>0.01743658688086587</v>
      </c>
      <c r="M578" s="46">
        <v>301.821</v>
      </c>
      <c r="N578" s="230">
        <f>M578*L578</f>
        <v>5.262728088969818</v>
      </c>
      <c r="O578" s="231">
        <f>L578*60*1000</f>
        <v>1046.1952128519522</v>
      </c>
      <c r="P578" s="46">
        <f>N578*60</f>
        <v>315.7636853381891</v>
      </c>
      <c r="Q578" s="10"/>
      <c r="R578" s="10"/>
      <c r="S578" s="10"/>
      <c r="T578" s="12"/>
      <c r="U578" s="13"/>
      <c r="V578" s="13"/>
      <c r="X578" s="14"/>
      <c r="Y578" s="14"/>
    </row>
    <row r="579" spans="1:19" s="9" customFormat="1" ht="12.75">
      <c r="A579" s="326"/>
      <c r="B579" s="76" t="s">
        <v>572</v>
      </c>
      <c r="C579" s="31">
        <v>11</v>
      </c>
      <c r="D579" s="31">
        <v>1966</v>
      </c>
      <c r="E579" s="55">
        <f>SUM(F579:H579)</f>
        <v>7.765</v>
      </c>
      <c r="F579" s="55"/>
      <c r="G579" s="55"/>
      <c r="H579" s="55">
        <v>7.765</v>
      </c>
      <c r="I579" s="54">
        <v>445.12</v>
      </c>
      <c r="J579" s="55">
        <v>7.765</v>
      </c>
      <c r="K579" s="54">
        <v>445.12</v>
      </c>
      <c r="L579" s="77">
        <f>J579/K579</f>
        <v>0.017444734004313442</v>
      </c>
      <c r="M579" s="46">
        <v>281.5</v>
      </c>
      <c r="N579" s="46">
        <f>L579*M579*1.09</f>
        <v>5.352654958213515</v>
      </c>
      <c r="O579" s="46">
        <f>L579*60*1000</f>
        <v>1046.6840402588064</v>
      </c>
      <c r="P579" s="46">
        <f>N579*60</f>
        <v>321.1592974928109</v>
      </c>
      <c r="R579" s="10"/>
      <c r="S579" s="10"/>
    </row>
    <row r="580" spans="1:19" s="9" customFormat="1" ht="12.75" customHeight="1">
      <c r="A580" s="326"/>
      <c r="B580" s="76" t="s">
        <v>532</v>
      </c>
      <c r="C580" s="31">
        <v>23</v>
      </c>
      <c r="D580" s="31">
        <v>1970</v>
      </c>
      <c r="E580" s="55">
        <v>23.237003</v>
      </c>
      <c r="F580" s="55">
        <v>1.326</v>
      </c>
      <c r="G580" s="55">
        <v>3.52</v>
      </c>
      <c r="H580" s="55">
        <v>18.391003</v>
      </c>
      <c r="I580" s="54">
        <v>1095.22</v>
      </c>
      <c r="J580" s="55">
        <v>16.545003</v>
      </c>
      <c r="K580" s="54">
        <v>947.22</v>
      </c>
      <c r="L580" s="398">
        <v>0.017466</v>
      </c>
      <c r="M580" s="191">
        <v>235.5</v>
      </c>
      <c r="N580" s="191">
        <v>4.113243</v>
      </c>
      <c r="O580" s="191">
        <f>L580*60*1000</f>
        <v>1047.96</v>
      </c>
      <c r="P580" s="176">
        <f>N580*60</f>
        <v>246.79458</v>
      </c>
      <c r="R580" s="10"/>
      <c r="S580" s="10"/>
    </row>
    <row r="581" spans="1:19" s="9" customFormat="1" ht="12.75" customHeight="1">
      <c r="A581" s="326"/>
      <c r="B581" s="179" t="s">
        <v>155</v>
      </c>
      <c r="C581" s="180">
        <v>23</v>
      </c>
      <c r="D581" s="31">
        <v>1964</v>
      </c>
      <c r="E581" s="55">
        <f>+F581+G581+H581</f>
        <v>19.777802</v>
      </c>
      <c r="F581" s="521">
        <v>1.5030400000000002</v>
      </c>
      <c r="G581" s="521">
        <v>0.38</v>
      </c>
      <c r="H581" s="521">
        <v>17.894762</v>
      </c>
      <c r="I581" s="479">
        <v>1065.94</v>
      </c>
      <c r="J581" s="521">
        <v>17.894762</v>
      </c>
      <c r="K581" s="479">
        <v>1024.21</v>
      </c>
      <c r="L581" s="77">
        <f>+J581/K581</f>
        <v>0.017471770437703205</v>
      </c>
      <c r="M581" s="46">
        <v>335.066</v>
      </c>
      <c r="N581" s="46">
        <f>+L581*M581</f>
        <v>5.8541962334794615</v>
      </c>
      <c r="O581" s="46">
        <f>+L581*60*1000</f>
        <v>1048.3062262621922</v>
      </c>
      <c r="P581" s="78">
        <f>+N581*60</f>
        <v>351.2517740087677</v>
      </c>
      <c r="R581" s="10"/>
      <c r="S581" s="10"/>
    </row>
    <row r="582" spans="1:19" s="9" customFormat="1" ht="12.75">
      <c r="A582" s="326"/>
      <c r="B582" s="105" t="s">
        <v>70</v>
      </c>
      <c r="C582" s="106">
        <v>54</v>
      </c>
      <c r="D582" s="106">
        <v>1987</v>
      </c>
      <c r="E582" s="107">
        <v>51.86</v>
      </c>
      <c r="F582" s="107">
        <v>5.41</v>
      </c>
      <c r="G582" s="107">
        <v>8.4</v>
      </c>
      <c r="H582" s="107">
        <f>E582-F582-G582</f>
        <v>38.050000000000004</v>
      </c>
      <c r="I582" s="54">
        <v>2177.6</v>
      </c>
      <c r="J582" s="107">
        <f>H582/I582*K582</f>
        <v>38.056989346069074</v>
      </c>
      <c r="K582" s="478">
        <v>2178</v>
      </c>
      <c r="L582" s="108">
        <f>J582/K582</f>
        <v>0.01747336517266716</v>
      </c>
      <c r="M582" s="109">
        <v>305.31</v>
      </c>
      <c r="N582" s="46">
        <f>L582*M582</f>
        <v>5.33479312086701</v>
      </c>
      <c r="O582" s="46">
        <f>L582*60*1000</f>
        <v>1048.4019103600294</v>
      </c>
      <c r="P582" s="78">
        <f>O582*M582/1000</f>
        <v>320.0875872520206</v>
      </c>
      <c r="R582" s="10"/>
      <c r="S582" s="10"/>
    </row>
    <row r="583" spans="1:19" s="9" customFormat="1" ht="12.75">
      <c r="A583" s="326"/>
      <c r="B583" s="76" t="s">
        <v>533</v>
      </c>
      <c r="C583" s="31">
        <v>47</v>
      </c>
      <c r="D583" s="31">
        <v>1980</v>
      </c>
      <c r="E583" s="55">
        <v>27.481997</v>
      </c>
      <c r="F583" s="55">
        <v>0</v>
      </c>
      <c r="G583" s="55">
        <v>0</v>
      </c>
      <c r="H583" s="55">
        <v>27.481997</v>
      </c>
      <c r="I583" s="54">
        <v>1572.62</v>
      </c>
      <c r="J583" s="55">
        <v>27.481997</v>
      </c>
      <c r="K583" s="54">
        <v>1572.62</v>
      </c>
      <c r="L583" s="77">
        <v>0.017475</v>
      </c>
      <c r="M583" s="46">
        <v>235.5</v>
      </c>
      <c r="N583" s="46">
        <v>4.1153625</v>
      </c>
      <c r="O583" s="46">
        <f>L583*60*1000</f>
        <v>1048.5</v>
      </c>
      <c r="P583" s="78">
        <f>N583*60</f>
        <v>246.92174999999997</v>
      </c>
      <c r="R583" s="10"/>
      <c r="S583" s="10"/>
    </row>
    <row r="584" spans="1:16" s="9" customFormat="1" ht="13.5" customHeight="1">
      <c r="A584" s="326"/>
      <c r="B584" s="76" t="s">
        <v>550</v>
      </c>
      <c r="C584" s="31">
        <v>67</v>
      </c>
      <c r="D584" s="31">
        <v>1970</v>
      </c>
      <c r="E584" s="55">
        <f>F584+G584+H584</f>
        <v>52.9</v>
      </c>
      <c r="F584" s="55">
        <v>0</v>
      </c>
      <c r="G584" s="55">
        <v>0</v>
      </c>
      <c r="H584" s="55">
        <v>52.9</v>
      </c>
      <c r="I584" s="54">
        <v>3022.05</v>
      </c>
      <c r="J584" s="55">
        <v>52.9</v>
      </c>
      <c r="K584" s="54">
        <v>3022.05</v>
      </c>
      <c r="L584" s="398">
        <f>H584/I584</f>
        <v>0.017504673979583395</v>
      </c>
      <c r="M584" s="191">
        <v>285.6</v>
      </c>
      <c r="N584" s="191">
        <f>L584*M584*1.09</f>
        <v>5.449275028540231</v>
      </c>
      <c r="O584" s="191">
        <f>L584*60*1000</f>
        <v>1050.2804387750039</v>
      </c>
      <c r="P584" s="176">
        <f>N584*62</f>
        <v>337.8550517694943</v>
      </c>
    </row>
    <row r="585" spans="1:23" s="9" customFormat="1" ht="12.75" customHeight="1">
      <c r="A585" s="326"/>
      <c r="B585" s="353" t="s">
        <v>435</v>
      </c>
      <c r="C585" s="43">
        <v>13</v>
      </c>
      <c r="D585" s="44" t="s">
        <v>24</v>
      </c>
      <c r="E585" s="514">
        <v>15</v>
      </c>
      <c r="F585" s="514">
        <v>1.09</v>
      </c>
      <c r="G585" s="605">
        <v>0.18</v>
      </c>
      <c r="H585" s="514">
        <v>13.73</v>
      </c>
      <c r="I585" s="534">
        <v>773.05</v>
      </c>
      <c r="J585" s="514">
        <v>9.68</v>
      </c>
      <c r="K585" s="475">
        <v>550.52</v>
      </c>
      <c r="L585" s="396">
        <f>J585/K585</f>
        <v>0.01758337571750345</v>
      </c>
      <c r="M585" s="166">
        <v>240.45</v>
      </c>
      <c r="N585" s="168">
        <f>L585*M585</f>
        <v>4.2279226912737045</v>
      </c>
      <c r="O585" s="168">
        <f>L585*60*1000</f>
        <v>1055.0025430502071</v>
      </c>
      <c r="P585" s="169">
        <f>O585*M585/1000</f>
        <v>253.6753614764223</v>
      </c>
      <c r="Q585" s="10"/>
      <c r="R585" s="10"/>
      <c r="S585" s="10"/>
      <c r="T585" s="12"/>
      <c r="U585" s="13"/>
      <c r="V585" s="13"/>
      <c r="W585" s="14"/>
    </row>
    <row r="586" spans="1:19" s="9" customFormat="1" ht="12.75" customHeight="1">
      <c r="A586" s="326"/>
      <c r="B586" s="143" t="s">
        <v>824</v>
      </c>
      <c r="C586" s="36">
        <v>40</v>
      </c>
      <c r="D586" s="36" t="s">
        <v>24</v>
      </c>
      <c r="E586" s="57">
        <v>49.5</v>
      </c>
      <c r="F586" s="57">
        <v>4.891</v>
      </c>
      <c r="G586" s="57">
        <v>6.4</v>
      </c>
      <c r="H586" s="57">
        <v>38.208</v>
      </c>
      <c r="I586" s="267"/>
      <c r="J586" s="516">
        <v>38.21</v>
      </c>
      <c r="K586" s="388">
        <v>2171.99</v>
      </c>
      <c r="L586" s="144">
        <f>J586/K586</f>
        <v>0.01759216202652867</v>
      </c>
      <c r="M586" s="42">
        <v>333.43</v>
      </c>
      <c r="N586" s="145">
        <f>L586*M586</f>
        <v>5.865754584505455</v>
      </c>
      <c r="O586" s="414">
        <f>L586*60*1000</f>
        <v>1055.52972159172</v>
      </c>
      <c r="P586" s="146">
        <f>O586*M586/1000</f>
        <v>351.9452750703272</v>
      </c>
      <c r="R586" s="10"/>
      <c r="S586" s="10"/>
    </row>
    <row r="587" spans="1:19" s="9" customFormat="1" ht="12.75">
      <c r="A587" s="326"/>
      <c r="B587" s="290" t="s">
        <v>649</v>
      </c>
      <c r="C587" s="291">
        <v>12</v>
      </c>
      <c r="D587" s="291" t="s">
        <v>276</v>
      </c>
      <c r="E587" s="381">
        <v>10.9</v>
      </c>
      <c r="F587" s="381">
        <v>0.2</v>
      </c>
      <c r="G587" s="381">
        <v>0.12</v>
      </c>
      <c r="H587" s="381">
        <v>10.58</v>
      </c>
      <c r="I587" s="388">
        <v>601</v>
      </c>
      <c r="J587" s="381">
        <v>10.58</v>
      </c>
      <c r="K587" s="388">
        <v>601</v>
      </c>
      <c r="L587" s="167">
        <f>J587/K587</f>
        <v>0.01760399334442596</v>
      </c>
      <c r="M587" s="166">
        <v>215.3</v>
      </c>
      <c r="N587" s="168">
        <f>L587*M587</f>
        <v>3.790139767054909</v>
      </c>
      <c r="O587" s="168">
        <f>L587*60*1000</f>
        <v>1056.2396006655574</v>
      </c>
      <c r="P587" s="169">
        <f>O587*M587/1000</f>
        <v>227.40838602329453</v>
      </c>
      <c r="R587" s="10"/>
      <c r="S587" s="10"/>
    </row>
    <row r="588" spans="1:19" s="9" customFormat="1" ht="12.75">
      <c r="A588" s="326"/>
      <c r="B588" s="227" t="s">
        <v>237</v>
      </c>
      <c r="C588" s="228">
        <v>52</v>
      </c>
      <c r="D588" s="31">
        <v>1978</v>
      </c>
      <c r="E588" s="55">
        <f>F588+G588+H588</f>
        <v>36.439969000000005</v>
      </c>
      <c r="F588" s="524">
        <v>5.24025</v>
      </c>
      <c r="G588" s="524">
        <v>0</v>
      </c>
      <c r="H588" s="524">
        <v>31.199719</v>
      </c>
      <c r="I588" s="482">
        <v>1875.49</v>
      </c>
      <c r="J588" s="524">
        <v>31.199719</v>
      </c>
      <c r="K588" s="482">
        <v>1770.71</v>
      </c>
      <c r="L588" s="457">
        <f>H588/K588</f>
        <v>0.017619892020714855</v>
      </c>
      <c r="M588" s="46">
        <v>301.821</v>
      </c>
      <c r="N588" s="252">
        <v>5.32</v>
      </c>
      <c r="O588" s="418">
        <f>L588*60*1000</f>
        <v>1057.1935212428914</v>
      </c>
      <c r="P588" s="176">
        <f>N588*60</f>
        <v>319.20000000000005</v>
      </c>
      <c r="Q588" s="11"/>
      <c r="R588" s="10"/>
      <c r="S588" s="10"/>
    </row>
    <row r="589" spans="1:19" s="9" customFormat="1" ht="11.25" customHeight="1">
      <c r="A589" s="326"/>
      <c r="B589" s="105" t="s">
        <v>387</v>
      </c>
      <c r="C589" s="106">
        <v>29</v>
      </c>
      <c r="D589" s="106">
        <v>1961</v>
      </c>
      <c r="E589" s="107">
        <v>28.24</v>
      </c>
      <c r="F589" s="107">
        <v>3.15</v>
      </c>
      <c r="G589" s="107"/>
      <c r="H589" s="107">
        <f>E589-F589-G589</f>
        <v>25.09</v>
      </c>
      <c r="I589" s="54">
        <v>1423.9</v>
      </c>
      <c r="J589" s="107">
        <f>H589/I589*K589</f>
        <v>22.607254722944027</v>
      </c>
      <c r="K589" s="478">
        <v>1283</v>
      </c>
      <c r="L589" s="108">
        <f>J589/K589</f>
        <v>0.017620619425521455</v>
      </c>
      <c r="M589" s="109">
        <v>305.31</v>
      </c>
      <c r="N589" s="191">
        <f>L589*M589</f>
        <v>5.379751316805955</v>
      </c>
      <c r="O589" s="191">
        <f>L589*60*1000</f>
        <v>1057.2371655312872</v>
      </c>
      <c r="P589" s="78">
        <f>O589*M589/1000</f>
        <v>322.7850790083573</v>
      </c>
      <c r="R589" s="10"/>
      <c r="S589" s="10"/>
    </row>
    <row r="590" spans="1:19" s="9" customFormat="1" ht="12.75" customHeight="1">
      <c r="A590" s="326"/>
      <c r="B590" s="215" t="s">
        <v>551</v>
      </c>
      <c r="C590" s="31">
        <v>12</v>
      </c>
      <c r="D590" s="31">
        <v>1925</v>
      </c>
      <c r="E590" s="55">
        <f>F590+G590+H590</f>
        <v>10.41</v>
      </c>
      <c r="F590" s="55">
        <v>0.81</v>
      </c>
      <c r="G590" s="55">
        <v>1.52</v>
      </c>
      <c r="H590" s="55">
        <v>8.08</v>
      </c>
      <c r="I590" s="54">
        <v>458.42</v>
      </c>
      <c r="J590" s="55">
        <v>8.08</v>
      </c>
      <c r="K590" s="54">
        <v>458.42</v>
      </c>
      <c r="L590" s="77">
        <f>H590/I590</f>
        <v>0.017625758038479995</v>
      </c>
      <c r="M590" s="46">
        <v>285.6</v>
      </c>
      <c r="N590" s="46">
        <f>L590*M590*1.09</f>
        <v>5.486968980410977</v>
      </c>
      <c r="O590" s="191">
        <f>L590*60*1000</f>
        <v>1057.5454823087998</v>
      </c>
      <c r="P590" s="78">
        <f>N590*62</f>
        <v>340.1920767854806</v>
      </c>
      <c r="R590" s="10"/>
      <c r="S590" s="10"/>
    </row>
    <row r="591" spans="1:19" s="9" customFormat="1" ht="12.75" customHeight="1">
      <c r="A591" s="326"/>
      <c r="B591" s="361" t="s">
        <v>238</v>
      </c>
      <c r="C591" s="375">
        <v>19</v>
      </c>
      <c r="D591" s="591">
        <v>1980</v>
      </c>
      <c r="E591" s="592">
        <f>F591+G591+H591</f>
        <v>21.518477</v>
      </c>
      <c r="F591" s="589">
        <v>1.326</v>
      </c>
      <c r="G591" s="589">
        <v>3.04</v>
      </c>
      <c r="H591" s="589">
        <v>17.152477</v>
      </c>
      <c r="I591" s="486">
        <v>1049.46</v>
      </c>
      <c r="J591" s="589">
        <v>17.152477</v>
      </c>
      <c r="K591" s="486">
        <v>972.23</v>
      </c>
      <c r="L591" s="457">
        <f>H591/K591</f>
        <v>0.017642406632175516</v>
      </c>
      <c r="M591" s="191">
        <v>301.821</v>
      </c>
      <c r="N591" s="252">
        <v>5.32</v>
      </c>
      <c r="O591" s="418">
        <f>L591*60*1000</f>
        <v>1058.544397930531</v>
      </c>
      <c r="P591" s="176">
        <f>N591*60</f>
        <v>319.20000000000005</v>
      </c>
      <c r="R591" s="10"/>
      <c r="S591" s="10"/>
    </row>
    <row r="592" spans="1:19" s="9" customFormat="1" ht="12.75" customHeight="1">
      <c r="A592" s="326"/>
      <c r="B592" s="76" t="s">
        <v>552</v>
      </c>
      <c r="C592" s="31">
        <v>34</v>
      </c>
      <c r="D592" s="31">
        <v>1960</v>
      </c>
      <c r="E592" s="55">
        <f>F592+G592+H592</f>
        <v>27.58</v>
      </c>
      <c r="F592" s="55">
        <v>0</v>
      </c>
      <c r="G592" s="55">
        <v>0</v>
      </c>
      <c r="H592" s="55">
        <v>27.58</v>
      </c>
      <c r="I592" s="54">
        <v>1562.13</v>
      </c>
      <c r="J592" s="55">
        <v>27.58</v>
      </c>
      <c r="K592" s="54">
        <v>1483.17</v>
      </c>
      <c r="L592" s="77">
        <f>H592/I592</f>
        <v>0.017655380794172056</v>
      </c>
      <c r="M592" s="46">
        <v>285.6</v>
      </c>
      <c r="N592" s="46">
        <f>L592*M592*1.09</f>
        <v>5.496190662748939</v>
      </c>
      <c r="O592" s="191">
        <f>L592*60*1000</f>
        <v>1059.3228476503234</v>
      </c>
      <c r="P592" s="78">
        <f>N592*62</f>
        <v>340.7638210904342</v>
      </c>
      <c r="R592" s="10"/>
      <c r="S592" s="10"/>
    </row>
    <row r="593" spans="1:19" s="9" customFormat="1" ht="12.75" customHeight="1">
      <c r="A593" s="326"/>
      <c r="B593" s="227" t="s">
        <v>564</v>
      </c>
      <c r="C593" s="228">
        <v>18</v>
      </c>
      <c r="D593" s="31">
        <v>1989</v>
      </c>
      <c r="E593" s="55">
        <f>F593+G593+H593</f>
        <v>17.691000000000003</v>
      </c>
      <c r="F593" s="524">
        <v>1.122</v>
      </c>
      <c r="G593" s="524">
        <v>0</v>
      </c>
      <c r="H593" s="524">
        <v>16.569000000000003</v>
      </c>
      <c r="I593" s="482">
        <v>937.87</v>
      </c>
      <c r="J593" s="524">
        <v>16.569000000000003</v>
      </c>
      <c r="K593" s="482">
        <v>937.87</v>
      </c>
      <c r="L593" s="455">
        <f>H593/K593</f>
        <v>0.01766662757098532</v>
      </c>
      <c r="M593" s="46">
        <v>301.821</v>
      </c>
      <c r="N593" s="230">
        <v>5.32</v>
      </c>
      <c r="O593" s="418">
        <f>L593*60*1000</f>
        <v>1059.9976542591191</v>
      </c>
      <c r="P593" s="78">
        <f>N593*60</f>
        <v>319.20000000000005</v>
      </c>
      <c r="R593" s="10"/>
      <c r="S593" s="10"/>
    </row>
    <row r="594" spans="1:19" s="9" customFormat="1" ht="12.75" customHeight="1">
      <c r="A594" s="326"/>
      <c r="B594" s="312" t="s">
        <v>891</v>
      </c>
      <c r="C594" s="36">
        <v>20</v>
      </c>
      <c r="D594" s="36" t="s">
        <v>24</v>
      </c>
      <c r="E594" s="57">
        <f>SUM(F594+G594+H594)</f>
        <v>29.28</v>
      </c>
      <c r="F594" s="57">
        <v>1.29</v>
      </c>
      <c r="G594" s="57">
        <v>3.2</v>
      </c>
      <c r="H594" s="57">
        <v>24.79</v>
      </c>
      <c r="I594" s="267">
        <v>1400.95</v>
      </c>
      <c r="J594" s="57">
        <v>24.79</v>
      </c>
      <c r="K594" s="267">
        <v>1400.95</v>
      </c>
      <c r="L594" s="144">
        <f>J594/K594</f>
        <v>0.01769513544380599</v>
      </c>
      <c r="M594" s="42">
        <v>261.16</v>
      </c>
      <c r="N594" s="145">
        <f>L594*M594</f>
        <v>4.621261572504372</v>
      </c>
      <c r="O594" s="168">
        <f>L594*60*1000</f>
        <v>1061.7081266283594</v>
      </c>
      <c r="P594" s="146">
        <f>O594*M594/1000</f>
        <v>277.27569435026237</v>
      </c>
      <c r="R594" s="10"/>
      <c r="S594" s="10"/>
    </row>
    <row r="595" spans="1:19" s="9" customFormat="1" ht="12.75">
      <c r="A595" s="326"/>
      <c r="B595" s="188" t="s">
        <v>37</v>
      </c>
      <c r="C595" s="189">
        <v>49</v>
      </c>
      <c r="D595" s="189">
        <v>1986</v>
      </c>
      <c r="E595" s="394">
        <v>63.454</v>
      </c>
      <c r="F595" s="394">
        <v>5.67528</v>
      </c>
      <c r="G595" s="394">
        <v>7.68</v>
      </c>
      <c r="H595" s="394">
        <v>50.09872</v>
      </c>
      <c r="I595" s="387">
        <v>2820.68</v>
      </c>
      <c r="J595" s="529">
        <v>50.09872</v>
      </c>
      <c r="K595" s="387">
        <v>2820.68</v>
      </c>
      <c r="L595" s="190">
        <f>J595/K595</f>
        <v>0.017761220698554958</v>
      </c>
      <c r="M595" s="191">
        <v>292.992</v>
      </c>
      <c r="N595" s="191">
        <f>L595*M595</f>
        <v>5.203895574911015</v>
      </c>
      <c r="O595" s="191">
        <f>L595*60*1000</f>
        <v>1065.6732419132975</v>
      </c>
      <c r="P595" s="176">
        <f>N595*60</f>
        <v>312.2337344946609</v>
      </c>
      <c r="R595" s="10"/>
      <c r="S595" s="10"/>
    </row>
    <row r="596" spans="1:19" s="9" customFormat="1" ht="12.75">
      <c r="A596" s="326"/>
      <c r="B596" s="105" t="s">
        <v>69</v>
      </c>
      <c r="C596" s="106">
        <v>103</v>
      </c>
      <c r="D596" s="106">
        <v>1972</v>
      </c>
      <c r="E596" s="107">
        <v>69.76</v>
      </c>
      <c r="F596" s="107">
        <v>8.43</v>
      </c>
      <c r="G596" s="107">
        <v>15.9</v>
      </c>
      <c r="H596" s="107">
        <f>E596-F596-G596</f>
        <v>45.43000000000001</v>
      </c>
      <c r="I596" s="54">
        <v>2557.5</v>
      </c>
      <c r="J596" s="107">
        <f>H596/I596*K596</f>
        <v>43.75135483870969</v>
      </c>
      <c r="K596" s="478">
        <v>2463</v>
      </c>
      <c r="L596" s="108">
        <f>J596/K596</f>
        <v>0.017763440860215057</v>
      </c>
      <c r="M596" s="109">
        <v>305.31</v>
      </c>
      <c r="N596" s="46">
        <f>L596*M596</f>
        <v>5.42335612903226</v>
      </c>
      <c r="O596" s="191">
        <f>L596*60*1000</f>
        <v>1065.8064516129034</v>
      </c>
      <c r="P596" s="78">
        <f>O596*M596/1000</f>
        <v>325.40136774193553</v>
      </c>
      <c r="R596" s="10"/>
      <c r="S596" s="10"/>
    </row>
    <row r="597" spans="1:19" s="9" customFormat="1" ht="12.75" customHeight="1">
      <c r="A597" s="326"/>
      <c r="B597" s="143" t="s">
        <v>426</v>
      </c>
      <c r="C597" s="36">
        <v>61</v>
      </c>
      <c r="D597" s="36">
        <v>1975</v>
      </c>
      <c r="E597" s="57">
        <v>42.7</v>
      </c>
      <c r="F597" s="57">
        <v>5.825</v>
      </c>
      <c r="G597" s="57"/>
      <c r="H597" s="57">
        <f>E597-F597-G597</f>
        <v>36.875</v>
      </c>
      <c r="I597" s="267">
        <v>2074.07</v>
      </c>
      <c r="J597" s="57">
        <f>H597</f>
        <v>36.875</v>
      </c>
      <c r="K597" s="267">
        <f>I597</f>
        <v>2074.07</v>
      </c>
      <c r="L597" s="144">
        <f>J597/K597</f>
        <v>0.017779052780282245</v>
      </c>
      <c r="M597" s="42">
        <v>273.26</v>
      </c>
      <c r="N597" s="145">
        <f>L597*M597</f>
        <v>4.858303962739926</v>
      </c>
      <c r="O597" s="168">
        <f>L597*60*1000</f>
        <v>1066.7431668169347</v>
      </c>
      <c r="P597" s="146">
        <f>O597*M597/1000</f>
        <v>291.4982377643956</v>
      </c>
      <c r="R597" s="10"/>
      <c r="S597" s="10"/>
    </row>
    <row r="598" spans="1:19" s="9" customFormat="1" ht="12.75">
      <c r="A598" s="326"/>
      <c r="B598" s="76" t="s">
        <v>534</v>
      </c>
      <c r="C598" s="31">
        <v>28</v>
      </c>
      <c r="D598" s="31">
        <v>1963</v>
      </c>
      <c r="E598" s="55">
        <v>22.865997</v>
      </c>
      <c r="F598" s="55">
        <v>2.55</v>
      </c>
      <c r="G598" s="55">
        <v>0</v>
      </c>
      <c r="H598" s="55">
        <v>20.315997</v>
      </c>
      <c r="I598" s="54">
        <v>1271.69</v>
      </c>
      <c r="J598" s="55">
        <v>13.046611</v>
      </c>
      <c r="K598" s="54">
        <v>731.26</v>
      </c>
      <c r="L598" s="77">
        <v>0.017841</v>
      </c>
      <c r="M598" s="46">
        <v>235.5</v>
      </c>
      <c r="N598" s="46">
        <v>4.2015554999999996</v>
      </c>
      <c r="O598" s="191">
        <f>L598*60*1000</f>
        <v>1070.46</v>
      </c>
      <c r="P598" s="78">
        <f>N598*60</f>
        <v>252.09332999999998</v>
      </c>
      <c r="R598" s="10"/>
      <c r="S598" s="10"/>
    </row>
    <row r="599" spans="1:19" s="9" customFormat="1" ht="12.75">
      <c r="A599" s="326"/>
      <c r="B599" s="215" t="s">
        <v>535</v>
      </c>
      <c r="C599" s="31">
        <v>16</v>
      </c>
      <c r="D599" s="31">
        <v>1958</v>
      </c>
      <c r="E599" s="55">
        <v>14.309001</v>
      </c>
      <c r="F599" s="55">
        <v>0.459</v>
      </c>
      <c r="G599" s="55">
        <v>1.45</v>
      </c>
      <c r="H599" s="55">
        <v>12.400001</v>
      </c>
      <c r="I599" s="54">
        <v>693.99</v>
      </c>
      <c r="J599" s="55">
        <v>4.684552</v>
      </c>
      <c r="K599" s="54">
        <v>262.18</v>
      </c>
      <c r="L599" s="190">
        <v>0.017867</v>
      </c>
      <c r="M599" s="191">
        <v>235.5</v>
      </c>
      <c r="N599" s="110">
        <v>4.2076785</v>
      </c>
      <c r="O599" s="110">
        <f>L599*60*1000</f>
        <v>1072.02</v>
      </c>
      <c r="P599" s="195">
        <f>N599*60</f>
        <v>252.46071</v>
      </c>
      <c r="R599" s="10"/>
      <c r="S599" s="10"/>
    </row>
    <row r="600" spans="1:19" s="9" customFormat="1" ht="12.75">
      <c r="A600" s="326"/>
      <c r="B600" s="188" t="s">
        <v>573</v>
      </c>
      <c r="C600" s="189">
        <v>5</v>
      </c>
      <c r="D600" s="189">
        <v>1825</v>
      </c>
      <c r="E600" s="394">
        <f>SUM(F600:H600)</f>
        <v>4.12</v>
      </c>
      <c r="F600" s="394"/>
      <c r="G600" s="394"/>
      <c r="H600" s="394">
        <v>4.12</v>
      </c>
      <c r="I600" s="387">
        <v>230.53</v>
      </c>
      <c r="J600" s="394">
        <v>4.12</v>
      </c>
      <c r="K600" s="387">
        <v>230.53</v>
      </c>
      <c r="L600" s="190">
        <f>J600/K600</f>
        <v>0.017871860495380212</v>
      </c>
      <c r="M600" s="191">
        <v>281.5</v>
      </c>
      <c r="N600" s="191">
        <f>L600*M600*1.09</f>
        <v>5.483712315099988</v>
      </c>
      <c r="O600" s="191">
        <f>L600*60*1000</f>
        <v>1072.3116297228128</v>
      </c>
      <c r="P600" s="78">
        <f>N600*60</f>
        <v>329.02273890599923</v>
      </c>
      <c r="R600" s="10"/>
      <c r="S600" s="10"/>
    </row>
    <row r="601" spans="1:19" s="9" customFormat="1" ht="12.75">
      <c r="A601" s="326"/>
      <c r="B601" s="143" t="s">
        <v>743</v>
      </c>
      <c r="C601" s="36">
        <v>18</v>
      </c>
      <c r="D601" s="36" t="s">
        <v>24</v>
      </c>
      <c r="E601" s="57">
        <v>23.683</v>
      </c>
      <c r="F601" s="57">
        <v>0.75</v>
      </c>
      <c r="G601" s="57">
        <v>2.88</v>
      </c>
      <c r="H601" s="57">
        <v>20.053</v>
      </c>
      <c r="I601" s="267"/>
      <c r="J601" s="57">
        <v>20.053</v>
      </c>
      <c r="K601" s="267">
        <v>1120.9</v>
      </c>
      <c r="L601" s="144">
        <f>J601/K601</f>
        <v>0.0178900883218842</v>
      </c>
      <c r="M601" s="42">
        <v>268.03</v>
      </c>
      <c r="N601" s="145">
        <f>L601*M601</f>
        <v>4.795080372914621</v>
      </c>
      <c r="O601" s="145">
        <f>L601*60*1000</f>
        <v>1073.4052993130517</v>
      </c>
      <c r="P601" s="146">
        <f>O601*M601/1000</f>
        <v>287.7048223748772</v>
      </c>
      <c r="R601" s="10"/>
      <c r="S601" s="10"/>
    </row>
    <row r="602" spans="1:19" s="9" customFormat="1" ht="12.75">
      <c r="A602" s="326"/>
      <c r="B602" s="143" t="s">
        <v>650</v>
      </c>
      <c r="C602" s="36">
        <v>24</v>
      </c>
      <c r="D602" s="36" t="s">
        <v>276</v>
      </c>
      <c r="E602" s="57">
        <v>25</v>
      </c>
      <c r="F602" s="57">
        <v>1.33</v>
      </c>
      <c r="G602" s="57">
        <v>3.76</v>
      </c>
      <c r="H602" s="57">
        <v>19.91</v>
      </c>
      <c r="I602" s="267">
        <v>1107</v>
      </c>
      <c r="J602" s="57">
        <v>19.91</v>
      </c>
      <c r="K602" s="267">
        <v>1107</v>
      </c>
      <c r="L602" s="144">
        <f>J602/K602</f>
        <v>0.017985546522131888</v>
      </c>
      <c r="M602" s="42">
        <v>215.3</v>
      </c>
      <c r="N602" s="145">
        <f>L602*M602</f>
        <v>3.8722881662149957</v>
      </c>
      <c r="O602" s="145">
        <f>L602*60*1000</f>
        <v>1079.132791327913</v>
      </c>
      <c r="P602" s="146">
        <f>O602*M602/1000</f>
        <v>232.3372899728997</v>
      </c>
      <c r="Q602" s="11"/>
      <c r="R602" s="10"/>
      <c r="S602" s="10"/>
    </row>
    <row r="603" spans="1:25" s="9" customFormat="1" ht="12.75">
      <c r="A603" s="326"/>
      <c r="B603" s="76" t="s">
        <v>216</v>
      </c>
      <c r="C603" s="31">
        <v>6</v>
      </c>
      <c r="D603" s="31">
        <v>1923</v>
      </c>
      <c r="E603" s="55">
        <f>F603+G603+H603</f>
        <v>3.75</v>
      </c>
      <c r="F603" s="55">
        <v>0</v>
      </c>
      <c r="G603" s="55">
        <v>0</v>
      </c>
      <c r="H603" s="55">
        <v>3.75</v>
      </c>
      <c r="I603" s="54">
        <v>208.38</v>
      </c>
      <c r="J603" s="55">
        <v>3.75</v>
      </c>
      <c r="K603" s="54">
        <v>208.38</v>
      </c>
      <c r="L603" s="77">
        <f>H603/I603</f>
        <v>0.017995968902965735</v>
      </c>
      <c r="M603" s="46">
        <v>285.6</v>
      </c>
      <c r="N603" s="46">
        <f>L603*M603*1.09</f>
        <v>5.6022171033688455</v>
      </c>
      <c r="O603" s="46">
        <f>L603*60*1000</f>
        <v>1079.7581341779442</v>
      </c>
      <c r="P603" s="78">
        <f>N603*62</f>
        <v>347.3374604088684</v>
      </c>
      <c r="Q603" s="10"/>
      <c r="R603" s="10"/>
      <c r="S603" s="10"/>
      <c r="T603" s="12"/>
      <c r="U603" s="13"/>
      <c r="V603" s="13"/>
      <c r="W603" s="14"/>
      <c r="X603" s="14"/>
      <c r="Y603" s="14"/>
    </row>
    <row r="604" spans="1:19" s="9" customFormat="1" ht="12.75" customHeight="1">
      <c r="A604" s="326"/>
      <c r="B604" s="308" t="s">
        <v>373</v>
      </c>
      <c r="C604" s="36">
        <v>20</v>
      </c>
      <c r="D604" s="36">
        <v>1986</v>
      </c>
      <c r="E604" s="57">
        <f>F604+G604+H604</f>
        <v>23.699</v>
      </c>
      <c r="F604" s="57">
        <v>1.361</v>
      </c>
      <c r="G604" s="57">
        <v>3.2</v>
      </c>
      <c r="H604" s="57">
        <v>19.138</v>
      </c>
      <c r="I604" s="267">
        <v>1062.4</v>
      </c>
      <c r="J604" s="57">
        <v>19.138</v>
      </c>
      <c r="K604" s="267">
        <v>1062.4</v>
      </c>
      <c r="L604" s="144">
        <f>J604/K604</f>
        <v>0.018013930722891567</v>
      </c>
      <c r="M604" s="42">
        <v>245.6</v>
      </c>
      <c r="N604" s="145">
        <f>L604*M604</f>
        <v>4.424221385542169</v>
      </c>
      <c r="O604" s="145">
        <f>L604*60*1000</f>
        <v>1080.8358433734938</v>
      </c>
      <c r="P604" s="146">
        <f>O604*M604/1000</f>
        <v>265.4532831325301</v>
      </c>
      <c r="R604" s="10"/>
      <c r="S604" s="10"/>
    </row>
    <row r="605" spans="1:19" s="9" customFormat="1" ht="12.75">
      <c r="A605" s="326"/>
      <c r="B605" s="143" t="s">
        <v>825</v>
      </c>
      <c r="C605" s="36">
        <v>12</v>
      </c>
      <c r="D605" s="36">
        <v>1975</v>
      </c>
      <c r="E605" s="57">
        <v>16.173</v>
      </c>
      <c r="F605" s="57">
        <v>1.5147</v>
      </c>
      <c r="G605" s="57">
        <v>1.92</v>
      </c>
      <c r="H605" s="57">
        <v>12.738</v>
      </c>
      <c r="I605" s="267"/>
      <c r="J605" s="516">
        <v>12.738</v>
      </c>
      <c r="K605" s="267">
        <v>707.11</v>
      </c>
      <c r="L605" s="144">
        <f>J605/K605</f>
        <v>0.018014170355390248</v>
      </c>
      <c r="M605" s="42">
        <v>333.43</v>
      </c>
      <c r="N605" s="145">
        <f>L605*M605</f>
        <v>6.0064648215977705</v>
      </c>
      <c r="O605" s="145">
        <f>L605*60*1000</f>
        <v>1080.8502213234149</v>
      </c>
      <c r="P605" s="146">
        <f>O605*M605/1000</f>
        <v>360.3878892958663</v>
      </c>
      <c r="R605" s="10"/>
      <c r="S605" s="10"/>
    </row>
    <row r="606" spans="1:19" s="9" customFormat="1" ht="12.75" customHeight="1">
      <c r="A606" s="326"/>
      <c r="B606" s="76" t="s">
        <v>284</v>
      </c>
      <c r="C606" s="31">
        <v>9</v>
      </c>
      <c r="D606" s="31" t="s">
        <v>24</v>
      </c>
      <c r="E606" s="55">
        <f>F606+G606+H606</f>
        <v>14.474</v>
      </c>
      <c r="F606" s="55">
        <v>1.5526</v>
      </c>
      <c r="G606" s="55">
        <v>1.44</v>
      </c>
      <c r="H606" s="55">
        <v>11.4814</v>
      </c>
      <c r="I606" s="54">
        <v>635.51</v>
      </c>
      <c r="J606" s="55">
        <v>11.4814</v>
      </c>
      <c r="K606" s="54">
        <v>635.51</v>
      </c>
      <c r="L606" s="77">
        <f>J606/K606</f>
        <v>0.01806643483186732</v>
      </c>
      <c r="M606" s="46">
        <v>227.5</v>
      </c>
      <c r="N606" s="46">
        <f>L606*M606</f>
        <v>4.1101139242498155</v>
      </c>
      <c r="O606" s="46">
        <f>L606*1000*60</f>
        <v>1083.9860899120392</v>
      </c>
      <c r="P606" s="422">
        <f>N606*60</f>
        <v>246.60683545498892</v>
      </c>
      <c r="R606" s="10"/>
      <c r="S606" s="10"/>
    </row>
    <row r="607" spans="1:19" s="9" customFormat="1" ht="12.75">
      <c r="A607" s="326"/>
      <c r="B607" s="143" t="s">
        <v>833</v>
      </c>
      <c r="C607" s="36">
        <v>9</v>
      </c>
      <c r="D607" s="36">
        <v>1967</v>
      </c>
      <c r="E607" s="57">
        <v>8.336</v>
      </c>
      <c r="F607" s="57">
        <v>0.659</v>
      </c>
      <c r="G607" s="57">
        <v>0.144</v>
      </c>
      <c r="H607" s="57">
        <v>7.533</v>
      </c>
      <c r="I607" s="267">
        <v>416.33</v>
      </c>
      <c r="J607" s="57">
        <v>7.533</v>
      </c>
      <c r="K607" s="267">
        <v>416.33</v>
      </c>
      <c r="L607" s="144">
        <f>J607/K607</f>
        <v>0.018093819806403576</v>
      </c>
      <c r="M607" s="42">
        <v>306.944</v>
      </c>
      <c r="N607" s="145">
        <f>L607*M607</f>
        <v>5.553789426656739</v>
      </c>
      <c r="O607" s="145">
        <f>L607*60*1000</f>
        <v>1085.6291883842146</v>
      </c>
      <c r="P607" s="146">
        <f>O607*M607/1000</f>
        <v>333.2273655994044</v>
      </c>
      <c r="R607" s="10"/>
      <c r="S607" s="10"/>
    </row>
    <row r="608" spans="1:19" s="9" customFormat="1" ht="12.75">
      <c r="A608" s="326"/>
      <c r="B608" s="308" t="s">
        <v>857</v>
      </c>
      <c r="C608" s="36">
        <v>10</v>
      </c>
      <c r="D608" s="36">
        <v>1971</v>
      </c>
      <c r="E608" s="57">
        <f>F608+G608+H608</f>
        <v>14.699</v>
      </c>
      <c r="F608" s="57">
        <v>1.339</v>
      </c>
      <c r="G608" s="57">
        <v>1.6</v>
      </c>
      <c r="H608" s="57">
        <v>11.76</v>
      </c>
      <c r="I608" s="267">
        <v>649.3</v>
      </c>
      <c r="J608" s="57">
        <v>11.76</v>
      </c>
      <c r="K608" s="267">
        <v>649.3</v>
      </c>
      <c r="L608" s="144">
        <f>J608/K608</f>
        <v>0.01811181272139227</v>
      </c>
      <c r="M608" s="42">
        <v>245.6</v>
      </c>
      <c r="N608" s="145">
        <f>L608*M608</f>
        <v>4.448261204373941</v>
      </c>
      <c r="O608" s="145">
        <f>L608*60*1000</f>
        <v>1086.7087632835362</v>
      </c>
      <c r="P608" s="146">
        <f>O608*M608/1000</f>
        <v>266.8956722624365</v>
      </c>
      <c r="R608" s="10"/>
      <c r="S608" s="10"/>
    </row>
    <row r="609" spans="1:19" s="9" customFormat="1" ht="12.75">
      <c r="A609" s="326"/>
      <c r="B609" s="143" t="s">
        <v>834</v>
      </c>
      <c r="C609" s="36">
        <v>5</v>
      </c>
      <c r="D609" s="36">
        <v>1984</v>
      </c>
      <c r="E609" s="57">
        <v>3.407</v>
      </c>
      <c r="F609" s="57">
        <v>0.056</v>
      </c>
      <c r="G609" s="57">
        <v>0.08</v>
      </c>
      <c r="H609" s="57">
        <v>3.271</v>
      </c>
      <c r="I609" s="267">
        <v>180.46</v>
      </c>
      <c r="J609" s="57">
        <v>3.271</v>
      </c>
      <c r="K609" s="267">
        <v>180.46</v>
      </c>
      <c r="L609" s="144">
        <f>J609/K609</f>
        <v>0.0181259004765599</v>
      </c>
      <c r="M609" s="42">
        <v>306.944</v>
      </c>
      <c r="N609" s="145">
        <f>L609*M609</f>
        <v>5.563636395877202</v>
      </c>
      <c r="O609" s="145">
        <f>L609*60*1000</f>
        <v>1087.554028593594</v>
      </c>
      <c r="P609" s="146">
        <f>O609*M609/1000</f>
        <v>333.81818375263214</v>
      </c>
      <c r="R609" s="10"/>
      <c r="S609" s="10"/>
    </row>
    <row r="610" spans="1:19" s="9" customFormat="1" ht="12.75">
      <c r="A610" s="326"/>
      <c r="B610" s="308" t="s">
        <v>858</v>
      </c>
      <c r="C610" s="36">
        <v>15</v>
      </c>
      <c r="D610" s="36">
        <v>1982</v>
      </c>
      <c r="E610" s="57">
        <f>F610+G610+H610</f>
        <v>20.539</v>
      </c>
      <c r="F610" s="57">
        <v>2.062</v>
      </c>
      <c r="G610" s="57">
        <v>2.4</v>
      </c>
      <c r="H610" s="57">
        <v>16.077</v>
      </c>
      <c r="I610" s="267">
        <v>886.91</v>
      </c>
      <c r="J610" s="57">
        <v>16.077</v>
      </c>
      <c r="K610" s="267">
        <v>886.91</v>
      </c>
      <c r="L610" s="144">
        <f>J610/K610</f>
        <v>0.018126980189647205</v>
      </c>
      <c r="M610" s="610">
        <v>245.6</v>
      </c>
      <c r="N610" s="145">
        <f>L610*M610</f>
        <v>4.451986334577353</v>
      </c>
      <c r="O610" s="145">
        <f>L610*60*1000</f>
        <v>1087.6188113788323</v>
      </c>
      <c r="P610" s="146">
        <f>O610*M610/1000</f>
        <v>267.1191800746412</v>
      </c>
      <c r="R610" s="10"/>
      <c r="S610" s="10"/>
    </row>
    <row r="611" spans="1:19" s="9" customFormat="1" ht="12.75">
      <c r="A611" s="326"/>
      <c r="B611" s="76" t="s">
        <v>84</v>
      </c>
      <c r="C611" s="31">
        <v>60</v>
      </c>
      <c r="D611" s="31">
        <v>1985</v>
      </c>
      <c r="E611" s="55">
        <v>74.663</v>
      </c>
      <c r="F611" s="55">
        <v>7.241031</v>
      </c>
      <c r="G611" s="55">
        <v>9.6</v>
      </c>
      <c r="H611" s="55">
        <v>57.821969</v>
      </c>
      <c r="I611" s="54">
        <v>3189.58</v>
      </c>
      <c r="J611" s="523">
        <v>57.821969</v>
      </c>
      <c r="K611" s="54">
        <v>3189.58</v>
      </c>
      <c r="L611" s="77">
        <f>J611/K611</f>
        <v>0.018128395901654763</v>
      </c>
      <c r="M611" s="46">
        <v>292.992</v>
      </c>
      <c r="N611" s="46">
        <f>L611*M611</f>
        <v>5.311474972017633</v>
      </c>
      <c r="O611" s="46">
        <f>L611*60*1000</f>
        <v>1087.7037540992858</v>
      </c>
      <c r="P611" s="78">
        <f>N611*60</f>
        <v>318.688498321058</v>
      </c>
      <c r="R611" s="10"/>
      <c r="S611" s="10"/>
    </row>
    <row r="612" spans="1:19" s="9" customFormat="1" ht="12.75">
      <c r="A612" s="326"/>
      <c r="B612" s="290" t="s">
        <v>835</v>
      </c>
      <c r="C612" s="291">
        <v>36</v>
      </c>
      <c r="D612" s="291">
        <v>1970</v>
      </c>
      <c r="E612" s="381">
        <v>36.468</v>
      </c>
      <c r="F612" s="381">
        <v>2.786</v>
      </c>
      <c r="G612" s="381">
        <v>5.76</v>
      </c>
      <c r="H612" s="381">
        <v>27.922</v>
      </c>
      <c r="I612" s="388">
        <v>1538.01</v>
      </c>
      <c r="J612" s="381">
        <v>26.063</v>
      </c>
      <c r="K612" s="388">
        <v>1435.64</v>
      </c>
      <c r="L612" s="167">
        <f>J612/K612</f>
        <v>0.018154272658883842</v>
      </c>
      <c r="M612" s="166">
        <v>306.944</v>
      </c>
      <c r="N612" s="168">
        <f>L612*M612</f>
        <v>5.572345067008443</v>
      </c>
      <c r="O612" s="168">
        <f>L612*60*1000</f>
        <v>1089.2563595330305</v>
      </c>
      <c r="P612" s="169">
        <f>O612*M612/1000</f>
        <v>334.3407040205065</v>
      </c>
      <c r="Q612" s="11"/>
      <c r="R612" s="10"/>
      <c r="S612" s="10"/>
    </row>
    <row r="613" spans="1:19" s="9" customFormat="1" ht="12.75" customHeight="1">
      <c r="A613" s="326"/>
      <c r="B613" s="76" t="s">
        <v>288</v>
      </c>
      <c r="C613" s="31">
        <v>4</v>
      </c>
      <c r="D613" s="31" t="s">
        <v>24</v>
      </c>
      <c r="E613" s="55">
        <f>F613+G613+H613</f>
        <v>5.6000000000000005</v>
      </c>
      <c r="F613" s="55">
        <v>0.3363</v>
      </c>
      <c r="G613" s="55">
        <v>0.64</v>
      </c>
      <c r="H613" s="55">
        <v>4.6237</v>
      </c>
      <c r="I613" s="54">
        <v>254.45</v>
      </c>
      <c r="J613" s="55">
        <v>4.6237</v>
      </c>
      <c r="K613" s="54">
        <v>254.45</v>
      </c>
      <c r="L613" s="77">
        <f>J613/K613</f>
        <v>0.018171349970524664</v>
      </c>
      <c r="M613" s="46">
        <v>227.5</v>
      </c>
      <c r="N613" s="46">
        <f>L613*M613</f>
        <v>4.1339821182943615</v>
      </c>
      <c r="O613" s="46">
        <f>L613*1000*60</f>
        <v>1090.2809982314798</v>
      </c>
      <c r="P613" s="78">
        <f>N613*60</f>
        <v>248.03892709766168</v>
      </c>
      <c r="R613" s="10"/>
      <c r="S613" s="10"/>
    </row>
    <row r="614" spans="1:19" s="9" customFormat="1" ht="12.75" customHeight="1">
      <c r="A614" s="326"/>
      <c r="B614" s="143" t="s">
        <v>892</v>
      </c>
      <c r="C614" s="36">
        <v>12</v>
      </c>
      <c r="D614" s="36" t="s">
        <v>24</v>
      </c>
      <c r="E614" s="57">
        <f>SUM(F614+G614+H614)</f>
        <v>11.397</v>
      </c>
      <c r="F614" s="57">
        <v>1.515</v>
      </c>
      <c r="G614" s="57">
        <v>0.546</v>
      </c>
      <c r="H614" s="57">
        <v>9.336</v>
      </c>
      <c r="I614" s="267">
        <v>513.52</v>
      </c>
      <c r="J614" s="57">
        <v>9.336</v>
      </c>
      <c r="K614" s="267">
        <v>513.52</v>
      </c>
      <c r="L614" s="144">
        <f>J614/K614</f>
        <v>0.018180401931765074</v>
      </c>
      <c r="M614" s="42">
        <v>261.16</v>
      </c>
      <c r="N614" s="145">
        <f>L614*M614</f>
        <v>4.747993768499767</v>
      </c>
      <c r="O614" s="145">
        <f>L614*60*1000</f>
        <v>1090.8241159059044</v>
      </c>
      <c r="P614" s="146">
        <f>O614*M614/1000</f>
        <v>284.87962610998596</v>
      </c>
      <c r="R614" s="10"/>
      <c r="S614" s="10"/>
    </row>
    <row r="615" spans="1:19" s="9" customFormat="1" ht="12.75">
      <c r="A615" s="326"/>
      <c r="B615" s="353" t="s">
        <v>131</v>
      </c>
      <c r="C615" s="43">
        <v>10</v>
      </c>
      <c r="D615" s="44" t="s">
        <v>24</v>
      </c>
      <c r="E615" s="514">
        <v>13.3</v>
      </c>
      <c r="F615" s="514">
        <v>1.4</v>
      </c>
      <c r="G615" s="605">
        <v>1.76</v>
      </c>
      <c r="H615" s="514">
        <v>10.14</v>
      </c>
      <c r="I615" s="534">
        <v>552.99</v>
      </c>
      <c r="J615" s="514">
        <v>9.45</v>
      </c>
      <c r="K615" s="475">
        <v>519.54</v>
      </c>
      <c r="L615" s="144">
        <f>J615/K615</f>
        <v>0.01818916734033953</v>
      </c>
      <c r="M615" s="42">
        <v>240.45</v>
      </c>
      <c r="N615" s="145">
        <f>L615*M615</f>
        <v>4.37358528698464</v>
      </c>
      <c r="O615" s="145">
        <f>L615*60*1000</f>
        <v>1091.3500404203717</v>
      </c>
      <c r="P615" s="146">
        <f>O615*M615/1000</f>
        <v>262.41511721907835</v>
      </c>
      <c r="R615" s="10"/>
      <c r="S615" s="10"/>
    </row>
    <row r="616" spans="1:19" s="9" customFormat="1" ht="12.75">
      <c r="A616" s="326"/>
      <c r="B616" s="76" t="s">
        <v>553</v>
      </c>
      <c r="C616" s="31">
        <v>12</v>
      </c>
      <c r="D616" s="31">
        <v>1974</v>
      </c>
      <c r="E616" s="55">
        <f>F616+G616+H616</f>
        <v>8.34</v>
      </c>
      <c r="F616" s="55">
        <v>0</v>
      </c>
      <c r="G616" s="55">
        <v>0</v>
      </c>
      <c r="H616" s="55">
        <v>8.34</v>
      </c>
      <c r="I616" s="54">
        <v>458.5</v>
      </c>
      <c r="J616" s="55">
        <v>8.3</v>
      </c>
      <c r="K616" s="54">
        <v>458.51</v>
      </c>
      <c r="L616" s="77">
        <f>H616/I616</f>
        <v>0.018189749182115595</v>
      </c>
      <c r="M616" s="46">
        <v>285.6</v>
      </c>
      <c r="N616" s="46">
        <f>L616*M616*1.09</f>
        <v>5.662541679389314</v>
      </c>
      <c r="O616" s="46">
        <f>L616*60*1000</f>
        <v>1091.3849509269357</v>
      </c>
      <c r="P616" s="422">
        <f>N616*62</f>
        <v>351.07758412213747</v>
      </c>
      <c r="R616" s="10"/>
      <c r="S616" s="10"/>
    </row>
    <row r="617" spans="1:19" s="9" customFormat="1" ht="12.75" customHeight="1">
      <c r="A617" s="326"/>
      <c r="B617" s="290" t="s">
        <v>893</v>
      </c>
      <c r="C617" s="291">
        <v>4</v>
      </c>
      <c r="D617" s="291">
        <v>1986</v>
      </c>
      <c r="E617" s="381">
        <f>SUM(F617+G617+H617)</f>
        <v>3.104</v>
      </c>
      <c r="F617" s="381">
        <v>0</v>
      </c>
      <c r="G617" s="381">
        <v>0</v>
      </c>
      <c r="H617" s="381">
        <v>3.104</v>
      </c>
      <c r="I617" s="388">
        <v>170.56</v>
      </c>
      <c r="J617" s="381">
        <v>3.104</v>
      </c>
      <c r="K617" s="388">
        <v>170.56</v>
      </c>
      <c r="L617" s="167">
        <f>J617/K617</f>
        <v>0.018198874296435272</v>
      </c>
      <c r="M617" s="166">
        <v>261.16</v>
      </c>
      <c r="N617" s="414">
        <f>L617*M617</f>
        <v>4.752818011257037</v>
      </c>
      <c r="O617" s="414">
        <f>L617*60*1000</f>
        <v>1091.9324577861162</v>
      </c>
      <c r="P617" s="146">
        <f>O617*M617/1000</f>
        <v>285.16908067542215</v>
      </c>
      <c r="R617" s="10"/>
      <c r="S617" s="10"/>
    </row>
    <row r="618" spans="1:19" s="9" customFormat="1" ht="12.75" customHeight="1">
      <c r="A618" s="326"/>
      <c r="B618" s="227" t="s">
        <v>243</v>
      </c>
      <c r="C618" s="228">
        <v>4</v>
      </c>
      <c r="D618" s="232">
        <v>1955</v>
      </c>
      <c r="E618" s="611">
        <f>F618+G618+H618</f>
        <v>5.235356</v>
      </c>
      <c r="F618" s="524">
        <v>0.35700000000000004</v>
      </c>
      <c r="G618" s="524">
        <v>0.64</v>
      </c>
      <c r="H618" s="524">
        <v>4.2383560000000005</v>
      </c>
      <c r="I618" s="482">
        <v>294.16</v>
      </c>
      <c r="J618" s="524">
        <v>4.2383560000000005</v>
      </c>
      <c r="K618" s="482">
        <v>232.43</v>
      </c>
      <c r="L618" s="455">
        <f>H618/K618</f>
        <v>0.01823497827302844</v>
      </c>
      <c r="M618" s="191">
        <v>301.821</v>
      </c>
      <c r="N618" s="229">
        <f>M618*L618</f>
        <v>5.503699377343717</v>
      </c>
      <c r="O618" s="452">
        <f>L618*60*1000</f>
        <v>1094.0986963817063</v>
      </c>
      <c r="P618" s="78">
        <f>N618*60</f>
        <v>330.221962640623</v>
      </c>
      <c r="Q618" s="11"/>
      <c r="R618" s="10"/>
      <c r="S618" s="10"/>
    </row>
    <row r="619" spans="1:19" s="9" customFormat="1" ht="12.75" customHeight="1">
      <c r="A619" s="326"/>
      <c r="B619" s="76" t="s">
        <v>289</v>
      </c>
      <c r="C619" s="31">
        <v>3</v>
      </c>
      <c r="D619" s="31" t="s">
        <v>24</v>
      </c>
      <c r="E619" s="55">
        <f>F619+G619+H619</f>
        <v>2.6050000000000004</v>
      </c>
      <c r="F619" s="55">
        <v>0.0561</v>
      </c>
      <c r="G619" s="55">
        <v>0.48</v>
      </c>
      <c r="H619" s="55">
        <v>2.0689</v>
      </c>
      <c r="I619" s="54">
        <v>113.39</v>
      </c>
      <c r="J619" s="55">
        <v>2.0689</v>
      </c>
      <c r="K619" s="54">
        <v>113.39</v>
      </c>
      <c r="L619" s="77">
        <f>J619/K619</f>
        <v>0.018245877061469268</v>
      </c>
      <c r="M619" s="191">
        <v>227.5</v>
      </c>
      <c r="N619" s="46">
        <f>L619*M619</f>
        <v>4.150937031484259</v>
      </c>
      <c r="O619" s="110">
        <f>L619*1000*60</f>
        <v>1094.752623688156</v>
      </c>
      <c r="P619" s="78">
        <f>N619*60</f>
        <v>249.0562218890555</v>
      </c>
      <c r="R619" s="10"/>
      <c r="S619" s="10"/>
    </row>
    <row r="620" spans="1:19" s="9" customFormat="1" ht="12.75">
      <c r="A620" s="326"/>
      <c r="B620" s="76" t="s">
        <v>671</v>
      </c>
      <c r="C620" s="31">
        <v>17</v>
      </c>
      <c r="D620" s="31" t="s">
        <v>24</v>
      </c>
      <c r="E620" s="55">
        <f>F620+G620+H620</f>
        <v>17.1629</v>
      </c>
      <c r="F620" s="55">
        <v>1.7376</v>
      </c>
      <c r="G620" s="55">
        <v>1.18</v>
      </c>
      <c r="H620" s="55">
        <v>14.2453</v>
      </c>
      <c r="I620" s="54">
        <v>780.3</v>
      </c>
      <c r="J620" s="55">
        <v>14.2453</v>
      </c>
      <c r="K620" s="54">
        <v>780.3</v>
      </c>
      <c r="L620" s="77">
        <f>J620/K620</f>
        <v>0.018256183519159298</v>
      </c>
      <c r="M620" s="191">
        <v>227.5</v>
      </c>
      <c r="N620" s="46">
        <f>L620*M620</f>
        <v>4.15328175060874</v>
      </c>
      <c r="O620" s="110">
        <f>L620*1000*60</f>
        <v>1095.3710111495577</v>
      </c>
      <c r="P620" s="78">
        <f>N620*60</f>
        <v>249.1969050365244</v>
      </c>
      <c r="R620" s="10"/>
      <c r="S620" s="10"/>
    </row>
    <row r="621" spans="1:19" s="9" customFormat="1" ht="12.75">
      <c r="A621" s="326"/>
      <c r="B621" s="76" t="s">
        <v>36</v>
      </c>
      <c r="C621" s="31">
        <v>38</v>
      </c>
      <c r="D621" s="31" t="s">
        <v>24</v>
      </c>
      <c r="E621" s="55">
        <v>51.118</v>
      </c>
      <c r="F621" s="55">
        <v>3.482892</v>
      </c>
      <c r="G621" s="55">
        <v>6</v>
      </c>
      <c r="H621" s="55">
        <v>41.635108</v>
      </c>
      <c r="I621" s="54">
        <v>2277.52</v>
      </c>
      <c r="J621" s="523">
        <v>41.635108</v>
      </c>
      <c r="K621" s="54">
        <v>2277.52</v>
      </c>
      <c r="L621" s="77">
        <f>J621/K621</f>
        <v>0.018280896764902174</v>
      </c>
      <c r="M621" s="191">
        <v>292.992</v>
      </c>
      <c r="N621" s="46">
        <f>L621*M621</f>
        <v>5.356156504942218</v>
      </c>
      <c r="O621" s="110">
        <f>L621*60*1000</f>
        <v>1096.8538058941303</v>
      </c>
      <c r="P621" s="78">
        <f>N621*60</f>
        <v>321.3693902965331</v>
      </c>
      <c r="R621" s="10"/>
      <c r="S621" s="10"/>
    </row>
    <row r="622" spans="1:19" s="9" customFormat="1" ht="12.75">
      <c r="A622" s="326"/>
      <c r="B622" s="76" t="s">
        <v>287</v>
      </c>
      <c r="C622" s="31">
        <v>6</v>
      </c>
      <c r="D622" s="31" t="s">
        <v>24</v>
      </c>
      <c r="E622" s="55">
        <f>F622+G622+H622</f>
        <v>8.05</v>
      </c>
      <c r="F622" s="55">
        <v>0.9136</v>
      </c>
      <c r="G622" s="55">
        <v>0.96</v>
      </c>
      <c r="H622" s="55">
        <v>6.1764</v>
      </c>
      <c r="I622" s="54">
        <v>337.61</v>
      </c>
      <c r="J622" s="55">
        <v>6.1764</v>
      </c>
      <c r="K622" s="54">
        <v>337.61</v>
      </c>
      <c r="L622" s="77">
        <f>J622/K622</f>
        <v>0.018294481798524925</v>
      </c>
      <c r="M622" s="191">
        <v>227.5</v>
      </c>
      <c r="N622" s="46">
        <f>L622*M622</f>
        <v>4.16199460916442</v>
      </c>
      <c r="O622" s="110">
        <f>L622*1000*60</f>
        <v>1097.6689079114954</v>
      </c>
      <c r="P622" s="78">
        <f>N622*60</f>
        <v>249.7196765498652</v>
      </c>
      <c r="R622" s="10"/>
      <c r="S622" s="10"/>
    </row>
    <row r="623" spans="1:19" s="9" customFormat="1" ht="12.75">
      <c r="A623" s="326"/>
      <c r="B623" s="143" t="s">
        <v>826</v>
      </c>
      <c r="C623" s="36">
        <v>20</v>
      </c>
      <c r="D623" s="36">
        <v>1976</v>
      </c>
      <c r="E623" s="57">
        <v>17.46</v>
      </c>
      <c r="F623" s="57">
        <v>1.0659</v>
      </c>
      <c r="G623" s="57">
        <v>2.56</v>
      </c>
      <c r="H623" s="57">
        <v>13.834</v>
      </c>
      <c r="I623" s="267"/>
      <c r="J623" s="516">
        <v>13.834</v>
      </c>
      <c r="K623" s="267">
        <v>756.04</v>
      </c>
      <c r="L623" s="144">
        <f>J623/K623</f>
        <v>0.018297973652187716</v>
      </c>
      <c r="M623" s="166">
        <v>333.43</v>
      </c>
      <c r="N623" s="145">
        <f>L623*M623</f>
        <v>6.10109335484895</v>
      </c>
      <c r="O623" s="414">
        <f>L623*60*1000</f>
        <v>1097.878419131263</v>
      </c>
      <c r="P623" s="146">
        <f>O623*M623/1000</f>
        <v>366.06560129093697</v>
      </c>
      <c r="Q623" s="11"/>
      <c r="R623" s="10"/>
      <c r="S623" s="10"/>
    </row>
    <row r="624" spans="1:19" s="9" customFormat="1" ht="12.75">
      <c r="A624" s="326"/>
      <c r="B624" s="76" t="s">
        <v>43</v>
      </c>
      <c r="C624" s="31">
        <v>72</v>
      </c>
      <c r="D624" s="31">
        <v>1980</v>
      </c>
      <c r="E624" s="55">
        <v>96.742</v>
      </c>
      <c r="F624" s="55">
        <v>9.555462</v>
      </c>
      <c r="G624" s="55">
        <v>11.52</v>
      </c>
      <c r="H624" s="55">
        <v>75.666538</v>
      </c>
      <c r="I624" s="54">
        <v>4129.55</v>
      </c>
      <c r="J624" s="523">
        <v>75.666538</v>
      </c>
      <c r="K624" s="54">
        <v>4129.55</v>
      </c>
      <c r="L624" s="77">
        <f>J624/K624</f>
        <v>0.018323192115363658</v>
      </c>
      <c r="M624" s="191">
        <v>292.992</v>
      </c>
      <c r="N624" s="46">
        <f>L624*M624</f>
        <v>5.368548704264629</v>
      </c>
      <c r="O624" s="110">
        <f>L624*60*1000</f>
        <v>1099.3915269218196</v>
      </c>
      <c r="P624" s="78">
        <f>N624*60</f>
        <v>322.1129222558778</v>
      </c>
      <c r="R624" s="10"/>
      <c r="S624" s="10"/>
    </row>
    <row r="625" spans="1:19" s="9" customFormat="1" ht="12.75">
      <c r="A625" s="326"/>
      <c r="B625" s="76" t="s">
        <v>672</v>
      </c>
      <c r="C625" s="31">
        <v>5</v>
      </c>
      <c r="D625" s="31" t="s">
        <v>24</v>
      </c>
      <c r="E625" s="55">
        <f>F625+G625+H625</f>
        <v>3.8461</v>
      </c>
      <c r="F625" s="55">
        <v>0.2803</v>
      </c>
      <c r="G625" s="55">
        <v>0</v>
      </c>
      <c r="H625" s="55">
        <v>3.5658</v>
      </c>
      <c r="I625" s="54">
        <v>194.29</v>
      </c>
      <c r="J625" s="55">
        <v>3.5658</v>
      </c>
      <c r="K625" s="54">
        <v>194.29</v>
      </c>
      <c r="L625" s="77">
        <f>J625/K625</f>
        <v>0.018352977507849092</v>
      </c>
      <c r="M625" s="191">
        <v>227.5</v>
      </c>
      <c r="N625" s="46">
        <f>L625*M625</f>
        <v>4.175302383035668</v>
      </c>
      <c r="O625" s="110">
        <f>L625*1000*60</f>
        <v>1101.1786504709455</v>
      </c>
      <c r="P625" s="78">
        <f>N625*60</f>
        <v>250.5181429821401</v>
      </c>
      <c r="R625" s="10"/>
      <c r="S625" s="10"/>
    </row>
    <row r="626" spans="1:19" s="9" customFormat="1" ht="12.75">
      <c r="A626" s="326"/>
      <c r="B626" s="215" t="s">
        <v>217</v>
      </c>
      <c r="C626" s="31">
        <v>8</v>
      </c>
      <c r="D626" s="31">
        <v>1959</v>
      </c>
      <c r="E626" s="55">
        <f>F626+G626+H626</f>
        <v>7.38</v>
      </c>
      <c r="F626" s="55">
        <v>0</v>
      </c>
      <c r="G626" s="55">
        <v>0</v>
      </c>
      <c r="H626" s="55">
        <v>7.38</v>
      </c>
      <c r="I626" s="54">
        <v>400.91</v>
      </c>
      <c r="J626" s="55">
        <v>7.38</v>
      </c>
      <c r="K626" s="54">
        <v>400.91</v>
      </c>
      <c r="L626" s="77">
        <f>H626/I626</f>
        <v>0.01840812152353396</v>
      </c>
      <c r="M626" s="46">
        <v>285.6</v>
      </c>
      <c r="N626" s="46">
        <f>L626*M626*1.09</f>
        <v>5.730521862762216</v>
      </c>
      <c r="O626" s="46">
        <f>L626*60*1000</f>
        <v>1104.4872914120376</v>
      </c>
      <c r="P626" s="78">
        <f>N626*62</f>
        <v>355.2923554912574</v>
      </c>
      <c r="R626" s="10"/>
      <c r="S626" s="10"/>
    </row>
    <row r="627" spans="1:19" s="9" customFormat="1" ht="12.75">
      <c r="A627" s="326"/>
      <c r="B627" s="290" t="s">
        <v>894</v>
      </c>
      <c r="C627" s="291">
        <v>72</v>
      </c>
      <c r="D627" s="291">
        <v>1977</v>
      </c>
      <c r="E627" s="381">
        <f>SUM(F627+G627+H627)</f>
        <v>55.72</v>
      </c>
      <c r="F627" s="381">
        <v>6.052</v>
      </c>
      <c r="G627" s="381">
        <v>11.2</v>
      </c>
      <c r="H627" s="381">
        <v>38.468</v>
      </c>
      <c r="I627" s="388">
        <v>2071.27</v>
      </c>
      <c r="J627" s="381">
        <v>38.468</v>
      </c>
      <c r="K627" s="388">
        <v>2071.27</v>
      </c>
      <c r="L627" s="167">
        <f>J627/K627</f>
        <v>0.01857218035311669</v>
      </c>
      <c r="M627" s="166">
        <v>261.16</v>
      </c>
      <c r="N627" s="168">
        <f>L627*M627</f>
        <v>4.850310621019955</v>
      </c>
      <c r="O627" s="168">
        <f>L627*60*1000</f>
        <v>1114.3308211870012</v>
      </c>
      <c r="P627" s="169">
        <f>O627*M627/1000</f>
        <v>291.0186372611973</v>
      </c>
      <c r="Q627" s="11"/>
      <c r="R627" s="10"/>
      <c r="S627" s="10"/>
    </row>
    <row r="628" spans="1:19" s="9" customFormat="1" ht="13.5" customHeight="1">
      <c r="A628" s="326"/>
      <c r="B628" s="143" t="s">
        <v>729</v>
      </c>
      <c r="C628" s="36">
        <v>18</v>
      </c>
      <c r="D628" s="36"/>
      <c r="E628" s="57">
        <v>25.6</v>
      </c>
      <c r="F628" s="57">
        <v>1.681</v>
      </c>
      <c r="G628" s="57">
        <v>2.88</v>
      </c>
      <c r="H628" s="57">
        <v>21.037</v>
      </c>
      <c r="I628" s="267">
        <v>1127.88</v>
      </c>
      <c r="J628" s="57">
        <v>21</v>
      </c>
      <c r="K628" s="267">
        <v>1127.9</v>
      </c>
      <c r="L628" s="167">
        <f>J628/K628</f>
        <v>0.018618671868073408</v>
      </c>
      <c r="M628" s="166">
        <v>241.54</v>
      </c>
      <c r="N628" s="168">
        <f>L628*M628</f>
        <v>4.497154003014451</v>
      </c>
      <c r="O628" s="168">
        <f>L628*60*1000</f>
        <v>1117.1203120844045</v>
      </c>
      <c r="P628" s="169">
        <f>O628*M628/1000</f>
        <v>269.8292401808671</v>
      </c>
      <c r="R628" s="10"/>
      <c r="S628" s="10"/>
    </row>
    <row r="629" spans="1:19" s="9" customFormat="1" ht="12.75" customHeight="1">
      <c r="A629" s="326"/>
      <c r="B629" s="356" t="s">
        <v>187</v>
      </c>
      <c r="C629" s="31">
        <v>22</v>
      </c>
      <c r="D629" s="31">
        <v>1960</v>
      </c>
      <c r="E629" s="55">
        <v>20.959998</v>
      </c>
      <c r="F629" s="55">
        <v>0.969</v>
      </c>
      <c r="G629" s="55">
        <v>3.04</v>
      </c>
      <c r="H629" s="55">
        <v>16.950998</v>
      </c>
      <c r="I629" s="54">
        <v>942.17</v>
      </c>
      <c r="J629" s="55">
        <v>11.755871</v>
      </c>
      <c r="K629" s="54">
        <v>630.57</v>
      </c>
      <c r="L629" s="77">
        <v>0.018643</v>
      </c>
      <c r="M629" s="203">
        <v>339.64</v>
      </c>
      <c r="N629" s="203">
        <f>L629*M629</f>
        <v>6.33190852</v>
      </c>
      <c r="O629" s="203">
        <f>L629*60*1000</f>
        <v>1118.58</v>
      </c>
      <c r="P629" s="205">
        <f>N629*60</f>
        <v>379.9145112</v>
      </c>
      <c r="R629" s="10"/>
      <c r="S629" s="10"/>
    </row>
    <row r="630" spans="1:19" s="9" customFormat="1" ht="12.75">
      <c r="A630" s="326"/>
      <c r="B630" s="76" t="s">
        <v>673</v>
      </c>
      <c r="C630" s="232">
        <v>16</v>
      </c>
      <c r="D630" s="31" t="s">
        <v>24</v>
      </c>
      <c r="E630" s="55">
        <f>F630+G630+H630</f>
        <v>14.274</v>
      </c>
      <c r="F630" s="55">
        <v>1.2892</v>
      </c>
      <c r="G630" s="55">
        <v>0</v>
      </c>
      <c r="H630" s="55">
        <v>12.9848</v>
      </c>
      <c r="I630" s="54">
        <v>696.15</v>
      </c>
      <c r="J630" s="55">
        <v>12.9848</v>
      </c>
      <c r="K630" s="54">
        <v>696.15</v>
      </c>
      <c r="L630" s="77">
        <f>J630/K630</f>
        <v>0.018652301946419595</v>
      </c>
      <c r="M630" s="191">
        <v>227.5</v>
      </c>
      <c r="N630" s="46">
        <f>L630*M630</f>
        <v>4.243398692810458</v>
      </c>
      <c r="O630" s="191">
        <f>L630*1000*60</f>
        <v>1119.1381167851757</v>
      </c>
      <c r="P630" s="78">
        <f>N630*60</f>
        <v>254.60392156862747</v>
      </c>
      <c r="R630" s="10"/>
      <c r="S630" s="10"/>
    </row>
    <row r="631" spans="1:19" s="9" customFormat="1" ht="12.75">
      <c r="A631" s="326"/>
      <c r="B631" s="143" t="s">
        <v>780</v>
      </c>
      <c r="C631" s="36">
        <v>32</v>
      </c>
      <c r="D631" s="36" t="s">
        <v>24</v>
      </c>
      <c r="E631" s="57">
        <f>F631+G631+H631</f>
        <v>29.743000000000002</v>
      </c>
      <c r="F631" s="57">
        <v>1.813</v>
      </c>
      <c r="G631" s="57">
        <v>5.04</v>
      </c>
      <c r="H631" s="57">
        <v>22.89</v>
      </c>
      <c r="I631" s="267">
        <v>1224.34</v>
      </c>
      <c r="J631" s="57">
        <v>22.889</v>
      </c>
      <c r="K631" s="267">
        <v>1224.34</v>
      </c>
      <c r="L631" s="144">
        <f>J631/K631</f>
        <v>0.018694970351372985</v>
      </c>
      <c r="M631" s="166">
        <v>345.2</v>
      </c>
      <c r="N631" s="145">
        <f>L631*M631</f>
        <v>6.453503765293954</v>
      </c>
      <c r="O631" s="168">
        <f>L631*60*1000</f>
        <v>1121.6982210823792</v>
      </c>
      <c r="P631" s="146">
        <f>O631*M631/1000</f>
        <v>387.2102259176373</v>
      </c>
      <c r="Q631" s="11"/>
      <c r="R631" s="10"/>
      <c r="S631" s="10"/>
    </row>
    <row r="632" spans="1:19" s="9" customFormat="1" ht="12.75" customHeight="1">
      <c r="A632" s="326"/>
      <c r="B632" s="143" t="s">
        <v>357</v>
      </c>
      <c r="C632" s="36">
        <v>3</v>
      </c>
      <c r="D632" s="36">
        <v>1988</v>
      </c>
      <c r="E632" s="57">
        <v>4.011</v>
      </c>
      <c r="F632" s="57">
        <v>0.403</v>
      </c>
      <c r="G632" s="57">
        <v>0.48</v>
      </c>
      <c r="H632" s="57">
        <v>3.128</v>
      </c>
      <c r="I632" s="267">
        <v>167.31</v>
      </c>
      <c r="J632" s="57">
        <v>3.128</v>
      </c>
      <c r="K632" s="267">
        <v>167.31</v>
      </c>
      <c r="L632" s="144">
        <f>J632/K632</f>
        <v>0.018695834080449465</v>
      </c>
      <c r="M632" s="166">
        <v>306.944</v>
      </c>
      <c r="N632" s="145">
        <f>L632*M632</f>
        <v>5.738574095989481</v>
      </c>
      <c r="O632" s="168">
        <f>L632*60*1000</f>
        <v>1121.750044826968</v>
      </c>
      <c r="P632" s="146">
        <f>O632*M632/1000</f>
        <v>344.3144457593689</v>
      </c>
      <c r="Q632" s="11"/>
      <c r="R632" s="10"/>
      <c r="S632" s="10"/>
    </row>
    <row r="633" spans="1:19" s="9" customFormat="1" ht="12.75" customHeight="1">
      <c r="A633" s="326"/>
      <c r="B633" s="76" t="s">
        <v>169</v>
      </c>
      <c r="C633" s="31">
        <v>3</v>
      </c>
      <c r="D633" s="31">
        <v>1900</v>
      </c>
      <c r="E633" s="55">
        <v>12.109</v>
      </c>
      <c r="F633" s="55">
        <v>0.867</v>
      </c>
      <c r="G633" s="55">
        <v>1.92</v>
      </c>
      <c r="H633" s="55">
        <f>E633-F633-G633</f>
        <v>9.322000000000001</v>
      </c>
      <c r="I633" s="54">
        <v>558.26</v>
      </c>
      <c r="J633" s="55">
        <v>9.1</v>
      </c>
      <c r="K633" s="54">
        <v>485.29</v>
      </c>
      <c r="L633" s="77">
        <f>J633/K633</f>
        <v>0.018751674256630053</v>
      </c>
      <c r="M633" s="191">
        <v>333.649</v>
      </c>
      <c r="N633" s="46">
        <f>L633*M633</f>
        <v>6.256477364050361</v>
      </c>
      <c r="O633" s="191">
        <f>L633*60*1000</f>
        <v>1125.1004553978032</v>
      </c>
      <c r="P633" s="78">
        <f>N633*60</f>
        <v>375.3886418430217</v>
      </c>
      <c r="R633" s="10"/>
      <c r="S633" s="10"/>
    </row>
    <row r="634" spans="1:19" s="9" customFormat="1" ht="12.75">
      <c r="A634" s="326"/>
      <c r="B634" s="143" t="s">
        <v>353</v>
      </c>
      <c r="C634" s="36">
        <v>8</v>
      </c>
      <c r="D634" s="36">
        <v>1962</v>
      </c>
      <c r="E634" s="57">
        <v>8.668</v>
      </c>
      <c r="F634" s="57">
        <v>0.634</v>
      </c>
      <c r="G634" s="57">
        <v>1.28</v>
      </c>
      <c r="H634" s="57">
        <v>6.754</v>
      </c>
      <c r="I634" s="267">
        <v>372.35</v>
      </c>
      <c r="J634" s="57">
        <v>5.13</v>
      </c>
      <c r="K634" s="267">
        <v>273.55</v>
      </c>
      <c r="L634" s="144">
        <f>J634/K634</f>
        <v>0.01875342716139645</v>
      </c>
      <c r="M634" s="166">
        <v>306.944</v>
      </c>
      <c r="N634" s="145">
        <f>L634*M634</f>
        <v>5.756251946627673</v>
      </c>
      <c r="O634" s="168">
        <f>L634*60*1000</f>
        <v>1125.205629683787</v>
      </c>
      <c r="P634" s="146">
        <f>O634*M634/1000</f>
        <v>345.3751167976604</v>
      </c>
      <c r="R634" s="10"/>
      <c r="S634" s="10"/>
    </row>
    <row r="635" spans="1:19" s="9" customFormat="1" ht="12.75">
      <c r="A635" s="326"/>
      <c r="B635" s="356" t="s">
        <v>515</v>
      </c>
      <c r="C635" s="31">
        <v>12</v>
      </c>
      <c r="D635" s="31">
        <v>1972</v>
      </c>
      <c r="E635" s="55">
        <v>9.993001</v>
      </c>
      <c r="F635" s="55">
        <v>0</v>
      </c>
      <c r="G635" s="55">
        <v>0</v>
      </c>
      <c r="H635" s="55">
        <v>9.993001</v>
      </c>
      <c r="I635" s="54">
        <v>532.47</v>
      </c>
      <c r="J635" s="55">
        <v>9.993001</v>
      </c>
      <c r="K635" s="54">
        <v>532.47</v>
      </c>
      <c r="L635" s="77">
        <v>0.018767</v>
      </c>
      <c r="M635" s="204">
        <v>339.64</v>
      </c>
      <c r="N635" s="204">
        <f>L635*M635</f>
        <v>6.374023879999999</v>
      </c>
      <c r="O635" s="204">
        <f>L635*60*1000</f>
        <v>1126.02</v>
      </c>
      <c r="P635" s="205">
        <f>N635*60</f>
        <v>382.4414328</v>
      </c>
      <c r="R635" s="10"/>
      <c r="S635" s="10"/>
    </row>
    <row r="636" spans="1:19" s="9" customFormat="1" ht="12.75">
      <c r="A636" s="326"/>
      <c r="B636" s="143" t="s">
        <v>843</v>
      </c>
      <c r="C636" s="36">
        <v>40</v>
      </c>
      <c r="D636" s="36">
        <v>1971</v>
      </c>
      <c r="E636" s="57">
        <v>44.642</v>
      </c>
      <c r="F636" s="57">
        <v>1.785</v>
      </c>
      <c r="G636" s="57">
        <v>6.4</v>
      </c>
      <c r="H636" s="57">
        <v>36.457</v>
      </c>
      <c r="I636" s="267">
        <v>1943.6</v>
      </c>
      <c r="J636" s="57">
        <v>36.5</v>
      </c>
      <c r="K636" s="267">
        <v>1943.6</v>
      </c>
      <c r="L636" s="144">
        <f>J636/K636</f>
        <v>0.018779584276600123</v>
      </c>
      <c r="M636" s="42">
        <v>214.08</v>
      </c>
      <c r="N636" s="145">
        <f>L636*M636</f>
        <v>4.020333401934555</v>
      </c>
      <c r="O636" s="145">
        <f>L636*60*1000</f>
        <v>1126.7750565960073</v>
      </c>
      <c r="P636" s="146">
        <f>O636*M636/1000</f>
        <v>241.22000411607326</v>
      </c>
      <c r="Q636" s="11"/>
      <c r="R636" s="10"/>
      <c r="S636" s="10"/>
    </row>
    <row r="637" spans="1:19" s="9" customFormat="1" ht="12.75">
      <c r="A637" s="326"/>
      <c r="B637" s="143" t="s">
        <v>836</v>
      </c>
      <c r="C637" s="36">
        <v>4</v>
      </c>
      <c r="D637" s="36">
        <v>1950</v>
      </c>
      <c r="E637" s="57">
        <v>4.935</v>
      </c>
      <c r="F637" s="57">
        <v>0.664</v>
      </c>
      <c r="G637" s="57">
        <v>0.64</v>
      </c>
      <c r="H637" s="57">
        <v>3.631</v>
      </c>
      <c r="I637" s="267">
        <v>193.31</v>
      </c>
      <c r="J637" s="57">
        <v>3.631</v>
      </c>
      <c r="K637" s="267">
        <v>193.31</v>
      </c>
      <c r="L637" s="144">
        <f>J637/K637</f>
        <v>0.01878330143293156</v>
      </c>
      <c r="M637" s="42">
        <v>306.944</v>
      </c>
      <c r="N637" s="145">
        <f>L637*M637</f>
        <v>5.765421675029746</v>
      </c>
      <c r="O637" s="145">
        <f>L637*60*1000</f>
        <v>1126.9980859758937</v>
      </c>
      <c r="P637" s="146">
        <f>O637*M637/1000</f>
        <v>345.9253005017847</v>
      </c>
      <c r="R637" s="10"/>
      <c r="S637" s="10"/>
    </row>
    <row r="638" spans="1:19" s="9" customFormat="1" ht="12.75">
      <c r="A638" s="326"/>
      <c r="B638" s="143" t="s">
        <v>651</v>
      </c>
      <c r="C638" s="36">
        <v>10</v>
      </c>
      <c r="D638" s="36" t="s">
        <v>276</v>
      </c>
      <c r="E638" s="57">
        <v>12.22</v>
      </c>
      <c r="F638" s="57">
        <v>0.77</v>
      </c>
      <c r="G638" s="57">
        <v>1.52</v>
      </c>
      <c r="H638" s="57">
        <v>9.93</v>
      </c>
      <c r="I638" s="267">
        <v>528</v>
      </c>
      <c r="J638" s="57">
        <v>9.93</v>
      </c>
      <c r="K638" s="267">
        <v>528</v>
      </c>
      <c r="L638" s="144">
        <f>J638/K638</f>
        <v>0.01880681818181818</v>
      </c>
      <c r="M638" s="282">
        <v>215.3</v>
      </c>
      <c r="N638" s="145">
        <f>L638*M638</f>
        <v>4.0491079545454545</v>
      </c>
      <c r="O638" s="145">
        <f>L638*60*1000</f>
        <v>1128.409090909091</v>
      </c>
      <c r="P638" s="146">
        <f>O638*M638/1000</f>
        <v>242.9464772727273</v>
      </c>
      <c r="R638" s="10"/>
      <c r="S638" s="10"/>
    </row>
    <row r="639" spans="1:19" s="9" customFormat="1" ht="12.75" customHeight="1">
      <c r="A639" s="326"/>
      <c r="B639" s="76" t="s">
        <v>198</v>
      </c>
      <c r="C639" s="31">
        <v>27</v>
      </c>
      <c r="D639" s="31">
        <v>1964</v>
      </c>
      <c r="E639" s="55">
        <v>25.974999</v>
      </c>
      <c r="F639" s="55">
        <v>1.173</v>
      </c>
      <c r="G639" s="55">
        <v>3.84</v>
      </c>
      <c r="H639" s="55">
        <v>20.961999</v>
      </c>
      <c r="I639" s="54">
        <v>1114.14</v>
      </c>
      <c r="J639" s="55">
        <v>17.952806</v>
      </c>
      <c r="K639" s="54">
        <v>954.2</v>
      </c>
      <c r="L639" s="77">
        <v>0.018814</v>
      </c>
      <c r="M639" s="46">
        <v>235.5</v>
      </c>
      <c r="N639" s="46">
        <v>4.430697</v>
      </c>
      <c r="O639" s="191">
        <f>L639*60*1000</f>
        <v>1128.8400000000001</v>
      </c>
      <c r="P639" s="78">
        <f>N639*60</f>
        <v>265.84182000000004</v>
      </c>
      <c r="R639" s="10"/>
      <c r="S639" s="10"/>
    </row>
    <row r="640" spans="1:19" s="9" customFormat="1" ht="12.75">
      <c r="A640" s="326"/>
      <c r="B640" s="76" t="s">
        <v>215</v>
      </c>
      <c r="C640" s="31">
        <v>45</v>
      </c>
      <c r="D640" s="31">
        <v>1982</v>
      </c>
      <c r="E640" s="55">
        <f>F640+G640+H640</f>
        <v>33.97</v>
      </c>
      <c r="F640" s="55">
        <v>3.45</v>
      </c>
      <c r="G640" s="55">
        <v>1.1</v>
      </c>
      <c r="H640" s="55">
        <v>29.42</v>
      </c>
      <c r="I640" s="54">
        <v>1563.16</v>
      </c>
      <c r="J640" s="55">
        <v>29.42</v>
      </c>
      <c r="K640" s="54">
        <v>1881.3</v>
      </c>
      <c r="L640" s="77">
        <f>H640/I640</f>
        <v>0.018820850072929194</v>
      </c>
      <c r="M640" s="191">
        <v>285.6</v>
      </c>
      <c r="N640" s="46">
        <f>L640*M640*1.09</f>
        <v>5.859005911103151</v>
      </c>
      <c r="O640" s="191">
        <f>L640*60*1000</f>
        <v>1129.2510043757516</v>
      </c>
      <c r="P640" s="78">
        <f>N640*62</f>
        <v>363.2583664883954</v>
      </c>
      <c r="R640" s="10"/>
      <c r="S640" s="10"/>
    </row>
    <row r="641" spans="1:19" s="9" customFormat="1" ht="12.75">
      <c r="A641" s="326"/>
      <c r="B641" s="356" t="s">
        <v>188</v>
      </c>
      <c r="C641" s="31">
        <v>8</v>
      </c>
      <c r="D641" s="31">
        <v>1962</v>
      </c>
      <c r="E641" s="55">
        <v>8.497</v>
      </c>
      <c r="F641" s="55">
        <v>0.459</v>
      </c>
      <c r="G641" s="55">
        <v>1.2</v>
      </c>
      <c r="H641" s="55">
        <v>6.838</v>
      </c>
      <c r="I641" s="54">
        <v>363.26</v>
      </c>
      <c r="J641" s="55">
        <v>4.699219</v>
      </c>
      <c r="K641" s="54">
        <v>249.64</v>
      </c>
      <c r="L641" s="77">
        <v>0.018823</v>
      </c>
      <c r="M641" s="203">
        <v>339.64</v>
      </c>
      <c r="N641" s="204">
        <f>L641*M641</f>
        <v>6.39304372</v>
      </c>
      <c r="O641" s="203">
        <f>L641*60*1000</f>
        <v>1129.38</v>
      </c>
      <c r="P641" s="205">
        <f>N641*60</f>
        <v>383.5826232</v>
      </c>
      <c r="R641" s="10"/>
      <c r="S641" s="10"/>
    </row>
    <row r="642" spans="1:19" s="9" customFormat="1" ht="12.75">
      <c r="A642" s="326"/>
      <c r="B642" s="143" t="s">
        <v>337</v>
      </c>
      <c r="C642" s="36">
        <v>50</v>
      </c>
      <c r="D642" s="36">
        <v>1976</v>
      </c>
      <c r="E642" s="57">
        <v>45</v>
      </c>
      <c r="F642" s="57">
        <v>2.8</v>
      </c>
      <c r="G642" s="57">
        <v>8</v>
      </c>
      <c r="H642" s="57">
        <v>34.2</v>
      </c>
      <c r="I642" s="267"/>
      <c r="J642" s="516">
        <v>34.2</v>
      </c>
      <c r="K642" s="267">
        <v>1816.5</v>
      </c>
      <c r="L642" s="144">
        <f>J642/K642</f>
        <v>0.018827415359207268</v>
      </c>
      <c r="M642" s="166">
        <v>333.43</v>
      </c>
      <c r="N642" s="145">
        <f>L642*M642</f>
        <v>6.27762510322048</v>
      </c>
      <c r="O642" s="168">
        <f>L642*60*1000</f>
        <v>1129.644921552436</v>
      </c>
      <c r="P642" s="146">
        <f>O642*M642/1000</f>
        <v>376.65750619322876</v>
      </c>
      <c r="R642" s="10"/>
      <c r="S642" s="10"/>
    </row>
    <row r="643" spans="1:19" s="9" customFormat="1" ht="12.75">
      <c r="A643" s="326"/>
      <c r="B643" s="143" t="s">
        <v>781</v>
      </c>
      <c r="C643" s="36">
        <v>24</v>
      </c>
      <c r="D643" s="36" t="s">
        <v>24</v>
      </c>
      <c r="E643" s="57">
        <f>F643+G643+H643</f>
        <v>22.267</v>
      </c>
      <c r="F643" s="57">
        <v>2.637</v>
      </c>
      <c r="G643" s="57">
        <v>0.24</v>
      </c>
      <c r="H643" s="57">
        <v>19.39</v>
      </c>
      <c r="I643" s="267">
        <v>1026.08</v>
      </c>
      <c r="J643" s="57">
        <v>19.39</v>
      </c>
      <c r="K643" s="267">
        <v>1026.08</v>
      </c>
      <c r="L643" s="144">
        <f>J643/K643</f>
        <v>0.01889716201465773</v>
      </c>
      <c r="M643" s="166">
        <v>345.2</v>
      </c>
      <c r="N643" s="145">
        <f>L643*M643</f>
        <v>6.523300327459848</v>
      </c>
      <c r="O643" s="168">
        <f>L643*60*1000</f>
        <v>1133.8297208794636</v>
      </c>
      <c r="P643" s="146">
        <f>O643*M643/1000</f>
        <v>391.39801964759084</v>
      </c>
      <c r="R643" s="10"/>
      <c r="S643" s="10"/>
    </row>
    <row r="644" spans="1:19" s="9" customFormat="1" ht="12.75">
      <c r="A644" s="326"/>
      <c r="B644" s="76" t="s">
        <v>262</v>
      </c>
      <c r="C644" s="31">
        <v>24</v>
      </c>
      <c r="D644" s="31">
        <v>1966</v>
      </c>
      <c r="E644" s="55">
        <f>SUM(F644:H644)</f>
        <v>20.573</v>
      </c>
      <c r="F644" s="55"/>
      <c r="G644" s="55"/>
      <c r="H644" s="55">
        <v>20.573</v>
      </c>
      <c r="I644" s="54">
        <v>1087.21</v>
      </c>
      <c r="J644" s="55">
        <v>20.573</v>
      </c>
      <c r="K644" s="54">
        <v>1087.21</v>
      </c>
      <c r="L644" s="77">
        <f>J644/K644</f>
        <v>0.01892274721534938</v>
      </c>
      <c r="M644" s="191">
        <v>281.5</v>
      </c>
      <c r="N644" s="46">
        <f>L644*M644*1.09</f>
        <v>5.806161141821728</v>
      </c>
      <c r="O644" s="191">
        <f>L644*60*1000</f>
        <v>1135.364832920963</v>
      </c>
      <c r="P644" s="78">
        <f>N644*60</f>
        <v>348.36966850930366</v>
      </c>
      <c r="R644" s="10"/>
      <c r="S644" s="10"/>
    </row>
    <row r="645" spans="1:19" s="9" customFormat="1" ht="12.75">
      <c r="A645" s="326"/>
      <c r="B645" s="143" t="s">
        <v>730</v>
      </c>
      <c r="C645" s="36">
        <v>12</v>
      </c>
      <c r="D645" s="36">
        <v>1949</v>
      </c>
      <c r="E645" s="57">
        <v>13.8</v>
      </c>
      <c r="F645" s="57">
        <v>1.541</v>
      </c>
      <c r="G645" s="57">
        <v>1.84</v>
      </c>
      <c r="H645" s="57">
        <v>10.519</v>
      </c>
      <c r="I645" s="267">
        <v>554.28</v>
      </c>
      <c r="J645" s="57">
        <v>10.5</v>
      </c>
      <c r="K645" s="267">
        <v>554.3</v>
      </c>
      <c r="L645" s="144">
        <f>J645/K645</f>
        <v>0.0189428107523002</v>
      </c>
      <c r="M645" s="42">
        <v>241.54</v>
      </c>
      <c r="N645" s="145">
        <f>L645*M645</f>
        <v>4.57544650911059</v>
      </c>
      <c r="O645" s="145">
        <f>L645*60*1000</f>
        <v>1136.568645138012</v>
      </c>
      <c r="P645" s="146">
        <f>O645*M645/1000</f>
        <v>274.5267905466354</v>
      </c>
      <c r="R645" s="10"/>
      <c r="S645" s="10"/>
    </row>
    <row r="646" spans="1:19" s="9" customFormat="1" ht="12.75">
      <c r="A646" s="326"/>
      <c r="B646" s="76" t="s">
        <v>674</v>
      </c>
      <c r="C646" s="31">
        <v>12</v>
      </c>
      <c r="D646" s="31" t="s">
        <v>24</v>
      </c>
      <c r="E646" s="55">
        <f>F646+G646+H646</f>
        <v>11.251000000000001</v>
      </c>
      <c r="F646" s="55">
        <v>1.2163</v>
      </c>
      <c r="G646" s="55">
        <v>0</v>
      </c>
      <c r="H646" s="55">
        <v>10.0347</v>
      </c>
      <c r="I646" s="54">
        <v>529.6</v>
      </c>
      <c r="J646" s="55">
        <v>10.0347</v>
      </c>
      <c r="K646" s="54">
        <v>529.6</v>
      </c>
      <c r="L646" s="77">
        <f>J646/K646</f>
        <v>0.018947696374622357</v>
      </c>
      <c r="M646" s="46">
        <v>227.5</v>
      </c>
      <c r="N646" s="46">
        <f>L646*M646</f>
        <v>4.310600925226586</v>
      </c>
      <c r="O646" s="46">
        <f>L646*1000*60</f>
        <v>1136.8617824773414</v>
      </c>
      <c r="P646" s="78">
        <f>N646*60</f>
        <v>258.6360555135952</v>
      </c>
      <c r="R646" s="10"/>
      <c r="S646" s="10"/>
    </row>
    <row r="647" spans="1:19" s="9" customFormat="1" ht="12.75">
      <c r="A647" s="326"/>
      <c r="B647" s="76" t="s">
        <v>260</v>
      </c>
      <c r="C647" s="31">
        <v>12</v>
      </c>
      <c r="D647" s="31">
        <v>1962</v>
      </c>
      <c r="E647" s="55">
        <f>SUM(F647:H647)</f>
        <v>9.22</v>
      </c>
      <c r="F647" s="55"/>
      <c r="G647" s="55"/>
      <c r="H647" s="55">
        <v>9.22</v>
      </c>
      <c r="I647" s="54">
        <v>529.97</v>
      </c>
      <c r="J647" s="55">
        <v>9.22</v>
      </c>
      <c r="K647" s="54">
        <v>486.49</v>
      </c>
      <c r="L647" s="77">
        <f>J647/K647</f>
        <v>0.01895208534605028</v>
      </c>
      <c r="M647" s="46">
        <v>281.5</v>
      </c>
      <c r="N647" s="46">
        <f>L647*M647*1.09</f>
        <v>5.815163107155337</v>
      </c>
      <c r="O647" s="46">
        <f>L647*60*1000</f>
        <v>1137.1251207630166</v>
      </c>
      <c r="P647" s="78">
        <f>N647*60</f>
        <v>348.9097864293202</v>
      </c>
      <c r="Q647" s="11"/>
      <c r="R647" s="10"/>
      <c r="S647" s="10"/>
    </row>
    <row r="648" spans="1:19" s="9" customFormat="1" ht="12.75">
      <c r="A648" s="326"/>
      <c r="B648" s="312" t="s">
        <v>895</v>
      </c>
      <c r="C648" s="36">
        <v>12</v>
      </c>
      <c r="D648" s="36" t="s">
        <v>24</v>
      </c>
      <c r="E648" s="57">
        <f>SUM(F648+G648+H648)</f>
        <v>11.298000000000002</v>
      </c>
      <c r="F648" s="57">
        <v>1.01</v>
      </c>
      <c r="G648" s="57">
        <v>0.546</v>
      </c>
      <c r="H648" s="57">
        <v>9.742</v>
      </c>
      <c r="I648" s="267">
        <v>513.61</v>
      </c>
      <c r="J648" s="57">
        <v>9.742</v>
      </c>
      <c r="K648" s="267">
        <v>513.61</v>
      </c>
      <c r="L648" s="144">
        <f>J648/K648</f>
        <v>0.018967699227039975</v>
      </c>
      <c r="M648" s="42">
        <v>261.16</v>
      </c>
      <c r="N648" s="145">
        <f>L648*M648</f>
        <v>4.953604330133761</v>
      </c>
      <c r="O648" s="145">
        <f>L648*60*1000</f>
        <v>1138.0619536223983</v>
      </c>
      <c r="P648" s="146">
        <f>O648*M648/1000</f>
        <v>297.21625980802554</v>
      </c>
      <c r="R648" s="10"/>
      <c r="S648" s="10"/>
    </row>
    <row r="649" spans="1:19" s="9" customFormat="1" ht="12.75" customHeight="1">
      <c r="A649" s="326"/>
      <c r="B649" s="361" t="s">
        <v>565</v>
      </c>
      <c r="C649" s="375">
        <v>14</v>
      </c>
      <c r="D649" s="189">
        <v>1968</v>
      </c>
      <c r="E649" s="394">
        <f>F649+G649+H649</f>
        <v>9.790019</v>
      </c>
      <c r="F649" s="589">
        <v>0</v>
      </c>
      <c r="G649" s="589">
        <v>0</v>
      </c>
      <c r="H649" s="589">
        <v>9.790019</v>
      </c>
      <c r="I649" s="486">
        <v>1020.08</v>
      </c>
      <c r="J649" s="589">
        <v>9.790019</v>
      </c>
      <c r="K649" s="486">
        <v>514.91</v>
      </c>
      <c r="L649" s="457">
        <f>H649/K649</f>
        <v>0.019013068303198617</v>
      </c>
      <c r="M649" s="191">
        <v>301.821</v>
      </c>
      <c r="N649" s="252">
        <f>M649*L649</f>
        <v>5.73854328833971</v>
      </c>
      <c r="O649" s="418">
        <f>L649*60*1000</f>
        <v>1140.784098191917</v>
      </c>
      <c r="P649" s="176">
        <f>N649*60</f>
        <v>344.3125973003826</v>
      </c>
      <c r="R649" s="10"/>
      <c r="S649" s="10"/>
    </row>
    <row r="650" spans="1:19" s="9" customFormat="1" ht="13.5" customHeight="1">
      <c r="A650" s="326"/>
      <c r="B650" s="356" t="s">
        <v>516</v>
      </c>
      <c r="C650" s="31">
        <v>8</v>
      </c>
      <c r="D650" s="31">
        <v>1962</v>
      </c>
      <c r="E650" s="55">
        <v>8.559001</v>
      </c>
      <c r="F650" s="55">
        <v>0.612</v>
      </c>
      <c r="G650" s="55">
        <v>0.97</v>
      </c>
      <c r="H650" s="55">
        <v>6.977001</v>
      </c>
      <c r="I650" s="54">
        <v>366.73</v>
      </c>
      <c r="J650" s="55">
        <v>6.977001</v>
      </c>
      <c r="K650" s="54">
        <v>366.73</v>
      </c>
      <c r="L650" s="190">
        <v>0.019024</v>
      </c>
      <c r="M650" s="203">
        <v>339.64</v>
      </c>
      <c r="N650" s="203">
        <f>L650*M650</f>
        <v>6.46131136</v>
      </c>
      <c r="O650" s="203">
        <f>L650*60*1000</f>
        <v>1141.44</v>
      </c>
      <c r="P650" s="427">
        <f>N650*60</f>
        <v>387.6786816</v>
      </c>
      <c r="Q650" s="11"/>
      <c r="R650" s="10"/>
      <c r="S650" s="10"/>
    </row>
    <row r="651" spans="1:19" s="9" customFormat="1" ht="12.75" customHeight="1">
      <c r="A651" s="326"/>
      <c r="B651" s="356" t="s">
        <v>517</v>
      </c>
      <c r="C651" s="31">
        <v>10</v>
      </c>
      <c r="D651" s="31">
        <v>1958</v>
      </c>
      <c r="E651" s="55">
        <v>11.410999</v>
      </c>
      <c r="F651" s="55">
        <v>1.224</v>
      </c>
      <c r="G651" s="55">
        <v>1.52</v>
      </c>
      <c r="H651" s="55">
        <v>8.666999</v>
      </c>
      <c r="I651" s="54">
        <v>454.98</v>
      </c>
      <c r="J651" s="55">
        <v>8.666999</v>
      </c>
      <c r="K651" s="54">
        <v>454.98</v>
      </c>
      <c r="L651" s="77">
        <v>0.019049</v>
      </c>
      <c r="M651" s="203">
        <v>339.64</v>
      </c>
      <c r="N651" s="203">
        <f>L651*M651</f>
        <v>6.46980236</v>
      </c>
      <c r="O651" s="203">
        <f>L651*60*1000</f>
        <v>1142.94</v>
      </c>
      <c r="P651" s="205">
        <f>N651*60</f>
        <v>388.1881416</v>
      </c>
      <c r="R651" s="10"/>
      <c r="S651" s="10"/>
    </row>
    <row r="652" spans="1:19" s="9" customFormat="1" ht="12.75" customHeight="1">
      <c r="A652" s="326"/>
      <c r="B652" s="143" t="s">
        <v>897</v>
      </c>
      <c r="C652" s="36">
        <v>18</v>
      </c>
      <c r="D652" s="36">
        <v>1982</v>
      </c>
      <c r="E652" s="57">
        <f>SUM(F652+G652+H652)</f>
        <v>20.992</v>
      </c>
      <c r="F652" s="57">
        <v>2.596</v>
      </c>
      <c r="G652" s="57">
        <v>0.18</v>
      </c>
      <c r="H652" s="57">
        <v>18.216</v>
      </c>
      <c r="I652" s="267">
        <v>955.33</v>
      </c>
      <c r="J652" s="57">
        <v>18.216</v>
      </c>
      <c r="K652" s="267">
        <v>955.33</v>
      </c>
      <c r="L652" s="144">
        <f>J652/K652</f>
        <v>0.019067756691405063</v>
      </c>
      <c r="M652" s="166">
        <v>261.16</v>
      </c>
      <c r="N652" s="145">
        <f>L652*M652</f>
        <v>4.979735337527347</v>
      </c>
      <c r="O652" s="168">
        <f>L652*60*1000</f>
        <v>1144.065401484304</v>
      </c>
      <c r="P652" s="146">
        <f>O652*M652/1000</f>
        <v>298.78412025164084</v>
      </c>
      <c r="Q652" s="11"/>
      <c r="R652" s="10"/>
      <c r="S652" s="10"/>
    </row>
    <row r="653" spans="1:19" s="9" customFormat="1" ht="12.75" customHeight="1">
      <c r="A653" s="326"/>
      <c r="B653" s="143" t="s">
        <v>896</v>
      </c>
      <c r="C653" s="36">
        <v>22</v>
      </c>
      <c r="D653" s="36">
        <v>1997</v>
      </c>
      <c r="E653" s="57">
        <f>SUM(F653+G653+H653)</f>
        <v>26.113</v>
      </c>
      <c r="F653" s="57">
        <v>0</v>
      </c>
      <c r="G653" s="57">
        <v>3.52</v>
      </c>
      <c r="H653" s="57">
        <v>22.593</v>
      </c>
      <c r="I653" s="267">
        <v>1184.83</v>
      </c>
      <c r="J653" s="57">
        <v>22.593</v>
      </c>
      <c r="K653" s="267">
        <v>1184.83</v>
      </c>
      <c r="L653" s="144">
        <f>J653/K653</f>
        <v>0.01906855835858309</v>
      </c>
      <c r="M653" s="166">
        <v>261.16</v>
      </c>
      <c r="N653" s="145">
        <f>L653*M653</f>
        <v>4.97994470092756</v>
      </c>
      <c r="O653" s="168">
        <f>L653*60*1000</f>
        <v>1144.1135015149855</v>
      </c>
      <c r="P653" s="146">
        <f>O653*M653/1000</f>
        <v>298.79668205565366</v>
      </c>
      <c r="R653" s="10"/>
      <c r="S653" s="10"/>
    </row>
    <row r="654" spans="1:19" s="9" customFormat="1" ht="12.75" customHeight="1">
      <c r="A654" s="326"/>
      <c r="B654" s="612" t="s">
        <v>218</v>
      </c>
      <c r="C654" s="31">
        <v>18</v>
      </c>
      <c r="D654" s="31">
        <v>1959</v>
      </c>
      <c r="E654" s="55">
        <f>F654+G654+H654</f>
        <v>15.91</v>
      </c>
      <c r="F654" s="55">
        <v>0</v>
      </c>
      <c r="G654" s="55">
        <v>0</v>
      </c>
      <c r="H654" s="55">
        <v>15.91</v>
      </c>
      <c r="I654" s="54">
        <v>830.87</v>
      </c>
      <c r="J654" s="55">
        <v>15.91</v>
      </c>
      <c r="K654" s="54">
        <v>830.87</v>
      </c>
      <c r="L654" s="77">
        <f>H654/I654</f>
        <v>0.019148603271269875</v>
      </c>
      <c r="M654" s="191">
        <v>285.6</v>
      </c>
      <c r="N654" s="46">
        <f>L654*M654*1.09</f>
        <v>5.961036792759398</v>
      </c>
      <c r="O654" s="191">
        <f>L654*60*1000</f>
        <v>1148.9161962761925</v>
      </c>
      <c r="P654" s="78">
        <f>N654*62</f>
        <v>369.5842811510827</v>
      </c>
      <c r="Q654" s="11"/>
      <c r="R654" s="10"/>
      <c r="S654" s="10"/>
    </row>
    <row r="655" spans="1:19" s="9" customFormat="1" ht="12.75" customHeight="1">
      <c r="A655" s="326"/>
      <c r="B655" s="356" t="s">
        <v>518</v>
      </c>
      <c r="C655" s="31">
        <v>16</v>
      </c>
      <c r="D655" s="31">
        <v>1957</v>
      </c>
      <c r="E655" s="55">
        <v>22.888401</v>
      </c>
      <c r="F655" s="55">
        <v>1.938</v>
      </c>
      <c r="G655" s="55">
        <v>2.32</v>
      </c>
      <c r="H655" s="55">
        <v>18.630401</v>
      </c>
      <c r="I655" s="54">
        <v>971.69</v>
      </c>
      <c r="J655" s="55">
        <v>12.958011</v>
      </c>
      <c r="K655" s="54">
        <v>675.84</v>
      </c>
      <c r="L655" s="77">
        <v>0.019173</v>
      </c>
      <c r="M655" s="203">
        <v>339.64</v>
      </c>
      <c r="N655" s="204">
        <f>L655*M655</f>
        <v>6.51191772</v>
      </c>
      <c r="O655" s="203">
        <f>L655*60*1000</f>
        <v>1150.3799999999999</v>
      </c>
      <c r="P655" s="205">
        <f>N655*60</f>
        <v>390.7150632</v>
      </c>
      <c r="R655" s="10"/>
      <c r="S655" s="10"/>
    </row>
    <row r="656" spans="1:19" s="9" customFormat="1" ht="13.5" customHeight="1">
      <c r="A656" s="326"/>
      <c r="B656" s="353" t="s">
        <v>79</v>
      </c>
      <c r="C656" s="43">
        <v>65</v>
      </c>
      <c r="D656" s="44" t="s">
        <v>24</v>
      </c>
      <c r="E656" s="514">
        <v>22.64</v>
      </c>
      <c r="F656" s="514">
        <v>2.8</v>
      </c>
      <c r="G656" s="605">
        <v>0.65</v>
      </c>
      <c r="H656" s="514">
        <v>19.19</v>
      </c>
      <c r="I656" s="534">
        <v>998.65</v>
      </c>
      <c r="J656" s="514">
        <v>18.86</v>
      </c>
      <c r="K656" s="475">
        <v>981.67</v>
      </c>
      <c r="L656" s="144">
        <f>J656/K656</f>
        <v>0.019212158872126073</v>
      </c>
      <c r="M656" s="166">
        <v>240.45</v>
      </c>
      <c r="N656" s="145">
        <f>L656*M656</f>
        <v>4.619563600802714</v>
      </c>
      <c r="O656" s="168">
        <f>L656*60*1000</f>
        <v>1152.7295323275644</v>
      </c>
      <c r="P656" s="146">
        <f>O656*M656/1000</f>
        <v>277.1738160481628</v>
      </c>
      <c r="R656" s="10"/>
      <c r="S656" s="10"/>
    </row>
    <row r="657" spans="1:19" s="9" customFormat="1" ht="12.75" customHeight="1">
      <c r="A657" s="326"/>
      <c r="B657" s="76" t="s">
        <v>285</v>
      </c>
      <c r="C657" s="31">
        <v>5</v>
      </c>
      <c r="D657" s="31" t="s">
        <v>24</v>
      </c>
      <c r="E657" s="55">
        <f>F657+G657+H657</f>
        <v>6.785</v>
      </c>
      <c r="F657" s="55">
        <v>0.5045</v>
      </c>
      <c r="G657" s="55">
        <v>0.8</v>
      </c>
      <c r="H657" s="55">
        <v>5.4805</v>
      </c>
      <c r="I657" s="54">
        <v>285.14</v>
      </c>
      <c r="J657" s="55">
        <v>5.4805</v>
      </c>
      <c r="K657" s="54">
        <v>285.14</v>
      </c>
      <c r="L657" s="77">
        <f>J657/K657</f>
        <v>0.01922038296976924</v>
      </c>
      <c r="M657" s="191">
        <v>227.5</v>
      </c>
      <c r="N657" s="46">
        <f>L657*M657</f>
        <v>4.372637125622502</v>
      </c>
      <c r="O657" s="191">
        <f>L657*1000*60</f>
        <v>1153.2229781861545</v>
      </c>
      <c r="P657" s="78">
        <f>N657*60</f>
        <v>262.3582275373501</v>
      </c>
      <c r="R657" s="10"/>
      <c r="S657" s="10"/>
    </row>
    <row r="658" spans="1:19" s="9" customFormat="1" ht="13.5" customHeight="1">
      <c r="A658" s="326"/>
      <c r="B658" s="271" t="s">
        <v>675</v>
      </c>
      <c r="C658" s="192">
        <v>9</v>
      </c>
      <c r="D658" s="192" t="s">
        <v>24</v>
      </c>
      <c r="E658" s="273">
        <f>F658+G658+H658</f>
        <v>6.7129</v>
      </c>
      <c r="F658" s="273">
        <v>1.224</v>
      </c>
      <c r="G658" s="273">
        <v>0</v>
      </c>
      <c r="H658" s="273">
        <v>5.4889</v>
      </c>
      <c r="I658" s="613">
        <v>285.09</v>
      </c>
      <c r="J658" s="273">
        <v>5.4889</v>
      </c>
      <c r="K658" s="613">
        <v>285.09</v>
      </c>
      <c r="L658" s="614">
        <f>J658/K658</f>
        <v>0.019253218281946056</v>
      </c>
      <c r="M658" s="193">
        <v>227.5</v>
      </c>
      <c r="N658" s="272">
        <f>L658*M658</f>
        <v>4.380107159142728</v>
      </c>
      <c r="O658" s="272">
        <f>L658*1000*60</f>
        <v>1155.1930969167634</v>
      </c>
      <c r="P658" s="422">
        <f>N658*60</f>
        <v>262.8064295485637</v>
      </c>
      <c r="Q658" s="11"/>
      <c r="R658" s="10"/>
      <c r="S658" s="10"/>
    </row>
    <row r="659" spans="1:19" s="9" customFormat="1" ht="12.75" customHeight="1">
      <c r="A659" s="326"/>
      <c r="B659" s="105" t="s">
        <v>63</v>
      </c>
      <c r="C659" s="106">
        <v>108</v>
      </c>
      <c r="D659" s="106">
        <v>1968</v>
      </c>
      <c r="E659" s="107">
        <v>74.75</v>
      </c>
      <c r="F659" s="107">
        <v>8.24</v>
      </c>
      <c r="G659" s="107">
        <v>17.2</v>
      </c>
      <c r="H659" s="107">
        <f>E659-F659-G659</f>
        <v>49.31</v>
      </c>
      <c r="I659" s="54">
        <v>2558.4</v>
      </c>
      <c r="J659" s="107">
        <f>H659/I659*K659</f>
        <v>49.30229049405879</v>
      </c>
      <c r="K659" s="478">
        <v>2558</v>
      </c>
      <c r="L659" s="108">
        <f>J659/K659</f>
        <v>0.019273764853033146</v>
      </c>
      <c r="M659" s="109">
        <v>305.31</v>
      </c>
      <c r="N659" s="46">
        <f>L659*M659</f>
        <v>5.88447314727955</v>
      </c>
      <c r="O659" s="46">
        <f>L659*60*1000</f>
        <v>1156.4258911819886</v>
      </c>
      <c r="P659" s="78">
        <f>O659*M659/1000</f>
        <v>353.06838883677295</v>
      </c>
      <c r="R659" s="10"/>
      <c r="S659" s="10"/>
    </row>
    <row r="660" spans="1:19" s="9" customFormat="1" ht="12.75">
      <c r="A660" s="326"/>
      <c r="B660" s="105" t="s">
        <v>67</v>
      </c>
      <c r="C660" s="106">
        <v>83</v>
      </c>
      <c r="D660" s="106">
        <v>1963</v>
      </c>
      <c r="E660" s="107">
        <v>98.36</v>
      </c>
      <c r="F660" s="107">
        <v>10.43</v>
      </c>
      <c r="G660" s="107">
        <v>1.34</v>
      </c>
      <c r="H660" s="107">
        <f>E660-F660-G660</f>
        <v>86.59</v>
      </c>
      <c r="I660" s="54">
        <v>4480.8</v>
      </c>
      <c r="J660" s="107">
        <f>H660/I660*K660</f>
        <v>71.42399571505088</v>
      </c>
      <c r="K660" s="478">
        <v>3696</v>
      </c>
      <c r="L660" s="108">
        <f>J660/K660</f>
        <v>0.01932467416532762</v>
      </c>
      <c r="M660" s="404">
        <v>305.31</v>
      </c>
      <c r="N660" s="46">
        <f>L660*M660</f>
        <v>5.9000162694161755</v>
      </c>
      <c r="O660" s="191">
        <f>L660*60*1000</f>
        <v>1159.480449919657</v>
      </c>
      <c r="P660" s="78">
        <f>O660*M660/1000</f>
        <v>354.0009761649705</v>
      </c>
      <c r="R660" s="10"/>
      <c r="S660" s="10"/>
    </row>
    <row r="661" spans="1:19" s="9" customFormat="1" ht="12.75">
      <c r="A661" s="326"/>
      <c r="B661" s="356" t="s">
        <v>519</v>
      </c>
      <c r="C661" s="31">
        <v>12</v>
      </c>
      <c r="D661" s="31">
        <v>1971</v>
      </c>
      <c r="E661" s="55">
        <v>10.426002</v>
      </c>
      <c r="F661" s="55">
        <v>0</v>
      </c>
      <c r="G661" s="55">
        <v>0</v>
      </c>
      <c r="H661" s="55">
        <v>10.426002</v>
      </c>
      <c r="I661" s="54">
        <v>538.8</v>
      </c>
      <c r="J661" s="55">
        <v>10.426002</v>
      </c>
      <c r="K661" s="54">
        <v>538.8</v>
      </c>
      <c r="L661" s="77">
        <v>0.01935</v>
      </c>
      <c r="M661" s="203">
        <v>339.64</v>
      </c>
      <c r="N661" s="204">
        <f>L661*M661</f>
        <v>6.5720339999999995</v>
      </c>
      <c r="O661" s="203">
        <f>L661*60*1000</f>
        <v>1161</v>
      </c>
      <c r="P661" s="205">
        <f>N661*60</f>
        <v>394.32203999999996</v>
      </c>
      <c r="R661" s="10"/>
      <c r="S661" s="10"/>
    </row>
    <row r="662" spans="1:19" s="9" customFormat="1" ht="12.75">
      <c r="A662" s="326"/>
      <c r="B662" s="143" t="s">
        <v>898</v>
      </c>
      <c r="C662" s="36">
        <v>45</v>
      </c>
      <c r="D662" s="36" t="s">
        <v>24</v>
      </c>
      <c r="E662" s="57">
        <f>SUM(F662+G662+H662)</f>
        <v>43.163</v>
      </c>
      <c r="F662" s="57">
        <v>3.059</v>
      </c>
      <c r="G662" s="57">
        <v>6.72</v>
      </c>
      <c r="H662" s="57">
        <v>33.384</v>
      </c>
      <c r="I662" s="267">
        <v>1724.76</v>
      </c>
      <c r="J662" s="57">
        <v>33.384</v>
      </c>
      <c r="K662" s="267">
        <v>1724.76</v>
      </c>
      <c r="L662" s="144">
        <f>J662/K662</f>
        <v>0.019355736450288735</v>
      </c>
      <c r="M662" s="166">
        <v>261.16</v>
      </c>
      <c r="N662" s="145">
        <f>L662*M662</f>
        <v>5.054944131357407</v>
      </c>
      <c r="O662" s="168">
        <f>L662*60*1000</f>
        <v>1161.344187017324</v>
      </c>
      <c r="P662" s="146">
        <f>O662*M662/1000</f>
        <v>303.29664788144436</v>
      </c>
      <c r="Q662" s="11"/>
      <c r="R662" s="10"/>
      <c r="S662" s="10"/>
    </row>
    <row r="663" spans="1:19" s="9" customFormat="1" ht="12.75">
      <c r="A663" s="326"/>
      <c r="B663" s="227" t="s">
        <v>242</v>
      </c>
      <c r="C663" s="228">
        <v>12</v>
      </c>
      <c r="D663" s="232">
        <v>1976</v>
      </c>
      <c r="E663" s="611">
        <f>F663+G663+H663</f>
        <v>11.099001000000001</v>
      </c>
      <c r="F663" s="524">
        <v>0.561</v>
      </c>
      <c r="G663" s="524">
        <v>0.12</v>
      </c>
      <c r="H663" s="524">
        <v>10.418001</v>
      </c>
      <c r="I663" s="482">
        <v>536.97</v>
      </c>
      <c r="J663" s="524">
        <v>10.418001</v>
      </c>
      <c r="K663" s="482">
        <v>536.97</v>
      </c>
      <c r="L663" s="455">
        <f>H663/K663</f>
        <v>0.019401458182021342</v>
      </c>
      <c r="M663" s="191">
        <v>301.821</v>
      </c>
      <c r="N663" s="230">
        <f>M663*L663</f>
        <v>5.855767509955864</v>
      </c>
      <c r="O663" s="418">
        <f>L663*60*1000</f>
        <v>1164.0874909212805</v>
      </c>
      <c r="P663" s="78">
        <f>N663*60</f>
        <v>351.34605059735185</v>
      </c>
      <c r="R663" s="10"/>
      <c r="S663" s="10"/>
    </row>
    <row r="664" spans="1:19" s="9" customFormat="1" ht="12.75">
      <c r="A664" s="326"/>
      <c r="B664" s="143" t="s">
        <v>899</v>
      </c>
      <c r="C664" s="36">
        <v>7</v>
      </c>
      <c r="D664" s="36">
        <v>1986</v>
      </c>
      <c r="E664" s="57">
        <f>SUM(F664+G664+H664)</f>
        <v>9.588000000000001</v>
      </c>
      <c r="F664" s="57">
        <v>1.178</v>
      </c>
      <c r="G664" s="57">
        <v>1.12</v>
      </c>
      <c r="H664" s="57">
        <v>7.29</v>
      </c>
      <c r="I664" s="267">
        <v>374.89</v>
      </c>
      <c r="J664" s="57">
        <v>7.29</v>
      </c>
      <c r="K664" s="267">
        <v>374.89</v>
      </c>
      <c r="L664" s="144">
        <f>J664/K664</f>
        <v>0.019445704073194806</v>
      </c>
      <c r="M664" s="166">
        <v>261.16</v>
      </c>
      <c r="N664" s="145">
        <f>L664*M664</f>
        <v>5.078440075755556</v>
      </c>
      <c r="O664" s="168">
        <f>L664*60*1000</f>
        <v>1166.7422443916885</v>
      </c>
      <c r="P664" s="146">
        <f>O664*M664/1000</f>
        <v>304.7064045453334</v>
      </c>
      <c r="R664" s="10"/>
      <c r="S664" s="10"/>
    </row>
    <row r="665" spans="1:19" s="9" customFormat="1" ht="12.75">
      <c r="A665" s="326"/>
      <c r="B665" s="308" t="s">
        <v>859</v>
      </c>
      <c r="C665" s="36">
        <v>36</v>
      </c>
      <c r="D665" s="36">
        <v>1984</v>
      </c>
      <c r="E665" s="57">
        <f>F665+G665+H665</f>
        <v>35.969</v>
      </c>
      <c r="F665" s="57">
        <v>2.265</v>
      </c>
      <c r="G665" s="57">
        <v>5.76</v>
      </c>
      <c r="H665" s="57">
        <v>27.944</v>
      </c>
      <c r="I665" s="267">
        <v>1431.02</v>
      </c>
      <c r="J665" s="57">
        <v>27.944</v>
      </c>
      <c r="K665" s="267">
        <v>1431.02</v>
      </c>
      <c r="L665" s="144">
        <f>J665/K665</f>
        <v>0.019527330156112424</v>
      </c>
      <c r="M665" s="166">
        <v>245.6</v>
      </c>
      <c r="N665" s="145">
        <f>L665*M665</f>
        <v>4.795912286341212</v>
      </c>
      <c r="O665" s="168">
        <f>L665*60*1000</f>
        <v>1171.6398093667456</v>
      </c>
      <c r="P665" s="146">
        <f>O665*M665/1000</f>
        <v>287.7547371804727</v>
      </c>
      <c r="R665" s="10"/>
      <c r="S665" s="10"/>
    </row>
    <row r="666" spans="1:19" s="9" customFormat="1" ht="12.75">
      <c r="A666" s="326"/>
      <c r="B666" s="76" t="s">
        <v>258</v>
      </c>
      <c r="C666" s="31">
        <v>12</v>
      </c>
      <c r="D666" s="31">
        <v>1963</v>
      </c>
      <c r="E666" s="55">
        <f>SUM(F666:H666)</f>
        <v>11.712</v>
      </c>
      <c r="F666" s="55">
        <v>0.537</v>
      </c>
      <c r="G666" s="55">
        <v>0.705</v>
      </c>
      <c r="H666" s="55">
        <v>10.47</v>
      </c>
      <c r="I666" s="54">
        <v>534.54</v>
      </c>
      <c r="J666" s="55">
        <v>10.47</v>
      </c>
      <c r="K666" s="54">
        <v>534.54</v>
      </c>
      <c r="L666" s="77">
        <f>J666/K666</f>
        <v>0.019586934560556744</v>
      </c>
      <c r="M666" s="191">
        <v>281.5</v>
      </c>
      <c r="N666" s="46">
        <f>L666*M666*1.09</f>
        <v>6.009957065888429</v>
      </c>
      <c r="O666" s="191">
        <f>L666*60*1000</f>
        <v>1175.2160736334044</v>
      </c>
      <c r="P666" s="78">
        <f>N666*60</f>
        <v>360.59742395330574</v>
      </c>
      <c r="R666" s="10"/>
      <c r="S666" s="10"/>
    </row>
    <row r="667" spans="1:19" s="9" customFormat="1" ht="12.75">
      <c r="A667" s="326"/>
      <c r="B667" s="188" t="s">
        <v>42</v>
      </c>
      <c r="C667" s="189">
        <v>40</v>
      </c>
      <c r="D667" s="189">
        <v>1985</v>
      </c>
      <c r="E667" s="394">
        <v>54.346</v>
      </c>
      <c r="F667" s="394">
        <v>5.571342</v>
      </c>
      <c r="G667" s="394">
        <v>6.4</v>
      </c>
      <c r="H667" s="394">
        <v>42.374658</v>
      </c>
      <c r="I667" s="387">
        <v>2161.15</v>
      </c>
      <c r="J667" s="529">
        <v>42.374658</v>
      </c>
      <c r="K667" s="387">
        <v>2161.15</v>
      </c>
      <c r="L667" s="190">
        <f>J667/K667</f>
        <v>0.019607458066307287</v>
      </c>
      <c r="M667" s="191">
        <v>292.992</v>
      </c>
      <c r="N667" s="110">
        <f>L667*M667</f>
        <v>5.744828353763505</v>
      </c>
      <c r="O667" s="110">
        <f>L667*60*1000</f>
        <v>1176.4474839784373</v>
      </c>
      <c r="P667" s="176">
        <f>N667*60</f>
        <v>344.68970122581027</v>
      </c>
      <c r="R667" s="10"/>
      <c r="S667" s="10"/>
    </row>
    <row r="668" spans="1:19" s="9" customFormat="1" ht="13.5" customHeight="1">
      <c r="A668" s="326"/>
      <c r="B668" s="227" t="s">
        <v>246</v>
      </c>
      <c r="C668" s="228">
        <v>60</v>
      </c>
      <c r="D668" s="232">
        <v>1985</v>
      </c>
      <c r="E668" s="611">
        <f>F668+G668+H668</f>
        <v>89.696339</v>
      </c>
      <c r="F668" s="524">
        <v>5.457000000000001</v>
      </c>
      <c r="G668" s="524">
        <v>9.36</v>
      </c>
      <c r="H668" s="524">
        <v>74.879339</v>
      </c>
      <c r="I668" s="482">
        <v>3921.56</v>
      </c>
      <c r="J668" s="524">
        <v>74.879339</v>
      </c>
      <c r="K668" s="482">
        <v>3814.2000000000003</v>
      </c>
      <c r="L668" s="455">
        <f>H668/K668</f>
        <v>0.01963172854071627</v>
      </c>
      <c r="M668" s="46">
        <v>301.821</v>
      </c>
      <c r="N668" s="229">
        <v>5.93</v>
      </c>
      <c r="O668" s="452">
        <f>L668*60*1000</f>
        <v>1177.9037124429763</v>
      </c>
      <c r="P668" s="78">
        <f>N668*60</f>
        <v>355.79999999999995</v>
      </c>
      <c r="R668" s="10"/>
      <c r="S668" s="10"/>
    </row>
    <row r="669" spans="1:19" s="9" customFormat="1" ht="12.75" customHeight="1">
      <c r="A669" s="326"/>
      <c r="B669" s="76" t="s">
        <v>554</v>
      </c>
      <c r="C669" s="31">
        <v>14</v>
      </c>
      <c r="D669" s="31">
        <v>1969</v>
      </c>
      <c r="E669" s="55">
        <f>F669+G669+H669</f>
        <v>11.709999999999999</v>
      </c>
      <c r="F669" s="55">
        <v>1.5</v>
      </c>
      <c r="G669" s="55">
        <v>0.35</v>
      </c>
      <c r="H669" s="55">
        <v>9.86</v>
      </c>
      <c r="I669" s="54">
        <v>500.78</v>
      </c>
      <c r="J669" s="55">
        <v>9.86</v>
      </c>
      <c r="K669" s="54">
        <v>500.78</v>
      </c>
      <c r="L669" s="77">
        <f>H669/I669</f>
        <v>0.019689284715843285</v>
      </c>
      <c r="M669" s="46">
        <v>285.6</v>
      </c>
      <c r="N669" s="46">
        <f>L669*M669*1.09</f>
        <v>6.12935308918088</v>
      </c>
      <c r="O669" s="110">
        <f>L669*60*1000</f>
        <v>1181.357082950597</v>
      </c>
      <c r="P669" s="78">
        <f>N669*62</f>
        <v>380.01989152921453</v>
      </c>
      <c r="R669" s="10"/>
      <c r="S669" s="10"/>
    </row>
    <row r="670" spans="1:19" s="9" customFormat="1" ht="12.75">
      <c r="A670" s="326"/>
      <c r="B670" s="76" t="s">
        <v>272</v>
      </c>
      <c r="C670" s="31">
        <v>13</v>
      </c>
      <c r="D670" s="31">
        <v>1958</v>
      </c>
      <c r="E670" s="55">
        <f>SUM(F670:H670)</f>
        <v>15.8</v>
      </c>
      <c r="F670" s="55"/>
      <c r="G670" s="55"/>
      <c r="H670" s="55">
        <v>15.8</v>
      </c>
      <c r="I670" s="54">
        <v>653.78</v>
      </c>
      <c r="J670" s="55">
        <v>10.112</v>
      </c>
      <c r="K670" s="54">
        <v>513.18</v>
      </c>
      <c r="L670" s="77">
        <f>J670/K670</f>
        <v>0.0197045870844538</v>
      </c>
      <c r="M670" s="46">
        <v>281.5</v>
      </c>
      <c r="N670" s="46">
        <f>L670*M670*1.09</f>
        <v>6.046056978058382</v>
      </c>
      <c r="O670" s="110">
        <f>L670*60*1000</f>
        <v>1182.2752250672281</v>
      </c>
      <c r="P670" s="78">
        <f>N670*60</f>
        <v>362.7634186835029</v>
      </c>
      <c r="R670" s="10"/>
      <c r="S670" s="10"/>
    </row>
    <row r="671" spans="1:19" s="9" customFormat="1" ht="12.75">
      <c r="A671" s="326"/>
      <c r="B671" s="359" t="s">
        <v>520</v>
      </c>
      <c r="C671" s="189">
        <v>12</v>
      </c>
      <c r="D671" s="189">
        <v>1973</v>
      </c>
      <c r="E671" s="394">
        <v>10.071</v>
      </c>
      <c r="F671" s="394">
        <v>0</v>
      </c>
      <c r="G671" s="394">
        <v>0</v>
      </c>
      <c r="H671" s="394">
        <v>10.071</v>
      </c>
      <c r="I671" s="387">
        <v>510.06</v>
      </c>
      <c r="J671" s="394">
        <v>10.071</v>
      </c>
      <c r="K671" s="387">
        <v>510.06</v>
      </c>
      <c r="L671" s="190">
        <v>0.019744</v>
      </c>
      <c r="M671" s="203">
        <v>339.64</v>
      </c>
      <c r="N671" s="203">
        <f>L671*M671</f>
        <v>6.70585216</v>
      </c>
      <c r="O671" s="203">
        <f>L671*60*1000</f>
        <v>1184.64</v>
      </c>
      <c r="P671" s="427">
        <f>N671*60</f>
        <v>402.3511296</v>
      </c>
      <c r="R671" s="10"/>
      <c r="S671" s="10"/>
    </row>
    <row r="672" spans="1:16" s="9" customFormat="1" ht="12.75" customHeight="1">
      <c r="A672" s="326"/>
      <c r="B672" s="356" t="s">
        <v>521</v>
      </c>
      <c r="C672" s="31">
        <v>12</v>
      </c>
      <c r="D672" s="31">
        <v>1971</v>
      </c>
      <c r="E672" s="55">
        <v>13.144</v>
      </c>
      <c r="F672" s="55">
        <v>0.663</v>
      </c>
      <c r="G672" s="55">
        <v>1.92</v>
      </c>
      <c r="H672" s="55">
        <v>10.561</v>
      </c>
      <c r="I672" s="54">
        <v>534.73</v>
      </c>
      <c r="J672" s="55">
        <v>9.752626</v>
      </c>
      <c r="K672" s="54">
        <v>493.8</v>
      </c>
      <c r="L672" s="190">
        <v>0.01975</v>
      </c>
      <c r="M672" s="204">
        <v>339.64</v>
      </c>
      <c r="N672" s="203">
        <f>L672*M672</f>
        <v>6.70789</v>
      </c>
      <c r="O672" s="203">
        <f>L672*60*1000</f>
        <v>1185</v>
      </c>
      <c r="P672" s="427">
        <f>N672*60</f>
        <v>402.47339999999997</v>
      </c>
    </row>
    <row r="673" spans="1:19" s="9" customFormat="1" ht="12.75">
      <c r="A673" s="326"/>
      <c r="B673" s="143" t="s">
        <v>744</v>
      </c>
      <c r="C673" s="36">
        <v>8</v>
      </c>
      <c r="D673" s="36" t="s">
        <v>24</v>
      </c>
      <c r="E673" s="57">
        <v>8.998</v>
      </c>
      <c r="F673" s="57">
        <v>0.994</v>
      </c>
      <c r="G673" s="57">
        <v>0.08</v>
      </c>
      <c r="H673" s="57">
        <v>7.924</v>
      </c>
      <c r="I673" s="267"/>
      <c r="J673" s="57">
        <v>7.924</v>
      </c>
      <c r="K673" s="267">
        <v>400.21</v>
      </c>
      <c r="L673" s="144">
        <f>J673/K673</f>
        <v>0.019799605207266188</v>
      </c>
      <c r="M673" s="42">
        <v>268.03</v>
      </c>
      <c r="N673" s="168">
        <f>L673*M673</f>
        <v>5.306888183703556</v>
      </c>
      <c r="O673" s="168">
        <f>L673*60*1000</f>
        <v>1187.9763124359713</v>
      </c>
      <c r="P673" s="146">
        <f>O673*M673/1000</f>
        <v>318.41329102221334</v>
      </c>
      <c r="R673" s="10"/>
      <c r="S673" s="10"/>
    </row>
    <row r="674" spans="1:19" s="9" customFormat="1" ht="12.75">
      <c r="A674" s="326"/>
      <c r="B674" s="215" t="s">
        <v>173</v>
      </c>
      <c r="C674" s="31">
        <v>4</v>
      </c>
      <c r="D674" s="31">
        <v>1930</v>
      </c>
      <c r="E674" s="55">
        <v>7.012</v>
      </c>
      <c r="F674" s="55">
        <v>0.612</v>
      </c>
      <c r="G674" s="55">
        <v>0.07</v>
      </c>
      <c r="H674" s="55">
        <f>E674-F674-G674</f>
        <v>6.329999999999999</v>
      </c>
      <c r="I674" s="54">
        <v>319.18</v>
      </c>
      <c r="J674" s="55">
        <v>3.17</v>
      </c>
      <c r="K674" s="54">
        <v>159.84</v>
      </c>
      <c r="L674" s="77">
        <f>J674/K674</f>
        <v>0.019832332332332333</v>
      </c>
      <c r="M674" s="46">
        <v>333.649</v>
      </c>
      <c r="N674" s="46">
        <f>L674*M674</f>
        <v>6.617037850350351</v>
      </c>
      <c r="O674" s="191">
        <f>L674*60*1000</f>
        <v>1189.93993993994</v>
      </c>
      <c r="P674" s="78">
        <f>N674*60</f>
        <v>397.022271021021</v>
      </c>
      <c r="Q674" s="11"/>
      <c r="R674" s="10"/>
      <c r="S674" s="10"/>
    </row>
    <row r="675" spans="1:19" s="9" customFormat="1" ht="12.75" customHeight="1">
      <c r="A675" s="326"/>
      <c r="B675" s="188" t="s">
        <v>46</v>
      </c>
      <c r="C675" s="189">
        <v>37</v>
      </c>
      <c r="D675" s="189">
        <v>1987</v>
      </c>
      <c r="E675" s="394">
        <v>51.97</v>
      </c>
      <c r="F675" s="394">
        <v>4.204746</v>
      </c>
      <c r="G675" s="394">
        <v>5.76</v>
      </c>
      <c r="H675" s="394">
        <v>42.005254</v>
      </c>
      <c r="I675" s="387">
        <v>2115.27</v>
      </c>
      <c r="J675" s="529">
        <v>42.005254</v>
      </c>
      <c r="K675" s="387">
        <v>2115.27</v>
      </c>
      <c r="L675" s="77">
        <f>J675/K675</f>
        <v>0.01985810511187697</v>
      </c>
      <c r="M675" s="46">
        <v>292.992</v>
      </c>
      <c r="N675" s="46">
        <f>L675*M675</f>
        <v>5.818265932939058</v>
      </c>
      <c r="O675" s="191">
        <f>L675*60*1000</f>
        <v>1191.4863067126182</v>
      </c>
      <c r="P675" s="78">
        <f>N675*60</f>
        <v>349.0959559763435</v>
      </c>
      <c r="R675" s="10"/>
      <c r="S675" s="10"/>
    </row>
    <row r="676" spans="1:19" s="9" customFormat="1" ht="12.75">
      <c r="A676" s="326"/>
      <c r="B676" s="290" t="s">
        <v>837</v>
      </c>
      <c r="C676" s="291">
        <v>12</v>
      </c>
      <c r="D676" s="291">
        <v>1965</v>
      </c>
      <c r="E676" s="381">
        <v>11.999</v>
      </c>
      <c r="F676" s="381">
        <v>1.126</v>
      </c>
      <c r="G676" s="381">
        <v>0.192</v>
      </c>
      <c r="H676" s="381">
        <v>10.681</v>
      </c>
      <c r="I676" s="388">
        <v>537.55</v>
      </c>
      <c r="J676" s="381">
        <v>9.84</v>
      </c>
      <c r="K676" s="388">
        <v>495.2</v>
      </c>
      <c r="L676" s="167">
        <f>J676/K676</f>
        <v>0.01987075928917609</v>
      </c>
      <c r="M676" s="166">
        <v>306.944</v>
      </c>
      <c r="N676" s="168">
        <f>L676*M676</f>
        <v>6.099210339256866</v>
      </c>
      <c r="O676" s="168">
        <f>L676*60*1000</f>
        <v>1192.2455573505654</v>
      </c>
      <c r="P676" s="169">
        <f>O676*M676/1000</f>
        <v>365.95262035541197</v>
      </c>
      <c r="R676" s="10"/>
      <c r="S676" s="10"/>
    </row>
    <row r="677" spans="1:19" s="9" customFormat="1" ht="12.75">
      <c r="A677" s="326"/>
      <c r="B677" s="143" t="s">
        <v>782</v>
      </c>
      <c r="C677" s="36">
        <v>13</v>
      </c>
      <c r="D677" s="36" t="s">
        <v>24</v>
      </c>
      <c r="E677" s="57">
        <f>F677+G677+H677</f>
        <v>17.16</v>
      </c>
      <c r="F677" s="57">
        <v>1.655</v>
      </c>
      <c r="G677" s="57">
        <v>2.25</v>
      </c>
      <c r="H677" s="57">
        <v>13.255</v>
      </c>
      <c r="I677" s="267">
        <v>880.52</v>
      </c>
      <c r="J677" s="57">
        <v>10.397</v>
      </c>
      <c r="K677" s="267">
        <v>522.48</v>
      </c>
      <c r="L677" s="144">
        <f>J677/K677</f>
        <v>0.01989932629000153</v>
      </c>
      <c r="M677" s="42">
        <v>345.2</v>
      </c>
      <c r="N677" s="145">
        <f>L677*M677</f>
        <v>6.869247435308528</v>
      </c>
      <c r="O677" s="168">
        <f>L677*60*1000</f>
        <v>1193.959577400092</v>
      </c>
      <c r="P677" s="146">
        <f>O677*M677/1000</f>
        <v>412.1548461185117</v>
      </c>
      <c r="R677" s="10"/>
      <c r="S677" s="10"/>
    </row>
    <row r="678" spans="1:19" s="9" customFormat="1" ht="12.75" customHeight="1" thickBot="1">
      <c r="A678" s="327"/>
      <c r="B678" s="313" t="s">
        <v>745</v>
      </c>
      <c r="C678" s="147">
        <v>7</v>
      </c>
      <c r="D678" s="147" t="s">
        <v>24</v>
      </c>
      <c r="E678" s="148">
        <v>9.063</v>
      </c>
      <c r="F678" s="148">
        <v>1.777</v>
      </c>
      <c r="G678" s="148">
        <v>1.12</v>
      </c>
      <c r="H678" s="148">
        <v>6.166</v>
      </c>
      <c r="I678" s="268"/>
      <c r="J678" s="148">
        <v>6.166</v>
      </c>
      <c r="K678" s="268">
        <v>308.44</v>
      </c>
      <c r="L678" s="150">
        <f>J678/K678</f>
        <v>0.01999092205939567</v>
      </c>
      <c r="M678" s="149">
        <v>268.03</v>
      </c>
      <c r="N678" s="151">
        <f>L678*M678</f>
        <v>5.3581668395798205</v>
      </c>
      <c r="O678" s="293">
        <f>L678*60*1000</f>
        <v>1199.4553235637402</v>
      </c>
      <c r="P678" s="152">
        <f>O678*M678/1000</f>
        <v>321.4900103747892</v>
      </c>
      <c r="R678" s="10"/>
      <c r="S678" s="10"/>
    </row>
    <row r="679" spans="1:19" s="9" customFormat="1" ht="12.75" customHeight="1">
      <c r="A679" s="693" t="s">
        <v>83</v>
      </c>
      <c r="B679" s="292" t="s">
        <v>356</v>
      </c>
      <c r="C679" s="294">
        <v>6</v>
      </c>
      <c r="D679" s="294">
        <v>1947</v>
      </c>
      <c r="E679" s="594">
        <v>4.509</v>
      </c>
      <c r="F679" s="380">
        <v>0.448</v>
      </c>
      <c r="G679" s="380">
        <v>0.08</v>
      </c>
      <c r="H679" s="380">
        <v>3.981</v>
      </c>
      <c r="I679" s="390">
        <v>198.86</v>
      </c>
      <c r="J679" s="380">
        <v>2.308</v>
      </c>
      <c r="K679" s="485">
        <v>115.27</v>
      </c>
      <c r="L679" s="171">
        <f>J679/K679</f>
        <v>0.020022555738700442</v>
      </c>
      <c r="M679" s="170">
        <v>306.944</v>
      </c>
      <c r="N679" s="157">
        <f>L679*M679</f>
        <v>6.145803348659669</v>
      </c>
      <c r="O679" s="157">
        <f>L679*60*1000</f>
        <v>1201.3533443220265</v>
      </c>
      <c r="P679" s="172">
        <f>O679*M679/1000</f>
        <v>368.74820091958014</v>
      </c>
      <c r="R679" s="10"/>
      <c r="S679" s="10"/>
    </row>
    <row r="680" spans="1:19" s="9" customFormat="1" ht="12.75">
      <c r="A680" s="683"/>
      <c r="B680" s="153" t="s">
        <v>900</v>
      </c>
      <c r="C680" s="372">
        <v>72</v>
      </c>
      <c r="D680" s="372">
        <v>1982</v>
      </c>
      <c r="E680" s="154">
        <f>SUM(F680+G680+H680)</f>
        <v>59.278000000000006</v>
      </c>
      <c r="F680" s="154">
        <v>5.347</v>
      </c>
      <c r="G680" s="154">
        <v>11.52</v>
      </c>
      <c r="H680" s="154">
        <v>42.411</v>
      </c>
      <c r="I680" s="269">
        <v>2117.32</v>
      </c>
      <c r="J680" s="154">
        <v>42.411</v>
      </c>
      <c r="K680" s="269">
        <v>2117.32</v>
      </c>
      <c r="L680" s="171">
        <f>J680/K680</f>
        <v>0.020030510267696897</v>
      </c>
      <c r="M680" s="170">
        <v>261.16</v>
      </c>
      <c r="N680" s="157">
        <f>L680*M680</f>
        <v>5.231168061511722</v>
      </c>
      <c r="O680" s="157">
        <f>L680*60*1000</f>
        <v>1201.8306160618138</v>
      </c>
      <c r="P680" s="172">
        <f>O680*M680/1000</f>
        <v>313.8700836907033</v>
      </c>
      <c r="R680" s="10"/>
      <c r="S680" s="10"/>
    </row>
    <row r="681" spans="1:19" s="9" customFormat="1" ht="12.75">
      <c r="A681" s="683"/>
      <c r="B681" s="153" t="s">
        <v>328</v>
      </c>
      <c r="C681" s="60">
        <v>7</v>
      </c>
      <c r="D681" s="60" t="s">
        <v>24</v>
      </c>
      <c r="E681" s="154">
        <f>F681+G681+H681</f>
        <v>9</v>
      </c>
      <c r="F681" s="154">
        <v>0.505</v>
      </c>
      <c r="G681" s="154">
        <v>1.2</v>
      </c>
      <c r="H681" s="154">
        <v>7.295</v>
      </c>
      <c r="I681" s="476">
        <v>362.86</v>
      </c>
      <c r="J681" s="154">
        <v>6.329</v>
      </c>
      <c r="K681" s="476">
        <v>314.87</v>
      </c>
      <c r="L681" s="155">
        <f>J681/K681</f>
        <v>0.02010035887826722</v>
      </c>
      <c r="M681" s="170">
        <v>345.2</v>
      </c>
      <c r="N681" s="157">
        <f>L681*M681</f>
        <v>6.938643884777845</v>
      </c>
      <c r="O681" s="157">
        <f>L681*60*1000</f>
        <v>1206.0215326960333</v>
      </c>
      <c r="P681" s="158">
        <f>O681*M681/1000</f>
        <v>416.31863308667073</v>
      </c>
      <c r="R681" s="10"/>
      <c r="S681" s="10"/>
    </row>
    <row r="682" spans="1:19" s="9" customFormat="1" ht="12.75">
      <c r="A682" s="683"/>
      <c r="B682" s="309" t="s">
        <v>860</v>
      </c>
      <c r="C682" s="60">
        <v>24</v>
      </c>
      <c r="D682" s="60">
        <v>1971</v>
      </c>
      <c r="E682" s="519">
        <f>F682+G682+H682</f>
        <v>27.899</v>
      </c>
      <c r="F682" s="519">
        <v>2.069</v>
      </c>
      <c r="G682" s="519">
        <v>0.24</v>
      </c>
      <c r="H682" s="519">
        <v>25.59</v>
      </c>
      <c r="I682" s="476">
        <v>1271.24</v>
      </c>
      <c r="J682" s="519">
        <v>25.59</v>
      </c>
      <c r="K682" s="476">
        <v>1271.24</v>
      </c>
      <c r="L682" s="299">
        <f>J682/K682</f>
        <v>0.02012995185802838</v>
      </c>
      <c r="M682" s="296">
        <v>245.6</v>
      </c>
      <c r="N682" s="300">
        <f>L682*M682</f>
        <v>4.94391617633177</v>
      </c>
      <c r="O682" s="297">
        <f>L682*60*1000</f>
        <v>1207.7971114817028</v>
      </c>
      <c r="P682" s="301">
        <f>O682*M682/1000</f>
        <v>296.63497057990617</v>
      </c>
      <c r="R682" s="10"/>
      <c r="S682" s="10"/>
    </row>
    <row r="683" spans="1:19" s="9" customFormat="1" ht="12.75" customHeight="1">
      <c r="A683" s="683"/>
      <c r="B683" s="310" t="s">
        <v>371</v>
      </c>
      <c r="C683" s="64">
        <v>15</v>
      </c>
      <c r="D683" s="59"/>
      <c r="E683" s="519">
        <f>F683+G683+H683</f>
        <v>19.349</v>
      </c>
      <c r="F683" s="519">
        <v>1.097</v>
      </c>
      <c r="G683" s="519">
        <v>2.4</v>
      </c>
      <c r="H683" s="519">
        <v>15.852</v>
      </c>
      <c r="I683" s="476">
        <v>787.02</v>
      </c>
      <c r="J683" s="519">
        <v>15.852</v>
      </c>
      <c r="K683" s="476">
        <v>787.02</v>
      </c>
      <c r="L683" s="299">
        <f>J683/K683</f>
        <v>0.02014180071662728</v>
      </c>
      <c r="M683" s="296">
        <v>245.6</v>
      </c>
      <c r="N683" s="300">
        <f>L683*M683</f>
        <v>4.94682625600366</v>
      </c>
      <c r="O683" s="297">
        <f>L683*60*1000</f>
        <v>1208.5080429976367</v>
      </c>
      <c r="P683" s="301">
        <f>O683*M683/1000</f>
        <v>296.8095753602196</v>
      </c>
      <c r="R683" s="10"/>
      <c r="S683" s="10"/>
    </row>
    <row r="684" spans="1:22" s="9" customFormat="1" ht="12.75">
      <c r="A684" s="683"/>
      <c r="B684" s="153" t="s">
        <v>783</v>
      </c>
      <c r="C684" s="60">
        <v>8</v>
      </c>
      <c r="D684" s="60" t="s">
        <v>24</v>
      </c>
      <c r="E684" s="154">
        <f>F684+G684+H684</f>
        <v>26.098</v>
      </c>
      <c r="F684" s="154">
        <v>1.234</v>
      </c>
      <c r="G684" s="154">
        <v>0.26</v>
      </c>
      <c r="H684" s="154">
        <v>24.604</v>
      </c>
      <c r="I684" s="476">
        <v>1218.76</v>
      </c>
      <c r="J684" s="154">
        <v>22.757</v>
      </c>
      <c r="K684" s="476">
        <v>1127.15</v>
      </c>
      <c r="L684" s="155">
        <f>J684/K684</f>
        <v>0.02018985937985184</v>
      </c>
      <c r="M684" s="170">
        <v>345.2</v>
      </c>
      <c r="N684" s="156">
        <f>L684*M684</f>
        <v>6.969539457924855</v>
      </c>
      <c r="O684" s="157">
        <f>L684*60*1000</f>
        <v>1211.3915627911103</v>
      </c>
      <c r="P684" s="158">
        <f>O684*M684/1000</f>
        <v>418.1723674754912</v>
      </c>
      <c r="Q684" s="10"/>
      <c r="R684" s="10"/>
      <c r="S684" s="10"/>
      <c r="T684" s="12"/>
      <c r="U684" s="13"/>
      <c r="V684" s="13"/>
    </row>
    <row r="685" spans="1:19" s="9" customFormat="1" ht="12.75">
      <c r="A685" s="683"/>
      <c r="B685" s="153" t="s">
        <v>462</v>
      </c>
      <c r="C685" s="372">
        <v>6</v>
      </c>
      <c r="D685" s="372">
        <v>1959</v>
      </c>
      <c r="E685" s="154">
        <v>7.433</v>
      </c>
      <c r="F685" s="154">
        <v>0.459</v>
      </c>
      <c r="G685" s="154">
        <v>0.66</v>
      </c>
      <c r="H685" s="154">
        <v>6.314</v>
      </c>
      <c r="I685" s="269">
        <v>311.52</v>
      </c>
      <c r="J685" s="154">
        <v>4.403</v>
      </c>
      <c r="K685" s="269">
        <v>217.22</v>
      </c>
      <c r="L685" s="155">
        <f>J685/K685</f>
        <v>0.020269772580793665</v>
      </c>
      <c r="M685" s="170">
        <v>298.22</v>
      </c>
      <c r="N685" s="156">
        <f>L685*M685</f>
        <v>6.044851579044288</v>
      </c>
      <c r="O685" s="157">
        <f>L685*60*1000</f>
        <v>1216.18635484762</v>
      </c>
      <c r="P685" s="158">
        <f>O685*M685/1000</f>
        <v>362.69109474265724</v>
      </c>
      <c r="R685" s="10"/>
      <c r="S685" s="10"/>
    </row>
    <row r="686" spans="1:19" s="9" customFormat="1" ht="12.75">
      <c r="A686" s="683"/>
      <c r="B686" s="360" t="s">
        <v>844</v>
      </c>
      <c r="C686" s="60">
        <v>20</v>
      </c>
      <c r="D686" s="60">
        <v>1980</v>
      </c>
      <c r="E686" s="519">
        <v>26.428</v>
      </c>
      <c r="F686" s="519">
        <v>1.887</v>
      </c>
      <c r="G686" s="519">
        <v>3.2</v>
      </c>
      <c r="H686" s="519">
        <v>21.341</v>
      </c>
      <c r="I686" s="476">
        <v>1049.88</v>
      </c>
      <c r="J686" s="519">
        <v>21.3</v>
      </c>
      <c r="K686" s="476">
        <v>1049.9</v>
      </c>
      <c r="L686" s="299">
        <f>J686/K686</f>
        <v>0.020287646442518334</v>
      </c>
      <c r="M686" s="296">
        <v>214.08</v>
      </c>
      <c r="N686" s="300">
        <f>L686*M686</f>
        <v>4.343179350414325</v>
      </c>
      <c r="O686" s="297">
        <f>L686*60*1000</f>
        <v>1217.2587865511</v>
      </c>
      <c r="P686" s="301">
        <f>O686*M686/1000</f>
        <v>260.5907610248595</v>
      </c>
      <c r="R686" s="10"/>
      <c r="S686" s="10"/>
    </row>
    <row r="687" spans="1:19" s="9" customFormat="1" ht="12.75">
      <c r="A687" s="683"/>
      <c r="B687" s="360" t="s">
        <v>463</v>
      </c>
      <c r="C687" s="60">
        <v>5</v>
      </c>
      <c r="D687" s="60">
        <v>1953</v>
      </c>
      <c r="E687" s="519">
        <v>3.726</v>
      </c>
      <c r="F687" s="519">
        <v>0.153</v>
      </c>
      <c r="G687" s="519">
        <v>0.05</v>
      </c>
      <c r="H687" s="519">
        <v>3.523</v>
      </c>
      <c r="I687" s="476">
        <v>173.48</v>
      </c>
      <c r="J687" s="519">
        <v>3.523</v>
      </c>
      <c r="K687" s="476">
        <v>173.48</v>
      </c>
      <c r="L687" s="299">
        <f>J687/K687</f>
        <v>0.020307816462992855</v>
      </c>
      <c r="M687" s="296">
        <v>298.22</v>
      </c>
      <c r="N687" s="300">
        <f>L687*M687</f>
        <v>6.05619702559373</v>
      </c>
      <c r="O687" s="297">
        <f>L687*60*1000</f>
        <v>1218.4689877795713</v>
      </c>
      <c r="P687" s="301">
        <f>O687*M687/1000</f>
        <v>363.3718215356238</v>
      </c>
      <c r="R687" s="10"/>
      <c r="S687" s="10"/>
    </row>
    <row r="688" spans="1:19" s="9" customFormat="1" ht="12.75">
      <c r="A688" s="683"/>
      <c r="B688" s="216" t="s">
        <v>41</v>
      </c>
      <c r="C688" s="32">
        <v>22</v>
      </c>
      <c r="D688" s="32">
        <v>1989</v>
      </c>
      <c r="E688" s="525">
        <v>30.778</v>
      </c>
      <c r="F688" s="525">
        <v>3.174444</v>
      </c>
      <c r="G688" s="525">
        <v>3.52</v>
      </c>
      <c r="H688" s="525">
        <v>24.083556</v>
      </c>
      <c r="I688" s="63">
        <v>1179.64</v>
      </c>
      <c r="J688" s="532">
        <v>24.083556</v>
      </c>
      <c r="K688" s="63">
        <v>1179.64</v>
      </c>
      <c r="L688" s="80">
        <f>J688/K688</f>
        <v>0.020416021837170662</v>
      </c>
      <c r="M688" s="48">
        <v>292.992</v>
      </c>
      <c r="N688" s="48">
        <f>L688*M688</f>
        <v>5.981731070116307</v>
      </c>
      <c r="O688" s="48">
        <f>L688*60*1000</f>
        <v>1224.9613102302396</v>
      </c>
      <c r="P688" s="426">
        <f>N688*60</f>
        <v>358.9038642069784</v>
      </c>
      <c r="R688" s="10"/>
      <c r="S688" s="10"/>
    </row>
    <row r="689" spans="1:19" s="9" customFormat="1" ht="12.75" customHeight="1">
      <c r="A689" s="683"/>
      <c r="B689" s="365" t="s">
        <v>464</v>
      </c>
      <c r="C689" s="294">
        <v>4</v>
      </c>
      <c r="D689" s="294">
        <v>1980</v>
      </c>
      <c r="E689" s="520">
        <v>4.374</v>
      </c>
      <c r="F689" s="520">
        <v>0</v>
      </c>
      <c r="G689" s="520">
        <v>0</v>
      </c>
      <c r="H689" s="520">
        <v>4.374</v>
      </c>
      <c r="I689" s="485">
        <v>214.04</v>
      </c>
      <c r="J689" s="520">
        <v>4.374</v>
      </c>
      <c r="K689" s="485">
        <v>214.04</v>
      </c>
      <c r="L689" s="295">
        <f>J689/K689</f>
        <v>0.02043543262941506</v>
      </c>
      <c r="M689" s="296">
        <v>298.22</v>
      </c>
      <c r="N689" s="297">
        <f>L689*M689</f>
        <v>6.0942547187441605</v>
      </c>
      <c r="O689" s="297">
        <f>L689*60*1000</f>
        <v>1226.1259577649037</v>
      </c>
      <c r="P689" s="301">
        <f>O689*M689/1000</f>
        <v>365.6552831246496</v>
      </c>
      <c r="R689" s="10"/>
      <c r="S689" s="10"/>
    </row>
    <row r="690" spans="1:19" s="9" customFormat="1" ht="12.75">
      <c r="A690" s="683"/>
      <c r="B690" s="79" t="s">
        <v>264</v>
      </c>
      <c r="C690" s="32">
        <v>7</v>
      </c>
      <c r="D690" s="32">
        <v>1938</v>
      </c>
      <c r="E690" s="525">
        <f>SUM(F690:H690)</f>
        <v>4.419</v>
      </c>
      <c r="F690" s="525"/>
      <c r="G690" s="525"/>
      <c r="H690" s="525">
        <v>4.419</v>
      </c>
      <c r="I690" s="63">
        <v>215.54</v>
      </c>
      <c r="J690" s="525">
        <v>4.419</v>
      </c>
      <c r="K690" s="63">
        <v>215.54</v>
      </c>
      <c r="L690" s="80">
        <f>J690/K690</f>
        <v>0.020501994989329125</v>
      </c>
      <c r="M690" s="118">
        <v>281.5</v>
      </c>
      <c r="N690" s="48">
        <f>L690*M690*1.09</f>
        <v>6.290729632550803</v>
      </c>
      <c r="O690" s="118">
        <f>L690*60*1000</f>
        <v>1230.1196993597473</v>
      </c>
      <c r="P690" s="81">
        <f>N690*60</f>
        <v>377.44377795304814</v>
      </c>
      <c r="R690" s="10"/>
      <c r="S690" s="10"/>
    </row>
    <row r="691" spans="1:19" s="9" customFormat="1" ht="13.5" customHeight="1">
      <c r="A691" s="683"/>
      <c r="B691" s="120" t="s">
        <v>388</v>
      </c>
      <c r="C691" s="32">
        <v>10</v>
      </c>
      <c r="D691" s="121">
        <v>1901</v>
      </c>
      <c r="E691" s="525">
        <v>6.77</v>
      </c>
      <c r="F691" s="525"/>
      <c r="G691" s="525"/>
      <c r="H691" s="122">
        <f>E691</f>
        <v>6.77</v>
      </c>
      <c r="I691" s="63">
        <v>330</v>
      </c>
      <c r="J691" s="122">
        <f>H691/I691*K691</f>
        <v>6.77</v>
      </c>
      <c r="K691" s="63">
        <v>330</v>
      </c>
      <c r="L691" s="123">
        <f>J691/K691</f>
        <v>0.020515151515151514</v>
      </c>
      <c r="M691" s="116">
        <v>305.31</v>
      </c>
      <c r="N691" s="48">
        <f>L691*M691</f>
        <v>6.263480909090909</v>
      </c>
      <c r="O691" s="118">
        <f>L691*60*1000</f>
        <v>1230.909090909091</v>
      </c>
      <c r="P691" s="81">
        <f>O691*M691/1000</f>
        <v>375.80885454545455</v>
      </c>
      <c r="R691" s="10"/>
      <c r="S691" s="10"/>
    </row>
    <row r="692" spans="1:19" s="9" customFormat="1" ht="13.5" customHeight="1">
      <c r="A692" s="683"/>
      <c r="B692" s="360" t="s">
        <v>784</v>
      </c>
      <c r="C692" s="60">
        <v>23</v>
      </c>
      <c r="D692" s="60">
        <v>1998</v>
      </c>
      <c r="E692" s="519">
        <f>F692+G692+H692</f>
        <v>19.017</v>
      </c>
      <c r="F692" s="519">
        <v>0</v>
      </c>
      <c r="G692" s="519">
        <v>0</v>
      </c>
      <c r="H692" s="519">
        <v>19.017</v>
      </c>
      <c r="I692" s="476">
        <v>926.77</v>
      </c>
      <c r="J692" s="519">
        <v>19.017</v>
      </c>
      <c r="K692" s="476">
        <v>926.77</v>
      </c>
      <c r="L692" s="299">
        <f>J692/K692</f>
        <v>0.020519654283155477</v>
      </c>
      <c r="M692" s="296">
        <v>345.2</v>
      </c>
      <c r="N692" s="300">
        <f>L692*M692</f>
        <v>7.08338465854527</v>
      </c>
      <c r="O692" s="297">
        <f>L692*60*1000</f>
        <v>1231.1792569893285</v>
      </c>
      <c r="P692" s="301">
        <f>O692*M692/1000</f>
        <v>425.00307951271617</v>
      </c>
      <c r="R692" s="10"/>
      <c r="S692" s="10"/>
    </row>
    <row r="693" spans="1:16" s="9" customFormat="1" ht="11.25" customHeight="1">
      <c r="A693" s="683"/>
      <c r="B693" s="351" t="s">
        <v>185</v>
      </c>
      <c r="C693" s="32">
        <v>8</v>
      </c>
      <c r="D693" s="32">
        <v>1970</v>
      </c>
      <c r="E693" s="525">
        <v>7.768</v>
      </c>
      <c r="F693" s="525">
        <v>0.204</v>
      </c>
      <c r="G693" s="525">
        <v>0.96</v>
      </c>
      <c r="H693" s="525">
        <v>6.604</v>
      </c>
      <c r="I693" s="63">
        <v>321.83</v>
      </c>
      <c r="J693" s="525">
        <v>4.633039</v>
      </c>
      <c r="K693" s="63">
        <v>225.78</v>
      </c>
      <c r="L693" s="80">
        <v>0.02052</v>
      </c>
      <c r="M693" s="405">
        <v>339.64</v>
      </c>
      <c r="N693" s="49">
        <f>L693*M693</f>
        <v>6.9694128</v>
      </c>
      <c r="O693" s="405">
        <f>L693*60*1000</f>
        <v>1231.2</v>
      </c>
      <c r="P693" s="207">
        <f>N693*60</f>
        <v>418.164768</v>
      </c>
    </row>
    <row r="694" spans="1:19" s="9" customFormat="1" ht="12.75">
      <c r="A694" s="683"/>
      <c r="B694" s="79" t="s">
        <v>304</v>
      </c>
      <c r="C694" s="32">
        <v>8</v>
      </c>
      <c r="D694" s="32">
        <v>1976</v>
      </c>
      <c r="E694" s="525">
        <v>8.3</v>
      </c>
      <c r="F694" s="525"/>
      <c r="G694" s="525"/>
      <c r="H694" s="525">
        <v>8.3</v>
      </c>
      <c r="I694" s="63">
        <v>404.24</v>
      </c>
      <c r="J694" s="525">
        <v>8.3</v>
      </c>
      <c r="K694" s="63">
        <v>404.24</v>
      </c>
      <c r="L694" s="80">
        <f>J694/K694</f>
        <v>0.02053235701563428</v>
      </c>
      <c r="M694" s="118">
        <v>273.59</v>
      </c>
      <c r="N694" s="48">
        <f>L694*M694</f>
        <v>5.617447555907382</v>
      </c>
      <c r="O694" s="118">
        <f>L694*60000</f>
        <v>1231.9414209380568</v>
      </c>
      <c r="P694" s="81">
        <f>N694*60</f>
        <v>337.04685335444293</v>
      </c>
      <c r="R694" s="10"/>
      <c r="S694" s="10"/>
    </row>
    <row r="695" spans="1:19" s="9" customFormat="1" ht="12.75">
      <c r="A695" s="683"/>
      <c r="B695" s="79" t="s">
        <v>496</v>
      </c>
      <c r="C695" s="32">
        <v>4</v>
      </c>
      <c r="D695" s="32">
        <v>1947</v>
      </c>
      <c r="E695" s="525">
        <v>6.405</v>
      </c>
      <c r="F695" s="525">
        <v>0.408</v>
      </c>
      <c r="G695" s="525">
        <v>0.72</v>
      </c>
      <c r="H695" s="525">
        <f>E695-F695-G695</f>
        <v>5.277</v>
      </c>
      <c r="I695" s="63">
        <v>256.84</v>
      </c>
      <c r="J695" s="525">
        <v>4.6</v>
      </c>
      <c r="K695" s="63">
        <v>224.01</v>
      </c>
      <c r="L695" s="80">
        <f>J695/K695</f>
        <v>0.02053479755368064</v>
      </c>
      <c r="M695" s="118">
        <v>333.649</v>
      </c>
      <c r="N695" s="48">
        <f>L695*M695</f>
        <v>6.851414668987992</v>
      </c>
      <c r="O695" s="118">
        <f>L695*60*1000</f>
        <v>1232.0878532208383</v>
      </c>
      <c r="P695" s="81">
        <f>N695*60</f>
        <v>411.08488013927956</v>
      </c>
      <c r="R695" s="10"/>
      <c r="S695" s="10"/>
    </row>
    <row r="696" spans="1:19" s="9" customFormat="1" ht="12.75">
      <c r="A696" s="683"/>
      <c r="B696" s="640" t="s">
        <v>134</v>
      </c>
      <c r="C696" s="641">
        <v>5</v>
      </c>
      <c r="D696" s="642" t="s">
        <v>24</v>
      </c>
      <c r="E696" s="643">
        <v>14.38</v>
      </c>
      <c r="F696" s="643">
        <v>1.24</v>
      </c>
      <c r="G696" s="644">
        <v>0.81</v>
      </c>
      <c r="H696" s="643">
        <v>12.329</v>
      </c>
      <c r="I696" s="645">
        <v>654.51</v>
      </c>
      <c r="J696" s="643">
        <v>10.19</v>
      </c>
      <c r="K696" s="646">
        <v>495.61</v>
      </c>
      <c r="L696" s="299">
        <f>J696/K696</f>
        <v>0.02056052137769617</v>
      </c>
      <c r="M696" s="296">
        <v>240.45</v>
      </c>
      <c r="N696" s="300">
        <f>L696*M696</f>
        <v>4.943777365267044</v>
      </c>
      <c r="O696" s="297">
        <f>L696*60*1000</f>
        <v>1233.6312826617705</v>
      </c>
      <c r="P696" s="301">
        <f>O696*M696/1000</f>
        <v>296.6266419160227</v>
      </c>
      <c r="R696" s="10"/>
      <c r="S696" s="10"/>
    </row>
    <row r="697" spans="1:19" s="9" customFormat="1" ht="12.75">
      <c r="A697" s="683"/>
      <c r="B697" s="237" t="s">
        <v>241</v>
      </c>
      <c r="C697" s="238">
        <v>48</v>
      </c>
      <c r="D697" s="241">
        <v>1964</v>
      </c>
      <c r="E697" s="547">
        <f>F697+G697+H697</f>
        <v>22.385603000000003</v>
      </c>
      <c r="F697" s="527">
        <v>4.61856</v>
      </c>
      <c r="G697" s="527">
        <v>0</v>
      </c>
      <c r="H697" s="527">
        <v>17.767043</v>
      </c>
      <c r="I697" s="488">
        <v>1215.63</v>
      </c>
      <c r="J697" s="527">
        <v>17.767043</v>
      </c>
      <c r="K697" s="488">
        <v>863.98</v>
      </c>
      <c r="L697" s="458">
        <f>H697/K697</f>
        <v>0.020564183198685155</v>
      </c>
      <c r="M697" s="118">
        <v>301.821</v>
      </c>
      <c r="N697" s="239">
        <f>M697*L697</f>
        <v>6.206702337210353</v>
      </c>
      <c r="O697" s="416">
        <f>L697*60*1000</f>
        <v>1233.8509919211094</v>
      </c>
      <c r="P697" s="81">
        <f>N697*60</f>
        <v>372.40214023262115</v>
      </c>
      <c r="R697" s="10"/>
      <c r="S697" s="10"/>
    </row>
    <row r="698" spans="1:19" s="9" customFormat="1" ht="12.75">
      <c r="A698" s="683"/>
      <c r="B698" s="216" t="s">
        <v>380</v>
      </c>
      <c r="C698" s="32">
        <v>40</v>
      </c>
      <c r="D698" s="32">
        <v>1960</v>
      </c>
      <c r="E698" s="532">
        <v>35.7</v>
      </c>
      <c r="F698" s="532">
        <v>4.387567</v>
      </c>
      <c r="G698" s="532">
        <v>0.4</v>
      </c>
      <c r="H698" s="532">
        <v>30.912433</v>
      </c>
      <c r="I698" s="493">
        <v>1500.19</v>
      </c>
      <c r="J698" s="532">
        <v>30.912433</v>
      </c>
      <c r="K698" s="493">
        <v>1500.19</v>
      </c>
      <c r="L698" s="80">
        <f>J698/K698</f>
        <v>0.020605678614042222</v>
      </c>
      <c r="M698" s="48">
        <v>292.992</v>
      </c>
      <c r="N698" s="48">
        <f>L698*M698</f>
        <v>6.0372989884854595</v>
      </c>
      <c r="O698" s="48">
        <f>L698*60*1000</f>
        <v>1236.3407168425333</v>
      </c>
      <c r="P698" s="81">
        <f>N698*60</f>
        <v>362.23793930912757</v>
      </c>
      <c r="R698" s="10"/>
      <c r="S698" s="10"/>
    </row>
    <row r="699" spans="1:19" s="9" customFormat="1" ht="12.75">
      <c r="A699" s="683"/>
      <c r="B699" s="196" t="s">
        <v>381</v>
      </c>
      <c r="C699" s="47">
        <v>145</v>
      </c>
      <c r="D699" s="47">
        <v>1980</v>
      </c>
      <c r="E699" s="647">
        <v>212.869</v>
      </c>
      <c r="F699" s="526">
        <v>18.01422</v>
      </c>
      <c r="G699" s="526">
        <v>22.88</v>
      </c>
      <c r="H699" s="526">
        <v>171.97478</v>
      </c>
      <c r="I699" s="113">
        <v>8328.31</v>
      </c>
      <c r="J699" s="648">
        <v>171.97478</v>
      </c>
      <c r="K699" s="113">
        <v>8328.31</v>
      </c>
      <c r="L699" s="197">
        <f>J699/K699</f>
        <v>0.020649421071021613</v>
      </c>
      <c r="M699" s="118">
        <v>292.992</v>
      </c>
      <c r="N699" s="118">
        <f>L699*M699</f>
        <v>6.050115178440765</v>
      </c>
      <c r="O699" s="118">
        <f>L699*60*1000</f>
        <v>1238.9652642612966</v>
      </c>
      <c r="P699" s="119">
        <f>N699*60</f>
        <v>363.0069107064459</v>
      </c>
      <c r="R699" s="10"/>
      <c r="S699" s="10"/>
    </row>
    <row r="700" spans="1:19" s="9" customFormat="1" ht="12.75" customHeight="1">
      <c r="A700" s="683"/>
      <c r="B700" s="360" t="s">
        <v>359</v>
      </c>
      <c r="C700" s="60">
        <v>5</v>
      </c>
      <c r="D700" s="60">
        <v>1986</v>
      </c>
      <c r="E700" s="519">
        <v>7.839</v>
      </c>
      <c r="F700" s="519"/>
      <c r="G700" s="519"/>
      <c r="H700" s="519">
        <v>7.839</v>
      </c>
      <c r="I700" s="476">
        <v>405.48</v>
      </c>
      <c r="J700" s="519">
        <v>3.966</v>
      </c>
      <c r="K700" s="476">
        <v>191.49</v>
      </c>
      <c r="L700" s="299">
        <f>J700/K700</f>
        <v>0.02071126429578568</v>
      </c>
      <c r="M700" s="296">
        <v>306.944</v>
      </c>
      <c r="N700" s="300">
        <f>L700*M700</f>
        <v>6.35719830800564</v>
      </c>
      <c r="O700" s="297">
        <f>L700*60*1000</f>
        <v>1242.6758577471408</v>
      </c>
      <c r="P700" s="301">
        <f>O700*M700/1000</f>
        <v>381.4318984803384</v>
      </c>
      <c r="R700" s="10"/>
      <c r="S700" s="10"/>
    </row>
    <row r="701" spans="1:19" s="9" customFormat="1" ht="12.75">
      <c r="A701" s="683"/>
      <c r="B701" s="79" t="s">
        <v>676</v>
      </c>
      <c r="C701" s="32">
        <v>7</v>
      </c>
      <c r="D701" s="32" t="s">
        <v>24</v>
      </c>
      <c r="E701" s="525">
        <f>F701+G701+H701</f>
        <v>8.285</v>
      </c>
      <c r="F701" s="525">
        <v>0.1682</v>
      </c>
      <c r="G701" s="525">
        <v>1.12</v>
      </c>
      <c r="H701" s="525">
        <v>6.9968</v>
      </c>
      <c r="I701" s="63">
        <v>337.32</v>
      </c>
      <c r="J701" s="525">
        <v>6.9968</v>
      </c>
      <c r="K701" s="63">
        <v>337.32</v>
      </c>
      <c r="L701" s="80">
        <f>J701/K701</f>
        <v>0.020742321830902407</v>
      </c>
      <c r="M701" s="118">
        <v>227.5</v>
      </c>
      <c r="N701" s="48">
        <f>L701*M701</f>
        <v>4.718878216530298</v>
      </c>
      <c r="O701" s="118">
        <f>L701*1000*60</f>
        <v>1244.5393098541444</v>
      </c>
      <c r="P701" s="81">
        <f>N701*60</f>
        <v>283.13269299181786</v>
      </c>
      <c r="R701" s="10"/>
      <c r="S701" s="10"/>
    </row>
    <row r="702" spans="1:19" s="9" customFormat="1" ht="12.75">
      <c r="A702" s="683"/>
      <c r="B702" s="360" t="s">
        <v>142</v>
      </c>
      <c r="C702" s="60">
        <v>80</v>
      </c>
      <c r="D702" s="60">
        <v>1961</v>
      </c>
      <c r="E702" s="519">
        <v>32.909</v>
      </c>
      <c r="F702" s="519">
        <v>4.131</v>
      </c>
      <c r="G702" s="519">
        <v>0.8</v>
      </c>
      <c r="H702" s="519">
        <v>27.978</v>
      </c>
      <c r="I702" s="476">
        <v>1344.76</v>
      </c>
      <c r="J702" s="519">
        <v>27.978</v>
      </c>
      <c r="K702" s="476">
        <v>1344.76</v>
      </c>
      <c r="L702" s="299">
        <f>J702/K702</f>
        <v>0.02080519944079241</v>
      </c>
      <c r="M702" s="296">
        <v>298.22</v>
      </c>
      <c r="N702" s="300">
        <f>L702*M702</f>
        <v>6.204526577233113</v>
      </c>
      <c r="O702" s="297">
        <f>L702*60*1000</f>
        <v>1248.3119664475446</v>
      </c>
      <c r="P702" s="301">
        <f>O702*M702/1000</f>
        <v>372.27159463398675</v>
      </c>
      <c r="R702" s="10"/>
      <c r="S702" s="10"/>
    </row>
    <row r="703" spans="1:19" s="9" customFormat="1" ht="12.75" customHeight="1">
      <c r="A703" s="683"/>
      <c r="B703" s="360" t="s">
        <v>746</v>
      </c>
      <c r="C703" s="60">
        <v>7</v>
      </c>
      <c r="D703" s="60" t="s">
        <v>24</v>
      </c>
      <c r="E703" s="519">
        <v>8.259</v>
      </c>
      <c r="F703" s="519">
        <v>0.722</v>
      </c>
      <c r="G703" s="519">
        <v>1.12</v>
      </c>
      <c r="H703" s="519">
        <v>6.417</v>
      </c>
      <c r="I703" s="476"/>
      <c r="J703" s="519">
        <v>6.417</v>
      </c>
      <c r="K703" s="476">
        <v>308.38</v>
      </c>
      <c r="L703" s="299">
        <f>J703/K703</f>
        <v>0.020808742460600556</v>
      </c>
      <c r="M703" s="296">
        <v>268.03</v>
      </c>
      <c r="N703" s="300">
        <f>L703*M703</f>
        <v>5.577367241714766</v>
      </c>
      <c r="O703" s="297">
        <f>L703*60*1000</f>
        <v>1248.5245476360333</v>
      </c>
      <c r="P703" s="301">
        <f>O703*M703/1000</f>
        <v>334.64203450288596</v>
      </c>
      <c r="R703" s="10"/>
      <c r="S703" s="10"/>
    </row>
    <row r="704" spans="1:19" s="9" customFormat="1" ht="12.75">
      <c r="A704" s="683"/>
      <c r="B704" s="360" t="s">
        <v>845</v>
      </c>
      <c r="C704" s="60">
        <v>28</v>
      </c>
      <c r="D704" s="60">
        <v>1974</v>
      </c>
      <c r="E704" s="519">
        <v>39.403</v>
      </c>
      <c r="F704" s="519">
        <v>2.193</v>
      </c>
      <c r="G704" s="519">
        <v>4.48</v>
      </c>
      <c r="H704" s="519">
        <v>32.73</v>
      </c>
      <c r="I704" s="476">
        <v>1570.75</v>
      </c>
      <c r="J704" s="519">
        <v>32.7</v>
      </c>
      <c r="K704" s="476">
        <v>1570.8</v>
      </c>
      <c r="L704" s="299">
        <f>J704/K704</f>
        <v>0.020817417876241407</v>
      </c>
      <c r="M704" s="296">
        <v>214.08</v>
      </c>
      <c r="N704" s="300">
        <f>L704*M704</f>
        <v>4.456592818945761</v>
      </c>
      <c r="O704" s="297">
        <f>L704*60*1000</f>
        <v>1249.0450725744845</v>
      </c>
      <c r="P704" s="301">
        <f>O704*M704/1000</f>
        <v>267.3955691367456</v>
      </c>
      <c r="R704" s="10"/>
      <c r="S704" s="10"/>
    </row>
    <row r="705" spans="1:25" s="9" customFormat="1" ht="12.75">
      <c r="A705" s="683"/>
      <c r="B705" s="351" t="s">
        <v>522</v>
      </c>
      <c r="C705" s="32">
        <v>7</v>
      </c>
      <c r="D705" s="32">
        <v>1900</v>
      </c>
      <c r="E705" s="525">
        <v>6.893999</v>
      </c>
      <c r="F705" s="525">
        <v>0.44676</v>
      </c>
      <c r="G705" s="525">
        <v>0.96</v>
      </c>
      <c r="H705" s="525">
        <v>5.487239</v>
      </c>
      <c r="I705" s="63">
        <v>263.54</v>
      </c>
      <c r="J705" s="525">
        <v>3.258321</v>
      </c>
      <c r="K705" s="63">
        <v>156.49</v>
      </c>
      <c r="L705" s="80">
        <v>0.020821</v>
      </c>
      <c r="M705" s="405">
        <v>339.64</v>
      </c>
      <c r="N705" s="49">
        <f>L705*M705</f>
        <v>7.071644439999999</v>
      </c>
      <c r="O705" s="405">
        <f>L705*60*1000</f>
        <v>1249.26</v>
      </c>
      <c r="P705" s="207">
        <f>N705*60</f>
        <v>424.29866639999995</v>
      </c>
      <c r="Q705" s="10"/>
      <c r="R705" s="10"/>
      <c r="S705" s="10"/>
      <c r="T705" s="12"/>
      <c r="U705" s="13"/>
      <c r="V705" s="13"/>
      <c r="W705" s="14"/>
      <c r="X705" s="14"/>
      <c r="Y705" s="14"/>
    </row>
    <row r="706" spans="1:19" s="9" customFormat="1" ht="12.75">
      <c r="A706" s="683"/>
      <c r="B706" s="365" t="s">
        <v>747</v>
      </c>
      <c r="C706" s="60">
        <v>20</v>
      </c>
      <c r="D706" s="60" t="s">
        <v>24</v>
      </c>
      <c r="E706" s="519">
        <v>26.422</v>
      </c>
      <c r="F706" s="519">
        <v>1.084</v>
      </c>
      <c r="G706" s="519">
        <v>3.2</v>
      </c>
      <c r="H706" s="519">
        <v>22.138</v>
      </c>
      <c r="I706" s="476"/>
      <c r="J706" s="519">
        <v>22.138</v>
      </c>
      <c r="K706" s="476">
        <v>1061.52</v>
      </c>
      <c r="L706" s="299">
        <f>J706/K706</f>
        <v>0.020855000376818148</v>
      </c>
      <c r="M706" s="296">
        <v>268.03</v>
      </c>
      <c r="N706" s="300">
        <f>L706*M706</f>
        <v>5.589765750998568</v>
      </c>
      <c r="O706" s="297">
        <f>L706*60*1000</f>
        <v>1251.300022609089</v>
      </c>
      <c r="P706" s="301">
        <f>O706*M706/1000</f>
        <v>335.3859450599141</v>
      </c>
      <c r="R706" s="10"/>
      <c r="S706" s="10"/>
    </row>
    <row r="707" spans="1:19" s="9" customFormat="1" ht="11.25" customHeight="1">
      <c r="A707" s="683"/>
      <c r="B707" s="360" t="s">
        <v>354</v>
      </c>
      <c r="C707" s="60">
        <v>6</v>
      </c>
      <c r="D707" s="60">
        <v>1929</v>
      </c>
      <c r="E707" s="519">
        <v>5.125</v>
      </c>
      <c r="F707" s="519">
        <v>0.168</v>
      </c>
      <c r="G707" s="519">
        <v>0.064</v>
      </c>
      <c r="H707" s="519">
        <v>4.893</v>
      </c>
      <c r="I707" s="476">
        <v>233.78</v>
      </c>
      <c r="J707" s="519">
        <v>2.188</v>
      </c>
      <c r="K707" s="476">
        <v>104.55</v>
      </c>
      <c r="L707" s="299">
        <f>J707/K707</f>
        <v>0.020927785748445723</v>
      </c>
      <c r="M707" s="296">
        <v>306.944</v>
      </c>
      <c r="N707" s="300">
        <f>L707*M707</f>
        <v>6.423658268770924</v>
      </c>
      <c r="O707" s="297">
        <f>L707*60*1000</f>
        <v>1255.6671449067433</v>
      </c>
      <c r="P707" s="301">
        <f>O707*M707/1000</f>
        <v>385.4194961262554</v>
      </c>
      <c r="R707" s="10"/>
      <c r="S707" s="10"/>
    </row>
    <row r="708" spans="1:19" s="9" customFormat="1" ht="12.75">
      <c r="A708" s="683"/>
      <c r="B708" s="216" t="s">
        <v>497</v>
      </c>
      <c r="C708" s="32">
        <v>12</v>
      </c>
      <c r="D708" s="32">
        <v>1968</v>
      </c>
      <c r="E708" s="525">
        <v>9.836</v>
      </c>
      <c r="F708" s="525">
        <v>0.255</v>
      </c>
      <c r="G708" s="525">
        <v>0.08</v>
      </c>
      <c r="H708" s="525">
        <f>E708-F708-G708</f>
        <v>9.501</v>
      </c>
      <c r="I708" s="63">
        <v>490.3</v>
      </c>
      <c r="J708" s="525">
        <v>8.59</v>
      </c>
      <c r="K708" s="63">
        <v>410.4</v>
      </c>
      <c r="L708" s="80">
        <f>J708/K708</f>
        <v>0.020930799220272904</v>
      </c>
      <c r="M708" s="48">
        <v>333.649</v>
      </c>
      <c r="N708" s="48">
        <f>L708*M708</f>
        <v>6.983540229044834</v>
      </c>
      <c r="O708" s="48">
        <f>L708*60*1000</f>
        <v>1255.8479532163742</v>
      </c>
      <c r="P708" s="81">
        <f>N708*60</f>
        <v>419.01241374269006</v>
      </c>
      <c r="R708" s="10"/>
      <c r="S708" s="10"/>
    </row>
    <row r="709" spans="1:19" s="9" customFormat="1" ht="12.75" customHeight="1">
      <c r="A709" s="683"/>
      <c r="B709" s="111" t="s">
        <v>72</v>
      </c>
      <c r="C709" s="112">
        <v>82</v>
      </c>
      <c r="D709" s="112">
        <v>1962</v>
      </c>
      <c r="E709" s="114">
        <v>35.29</v>
      </c>
      <c r="F709" s="114">
        <v>7.01</v>
      </c>
      <c r="G709" s="114"/>
      <c r="H709" s="114">
        <f>E709-F709-G709</f>
        <v>28.28</v>
      </c>
      <c r="I709" s="113">
        <v>1348.7</v>
      </c>
      <c r="J709" s="114">
        <f>H709/I709*K709</f>
        <v>26.734633350633946</v>
      </c>
      <c r="K709" s="489">
        <v>1275</v>
      </c>
      <c r="L709" s="115">
        <f>J709/K709</f>
        <v>0.020968339882850153</v>
      </c>
      <c r="M709" s="116">
        <v>305.31</v>
      </c>
      <c r="N709" s="117">
        <f>L709*M709</f>
        <v>6.40184384963298</v>
      </c>
      <c r="O709" s="117">
        <f>L709*60*1000</f>
        <v>1258.1003929710093</v>
      </c>
      <c r="P709" s="119">
        <f>O709*M709/1000</f>
        <v>384.1106309779789</v>
      </c>
      <c r="R709" s="10"/>
      <c r="S709" s="10"/>
    </row>
    <row r="710" spans="1:19" s="9" customFormat="1" ht="11.25" customHeight="1">
      <c r="A710" s="683"/>
      <c r="B710" s="360" t="s">
        <v>326</v>
      </c>
      <c r="C710" s="60">
        <v>5</v>
      </c>
      <c r="D710" s="60" t="s">
        <v>24</v>
      </c>
      <c r="E710" s="519">
        <f>F710+G710+H710</f>
        <v>9.175</v>
      </c>
      <c r="F710" s="519">
        <v>0.449</v>
      </c>
      <c r="G710" s="519">
        <v>1.28</v>
      </c>
      <c r="H710" s="519">
        <v>7.446</v>
      </c>
      <c r="I710" s="476">
        <v>354.78</v>
      </c>
      <c r="J710" s="519">
        <v>7.446</v>
      </c>
      <c r="K710" s="476">
        <v>354.78</v>
      </c>
      <c r="L710" s="299">
        <f>J710/K710</f>
        <v>0.020987654320987655</v>
      </c>
      <c r="M710" s="61">
        <v>345.2</v>
      </c>
      <c r="N710" s="300">
        <f>L710*M710</f>
        <v>7.244938271604938</v>
      </c>
      <c r="O710" s="420">
        <f>L710*60*1000</f>
        <v>1259.2592592592594</v>
      </c>
      <c r="P710" s="301">
        <f>O710*M710/1000</f>
        <v>434.6962962962963</v>
      </c>
      <c r="R710" s="10"/>
      <c r="S710" s="10"/>
    </row>
    <row r="711" spans="1:19" s="9" customFormat="1" ht="12.75" customHeight="1">
      <c r="A711" s="683"/>
      <c r="B711" s="351" t="s">
        <v>189</v>
      </c>
      <c r="C711" s="32">
        <v>6</v>
      </c>
      <c r="D711" s="32">
        <v>1959</v>
      </c>
      <c r="E711" s="525">
        <v>8.05</v>
      </c>
      <c r="F711" s="525">
        <v>0.5151</v>
      </c>
      <c r="G711" s="525">
        <v>0.96</v>
      </c>
      <c r="H711" s="525">
        <v>6.5749</v>
      </c>
      <c r="I711" s="63">
        <v>313.25</v>
      </c>
      <c r="J711" s="525">
        <v>6.5749</v>
      </c>
      <c r="K711" s="63">
        <v>313.25</v>
      </c>
      <c r="L711" s="80">
        <v>0.020989</v>
      </c>
      <c r="M711" s="49">
        <v>339.64</v>
      </c>
      <c r="N711" s="49">
        <f>L711*M711</f>
        <v>7.12870396</v>
      </c>
      <c r="O711" s="413">
        <f>L711*60*1000</f>
        <v>1259.3400000000001</v>
      </c>
      <c r="P711" s="207">
        <f>N711*60</f>
        <v>427.7222376</v>
      </c>
      <c r="R711" s="10"/>
      <c r="S711" s="10"/>
    </row>
    <row r="712" spans="1:19" s="9" customFormat="1" ht="12.75" customHeight="1">
      <c r="A712" s="683"/>
      <c r="B712" s="79" t="s">
        <v>39</v>
      </c>
      <c r="C712" s="32">
        <v>108</v>
      </c>
      <c r="D712" s="32" t="s">
        <v>24</v>
      </c>
      <c r="E712" s="532">
        <v>82.873</v>
      </c>
      <c r="F712" s="532">
        <v>11.437425</v>
      </c>
      <c r="G712" s="532">
        <v>17.13</v>
      </c>
      <c r="H712" s="532">
        <v>54.305575</v>
      </c>
      <c r="I712" s="493">
        <v>2584.79</v>
      </c>
      <c r="J712" s="532">
        <v>54.305575</v>
      </c>
      <c r="K712" s="493">
        <v>2584.79</v>
      </c>
      <c r="L712" s="80">
        <f>J712/K712</f>
        <v>0.021009666162434857</v>
      </c>
      <c r="M712" s="48">
        <v>292.992</v>
      </c>
      <c r="N712" s="48">
        <f>L712*M712</f>
        <v>6.155664108264114</v>
      </c>
      <c r="O712" s="117">
        <f>L712*60*1000</f>
        <v>1260.5799697460914</v>
      </c>
      <c r="P712" s="81">
        <f>N712*60</f>
        <v>369.3398464958468</v>
      </c>
      <c r="R712" s="10"/>
      <c r="S712" s="10"/>
    </row>
    <row r="713" spans="1:19" s="9" customFormat="1" ht="12.75" customHeight="1">
      <c r="A713" s="683"/>
      <c r="B713" s="360" t="s">
        <v>731</v>
      </c>
      <c r="C713" s="60">
        <v>10</v>
      </c>
      <c r="D713" s="60"/>
      <c r="E713" s="519">
        <v>13.7</v>
      </c>
      <c r="F713" s="519">
        <v>0.662</v>
      </c>
      <c r="G713" s="519">
        <v>1.6</v>
      </c>
      <c r="H713" s="519">
        <v>11.438</v>
      </c>
      <c r="I713" s="476">
        <v>541.41</v>
      </c>
      <c r="J713" s="519">
        <v>11.4</v>
      </c>
      <c r="K713" s="476">
        <v>541.4</v>
      </c>
      <c r="L713" s="299">
        <f>J713/K713</f>
        <v>0.02105652013298855</v>
      </c>
      <c r="M713" s="61">
        <v>241.54</v>
      </c>
      <c r="N713" s="300">
        <f>L713*M713</f>
        <v>5.085991872922054</v>
      </c>
      <c r="O713" s="420">
        <f>L713*60*1000</f>
        <v>1263.391207979313</v>
      </c>
      <c r="P713" s="301">
        <f>O713*M713/1000</f>
        <v>305.1595123753233</v>
      </c>
      <c r="R713" s="10"/>
      <c r="S713" s="10"/>
    </row>
    <row r="714" spans="1:19" s="9" customFormat="1" ht="12.75" customHeight="1">
      <c r="A714" s="683"/>
      <c r="B714" s="360" t="s">
        <v>141</v>
      </c>
      <c r="C714" s="60">
        <v>7</v>
      </c>
      <c r="D714" s="60">
        <v>1967</v>
      </c>
      <c r="E714" s="519">
        <v>8.152</v>
      </c>
      <c r="F714" s="519">
        <v>0.561</v>
      </c>
      <c r="G714" s="519">
        <v>1.12</v>
      </c>
      <c r="H714" s="519">
        <v>6.471</v>
      </c>
      <c r="I714" s="476">
        <v>307.07</v>
      </c>
      <c r="J714" s="519">
        <v>6.471</v>
      </c>
      <c r="K714" s="476">
        <v>307.07</v>
      </c>
      <c r="L714" s="299">
        <f>J714/K714</f>
        <v>0.021073370892630346</v>
      </c>
      <c r="M714" s="61">
        <v>298.22</v>
      </c>
      <c r="N714" s="300">
        <f>L714*M714</f>
        <v>6.284500667600223</v>
      </c>
      <c r="O714" s="420">
        <f>L714*60*1000</f>
        <v>1264.4022535578208</v>
      </c>
      <c r="P714" s="301">
        <f>O714*M714/1000</f>
        <v>377.0700400560134</v>
      </c>
      <c r="R714" s="10"/>
      <c r="S714" s="10"/>
    </row>
    <row r="715" spans="1:19" s="9" customFormat="1" ht="12.75" customHeight="1">
      <c r="A715" s="683"/>
      <c r="B715" s="360" t="s">
        <v>348</v>
      </c>
      <c r="C715" s="60">
        <v>6</v>
      </c>
      <c r="D715" s="60">
        <v>1934</v>
      </c>
      <c r="E715" s="519">
        <v>5.603</v>
      </c>
      <c r="F715" s="519">
        <v>0.659</v>
      </c>
      <c r="G715" s="519">
        <v>0.096</v>
      </c>
      <c r="H715" s="519">
        <v>4.848</v>
      </c>
      <c r="I715" s="476">
        <v>229.18</v>
      </c>
      <c r="J715" s="519">
        <v>4.848</v>
      </c>
      <c r="K715" s="476">
        <v>229.18</v>
      </c>
      <c r="L715" s="299">
        <f>J715/K715</f>
        <v>0.021153678331442532</v>
      </c>
      <c r="M715" s="61">
        <v>306.944</v>
      </c>
      <c r="N715" s="300">
        <f>L715*M715</f>
        <v>6.4929946417662965</v>
      </c>
      <c r="O715" s="420">
        <f>L715*60*1000</f>
        <v>1269.2206998865518</v>
      </c>
      <c r="P715" s="301">
        <f>O715*M715/1000</f>
        <v>389.57967850597777</v>
      </c>
      <c r="R715" s="10"/>
      <c r="S715" s="10"/>
    </row>
    <row r="716" spans="1:19" s="9" customFormat="1" ht="12.75" customHeight="1">
      <c r="A716" s="683"/>
      <c r="B716" s="79" t="s">
        <v>200</v>
      </c>
      <c r="C716" s="32">
        <v>18</v>
      </c>
      <c r="D716" s="32">
        <v>1967</v>
      </c>
      <c r="E716" s="525">
        <v>13.981</v>
      </c>
      <c r="F716" s="525">
        <v>1.326</v>
      </c>
      <c r="G716" s="525">
        <v>0</v>
      </c>
      <c r="H716" s="525">
        <v>12.655</v>
      </c>
      <c r="I716" s="63">
        <v>597.08</v>
      </c>
      <c r="J716" s="525">
        <v>12.655</v>
      </c>
      <c r="K716" s="63">
        <v>597.08</v>
      </c>
      <c r="L716" s="80">
        <v>0.021194</v>
      </c>
      <c r="M716" s="48">
        <v>235.5</v>
      </c>
      <c r="N716" s="48">
        <v>4.991187</v>
      </c>
      <c r="O716" s="117">
        <f>L716*60*1000</f>
        <v>1271.64</v>
      </c>
      <c r="P716" s="81">
        <f>N716*60</f>
        <v>299.47122</v>
      </c>
      <c r="R716" s="10"/>
      <c r="S716" s="10"/>
    </row>
    <row r="717" spans="1:19" s="9" customFormat="1" ht="12.75" customHeight="1">
      <c r="A717" s="683"/>
      <c r="B717" s="206" t="s">
        <v>193</v>
      </c>
      <c r="C717" s="32">
        <v>6</v>
      </c>
      <c r="D717" s="32">
        <v>1959</v>
      </c>
      <c r="E717" s="525">
        <v>8.161901</v>
      </c>
      <c r="F717" s="525">
        <v>0.459</v>
      </c>
      <c r="G717" s="525">
        <v>0.96</v>
      </c>
      <c r="H717" s="525">
        <v>6.742901</v>
      </c>
      <c r="I717" s="63">
        <v>317.83</v>
      </c>
      <c r="J717" s="525">
        <v>6.742901</v>
      </c>
      <c r="K717" s="63">
        <v>317.83</v>
      </c>
      <c r="L717" s="80">
        <v>0.021215</v>
      </c>
      <c r="M717" s="49">
        <v>339.64</v>
      </c>
      <c r="N717" s="49">
        <f>L717*M717</f>
        <v>7.2054626</v>
      </c>
      <c r="O717" s="595">
        <f>L717*60*1000</f>
        <v>1272.9</v>
      </c>
      <c r="P717" s="207">
        <f>N717*60</f>
        <v>432.32775599999997</v>
      </c>
      <c r="R717" s="10"/>
      <c r="S717" s="10"/>
    </row>
    <row r="718" spans="1:19" s="9" customFormat="1" ht="12.75" customHeight="1">
      <c r="A718" s="683"/>
      <c r="B718" s="196" t="s">
        <v>266</v>
      </c>
      <c r="C718" s="47">
        <v>13</v>
      </c>
      <c r="D718" s="47">
        <v>1959</v>
      </c>
      <c r="E718" s="526">
        <f>SUM(F718:H718)</f>
        <v>14.620999999999999</v>
      </c>
      <c r="F718" s="526">
        <v>0.726024</v>
      </c>
      <c r="G718" s="526">
        <v>1.92</v>
      </c>
      <c r="H718" s="526">
        <v>11.974976</v>
      </c>
      <c r="I718" s="113">
        <v>562.28</v>
      </c>
      <c r="J718" s="526">
        <v>11.974976</v>
      </c>
      <c r="K718" s="113">
        <v>562.28</v>
      </c>
      <c r="L718" s="197">
        <f>J718/K718</f>
        <v>0.021297175784306753</v>
      </c>
      <c r="M718" s="118">
        <v>281.5</v>
      </c>
      <c r="N718" s="118">
        <f>L718*M718*1.09</f>
        <v>6.534718931777763</v>
      </c>
      <c r="O718" s="118">
        <f>L718*60*1000</f>
        <v>1277.8305470584053</v>
      </c>
      <c r="P718" s="119">
        <f>N718*60</f>
        <v>392.0831359066658</v>
      </c>
      <c r="R718" s="10"/>
      <c r="S718" s="10"/>
    </row>
    <row r="719" spans="1:19" s="9" customFormat="1" ht="12.75">
      <c r="A719" s="683"/>
      <c r="B719" s="430" t="s">
        <v>158</v>
      </c>
      <c r="C719" s="438">
        <v>47</v>
      </c>
      <c r="D719" s="47">
        <v>1963</v>
      </c>
      <c r="E719" s="526">
        <f>+F719+G719+H719</f>
        <v>23.890017</v>
      </c>
      <c r="F719" s="530">
        <v>1.068232</v>
      </c>
      <c r="G719" s="530">
        <v>0</v>
      </c>
      <c r="H719" s="530">
        <v>22.821785000000002</v>
      </c>
      <c r="I719" s="490">
        <v>1096.68</v>
      </c>
      <c r="J719" s="530">
        <v>22.821785000000002</v>
      </c>
      <c r="K719" s="490">
        <v>1067.32</v>
      </c>
      <c r="L719" s="197">
        <f>+J719/K719</f>
        <v>0.02138232676235806</v>
      </c>
      <c r="M719" s="118">
        <v>335.066</v>
      </c>
      <c r="N719" s="118">
        <f>+L719*M719</f>
        <v>7.164490698956265</v>
      </c>
      <c r="O719" s="118">
        <f>+L719*60*1000</f>
        <v>1282.9396057414835</v>
      </c>
      <c r="P719" s="119">
        <f>+N719*60</f>
        <v>429.8694419373759</v>
      </c>
      <c r="R719" s="10"/>
      <c r="S719" s="10"/>
    </row>
    <row r="720" spans="1:25" s="9" customFormat="1" ht="12.75">
      <c r="A720" s="683"/>
      <c r="B720" s="79" t="s">
        <v>702</v>
      </c>
      <c r="C720" s="32">
        <v>9</v>
      </c>
      <c r="D720" s="32">
        <v>1984</v>
      </c>
      <c r="E720" s="525">
        <v>11.4</v>
      </c>
      <c r="F720" s="525">
        <v>0.74</v>
      </c>
      <c r="G720" s="525">
        <v>1.44</v>
      </c>
      <c r="H720" s="525">
        <v>9.22</v>
      </c>
      <c r="I720" s="63">
        <v>431</v>
      </c>
      <c r="J720" s="525">
        <v>9.22</v>
      </c>
      <c r="K720" s="63">
        <v>431</v>
      </c>
      <c r="L720" s="197">
        <f>H720/K720</f>
        <v>0.021392111368909516</v>
      </c>
      <c r="M720" s="48">
        <v>224.65</v>
      </c>
      <c r="N720" s="118">
        <f>L720*M720</f>
        <v>4.805737819025523</v>
      </c>
      <c r="O720" s="118">
        <f>L720*60*1000</f>
        <v>1283.526682134571</v>
      </c>
      <c r="P720" s="119">
        <f>N720*60</f>
        <v>288.34426914153136</v>
      </c>
      <c r="Q720" s="10"/>
      <c r="R720" s="10"/>
      <c r="S720" s="10"/>
      <c r="T720" s="12"/>
      <c r="U720" s="13"/>
      <c r="V720" s="13"/>
      <c r="X720" s="14"/>
      <c r="Y720" s="14"/>
    </row>
    <row r="721" spans="1:19" s="9" customFormat="1" ht="12.75">
      <c r="A721" s="683"/>
      <c r="B721" s="79" t="s">
        <v>171</v>
      </c>
      <c r="C721" s="32">
        <v>6</v>
      </c>
      <c r="D721" s="32">
        <v>1910</v>
      </c>
      <c r="E721" s="525">
        <v>7.578</v>
      </c>
      <c r="F721" s="525">
        <v>0.102</v>
      </c>
      <c r="G721" s="525">
        <v>0.96</v>
      </c>
      <c r="H721" s="525">
        <f>E721-F721-G721</f>
        <v>6.516</v>
      </c>
      <c r="I721" s="63">
        <v>304.58</v>
      </c>
      <c r="J721" s="525">
        <v>6.516</v>
      </c>
      <c r="K721" s="63">
        <v>304.58</v>
      </c>
      <c r="L721" s="80">
        <f>J721/K721</f>
        <v>0.021393394182152473</v>
      </c>
      <c r="M721" s="48">
        <v>333.649</v>
      </c>
      <c r="N721" s="118">
        <f>L721*M721</f>
        <v>7.1378845754809905</v>
      </c>
      <c r="O721" s="118">
        <f>L721*60*1000</f>
        <v>1283.6036509291484</v>
      </c>
      <c r="P721" s="81">
        <f>N721*60</f>
        <v>428.2730745288594</v>
      </c>
      <c r="R721" s="10"/>
      <c r="S721" s="10"/>
    </row>
    <row r="722" spans="1:19" s="9" customFormat="1" ht="12.75">
      <c r="A722" s="683"/>
      <c r="B722" s="360" t="s">
        <v>846</v>
      </c>
      <c r="C722" s="60">
        <v>36</v>
      </c>
      <c r="D722" s="60">
        <v>1974</v>
      </c>
      <c r="E722" s="519">
        <v>33.744</v>
      </c>
      <c r="F722" s="519">
        <v>1.224</v>
      </c>
      <c r="G722" s="519">
        <v>0.34</v>
      </c>
      <c r="H722" s="519">
        <v>32.18</v>
      </c>
      <c r="I722" s="476">
        <v>1503.95</v>
      </c>
      <c r="J722" s="519">
        <v>32.18</v>
      </c>
      <c r="K722" s="476">
        <v>1504</v>
      </c>
      <c r="L722" s="299">
        <f>J722/K722</f>
        <v>0.02139627659574468</v>
      </c>
      <c r="M722" s="61">
        <v>214.08</v>
      </c>
      <c r="N722" s="300">
        <f>L722*M722</f>
        <v>4.580514893617022</v>
      </c>
      <c r="O722" s="297">
        <f>L722*60*1000</f>
        <v>1283.776595744681</v>
      </c>
      <c r="P722" s="301">
        <f>O722*M722/1000</f>
        <v>274.83089361702133</v>
      </c>
      <c r="R722" s="10"/>
      <c r="S722" s="10"/>
    </row>
    <row r="723" spans="1:19" s="9" customFormat="1" ht="12.75">
      <c r="A723" s="683"/>
      <c r="B723" s="360" t="s">
        <v>310</v>
      </c>
      <c r="C723" s="60">
        <v>10</v>
      </c>
      <c r="D723" s="60">
        <v>1936</v>
      </c>
      <c r="E723" s="519">
        <v>6.312</v>
      </c>
      <c r="F723" s="519">
        <v>0.538</v>
      </c>
      <c r="G723" s="519">
        <v>0.06</v>
      </c>
      <c r="H723" s="519">
        <v>5.713</v>
      </c>
      <c r="I723" s="476">
        <v>266.57</v>
      </c>
      <c r="J723" s="519">
        <f>H723</f>
        <v>5.713</v>
      </c>
      <c r="K723" s="476">
        <f>I723</f>
        <v>266.57</v>
      </c>
      <c r="L723" s="299">
        <f>J723/K723</f>
        <v>0.021431518925610536</v>
      </c>
      <c r="M723" s="61">
        <v>206.88</v>
      </c>
      <c r="N723" s="300">
        <f>L723*M723</f>
        <v>4.433752635330308</v>
      </c>
      <c r="O723" s="297">
        <f>L723*60*1000</f>
        <v>1285.8911355366322</v>
      </c>
      <c r="P723" s="301">
        <f>O723*M723/1000</f>
        <v>266.0251581198185</v>
      </c>
      <c r="R723" s="10"/>
      <c r="S723" s="10"/>
    </row>
    <row r="724" spans="1:19" s="9" customFormat="1" ht="12.75" customHeight="1">
      <c r="A724" s="683"/>
      <c r="B724" s="216" t="s">
        <v>174</v>
      </c>
      <c r="C724" s="32">
        <v>9</v>
      </c>
      <c r="D724" s="32">
        <v>1925</v>
      </c>
      <c r="E724" s="525">
        <v>9.453</v>
      </c>
      <c r="F724" s="525">
        <v>0.561</v>
      </c>
      <c r="G724" s="525">
        <v>1.6</v>
      </c>
      <c r="H724" s="525">
        <f>E724-F724-G724</f>
        <v>7.292</v>
      </c>
      <c r="I724" s="63">
        <v>392.63</v>
      </c>
      <c r="J724" s="525">
        <v>7.02</v>
      </c>
      <c r="K724" s="63">
        <v>326.76</v>
      </c>
      <c r="L724" s="80">
        <f>J724/K724</f>
        <v>0.02148365773044436</v>
      </c>
      <c r="M724" s="48">
        <v>333.649</v>
      </c>
      <c r="N724" s="48">
        <f>L724*M724</f>
        <v>7.16800091810503</v>
      </c>
      <c r="O724" s="48">
        <f>L724*60*1000</f>
        <v>1289.0194638266616</v>
      </c>
      <c r="P724" s="81">
        <f>N724*60</f>
        <v>430.0800550863018</v>
      </c>
      <c r="R724" s="10"/>
      <c r="S724" s="10"/>
    </row>
    <row r="725" spans="1:19" s="9" customFormat="1" ht="12.75">
      <c r="A725" s="683"/>
      <c r="B725" s="196" t="s">
        <v>703</v>
      </c>
      <c r="C725" s="47">
        <v>9</v>
      </c>
      <c r="D725" s="47">
        <v>1983</v>
      </c>
      <c r="E725" s="526">
        <v>13.4</v>
      </c>
      <c r="F725" s="526">
        <v>0.816</v>
      </c>
      <c r="G725" s="526">
        <v>1.44</v>
      </c>
      <c r="H725" s="526">
        <v>11.144</v>
      </c>
      <c r="I725" s="113">
        <v>518</v>
      </c>
      <c r="J725" s="526">
        <v>11.144</v>
      </c>
      <c r="K725" s="113">
        <v>518</v>
      </c>
      <c r="L725" s="197">
        <f>H725/K725</f>
        <v>0.021513513513513514</v>
      </c>
      <c r="M725" s="118">
        <v>224.65</v>
      </c>
      <c r="N725" s="118">
        <f>L725*M725</f>
        <v>4.833010810810811</v>
      </c>
      <c r="O725" s="118">
        <f>L725*60*1000</f>
        <v>1290.8108108108108</v>
      </c>
      <c r="P725" s="119">
        <f>N725*60</f>
        <v>289.9806486486487</v>
      </c>
      <c r="R725" s="10"/>
      <c r="S725" s="10"/>
    </row>
    <row r="726" spans="1:19" s="9" customFormat="1" ht="12.75">
      <c r="A726" s="683"/>
      <c r="B726" s="360" t="s">
        <v>316</v>
      </c>
      <c r="C726" s="60">
        <v>8</v>
      </c>
      <c r="D726" s="60">
        <v>1959</v>
      </c>
      <c r="E726" s="519">
        <v>9.5</v>
      </c>
      <c r="F726" s="519">
        <v>0.439</v>
      </c>
      <c r="G726" s="519">
        <v>1.2</v>
      </c>
      <c r="H726" s="519">
        <v>7.861</v>
      </c>
      <c r="I726" s="476">
        <v>366.96</v>
      </c>
      <c r="J726" s="519">
        <v>7.9</v>
      </c>
      <c r="K726" s="476">
        <v>367</v>
      </c>
      <c r="L726" s="299">
        <f>J726/K726</f>
        <v>0.02152588555858311</v>
      </c>
      <c r="M726" s="61">
        <v>241.54</v>
      </c>
      <c r="N726" s="300">
        <f>L726*M726</f>
        <v>5.199362397820164</v>
      </c>
      <c r="O726" s="297">
        <f>L726*60*1000</f>
        <v>1291.5531335149865</v>
      </c>
      <c r="P726" s="301">
        <f>O726*M726/1000</f>
        <v>311.96174386920984</v>
      </c>
      <c r="R726" s="10"/>
      <c r="S726" s="10"/>
    </row>
    <row r="727" spans="1:19" s="9" customFormat="1" ht="12.75">
      <c r="A727" s="683"/>
      <c r="B727" s="360" t="s">
        <v>732</v>
      </c>
      <c r="C727" s="60">
        <v>30</v>
      </c>
      <c r="D727" s="60">
        <v>1965</v>
      </c>
      <c r="E727" s="519">
        <v>32.6</v>
      </c>
      <c r="F727" s="519">
        <v>2.573</v>
      </c>
      <c r="G727" s="519">
        <v>4.18</v>
      </c>
      <c r="H727" s="519">
        <v>25.847</v>
      </c>
      <c r="I727" s="476">
        <v>1198.48</v>
      </c>
      <c r="J727" s="519">
        <v>25.8</v>
      </c>
      <c r="K727" s="476">
        <v>1198.5</v>
      </c>
      <c r="L727" s="299">
        <f>J727/K727</f>
        <v>0.021526908635794744</v>
      </c>
      <c r="M727" s="61">
        <v>241.54</v>
      </c>
      <c r="N727" s="300">
        <f>L727*M727</f>
        <v>5.199609511889863</v>
      </c>
      <c r="O727" s="297">
        <f>L727*60*1000</f>
        <v>1291.6145181476845</v>
      </c>
      <c r="P727" s="301">
        <f>O727*M727/1000</f>
        <v>311.9765707133917</v>
      </c>
      <c r="R727" s="10"/>
      <c r="S727" s="10"/>
    </row>
    <row r="728" spans="1:19" s="9" customFormat="1" ht="12.75" customHeight="1">
      <c r="A728" s="683"/>
      <c r="B728" s="360" t="s">
        <v>355</v>
      </c>
      <c r="C728" s="60">
        <v>12</v>
      </c>
      <c r="D728" s="60">
        <v>1965</v>
      </c>
      <c r="E728" s="519">
        <v>12.466</v>
      </c>
      <c r="F728" s="519">
        <v>0.86</v>
      </c>
      <c r="G728" s="519">
        <v>0.192</v>
      </c>
      <c r="H728" s="519">
        <v>11.414</v>
      </c>
      <c r="I728" s="476">
        <v>529.58</v>
      </c>
      <c r="J728" s="519">
        <v>10.345</v>
      </c>
      <c r="K728" s="476">
        <v>479.98</v>
      </c>
      <c r="L728" s="299">
        <f>J728/K728</f>
        <v>0.021552981374223925</v>
      </c>
      <c r="M728" s="61">
        <v>306.944</v>
      </c>
      <c r="N728" s="300">
        <f>L728*M728</f>
        <v>6.615558314929789</v>
      </c>
      <c r="O728" s="300">
        <f>L728*60*1000</f>
        <v>1293.1788824534356</v>
      </c>
      <c r="P728" s="301">
        <f>O728*M728/1000</f>
        <v>396.93349889578735</v>
      </c>
      <c r="R728" s="10"/>
      <c r="S728" s="10"/>
    </row>
    <row r="729" spans="1:19" s="9" customFormat="1" ht="12.75">
      <c r="A729" s="683"/>
      <c r="B729" s="360" t="s">
        <v>311</v>
      </c>
      <c r="C729" s="60">
        <v>14</v>
      </c>
      <c r="D729" s="60"/>
      <c r="E729" s="519">
        <v>12.8</v>
      </c>
      <c r="F729" s="519">
        <v>0.917</v>
      </c>
      <c r="G729" s="519">
        <v>0</v>
      </c>
      <c r="H729" s="519">
        <v>11.883</v>
      </c>
      <c r="I729" s="476">
        <v>551.79</v>
      </c>
      <c r="J729" s="519">
        <v>11.9</v>
      </c>
      <c r="K729" s="476">
        <v>551.8</v>
      </c>
      <c r="L729" s="299">
        <f>J729/K729</f>
        <v>0.02156578470460312</v>
      </c>
      <c r="M729" s="61">
        <v>241.54</v>
      </c>
      <c r="N729" s="300">
        <f>L729*M729</f>
        <v>5.208999637549837</v>
      </c>
      <c r="O729" s="300">
        <f>L729*60*1000</f>
        <v>1293.947082276187</v>
      </c>
      <c r="P729" s="301">
        <f>O729*M729/1000</f>
        <v>312.53997825299024</v>
      </c>
      <c r="Q729" s="11"/>
      <c r="R729" s="10"/>
      <c r="S729" s="10"/>
    </row>
    <row r="730" spans="1:19" s="9" customFormat="1" ht="12.75">
      <c r="A730" s="683"/>
      <c r="B730" s="649" t="s">
        <v>135</v>
      </c>
      <c r="C730" s="641">
        <v>8</v>
      </c>
      <c r="D730" s="642" t="s">
        <v>24</v>
      </c>
      <c r="E730" s="643">
        <v>7.93</v>
      </c>
      <c r="F730" s="643">
        <v>0.26</v>
      </c>
      <c r="G730" s="644">
        <v>0.07</v>
      </c>
      <c r="H730" s="643">
        <v>7.6</v>
      </c>
      <c r="I730" s="645">
        <v>351.41</v>
      </c>
      <c r="J730" s="643">
        <v>7.6</v>
      </c>
      <c r="K730" s="646">
        <v>351.41</v>
      </c>
      <c r="L730" s="299">
        <f>J730/K730</f>
        <v>0.021627159158817334</v>
      </c>
      <c r="M730" s="61">
        <v>240.45</v>
      </c>
      <c r="N730" s="300">
        <f>L730*M730</f>
        <v>5.200250419737627</v>
      </c>
      <c r="O730" s="300">
        <f>L730*60*1000</f>
        <v>1297.6295495290399</v>
      </c>
      <c r="P730" s="301">
        <f>O730*M730/1000</f>
        <v>312.0150251842576</v>
      </c>
      <c r="R730" s="10"/>
      <c r="S730" s="10"/>
    </row>
    <row r="731" spans="1:19" s="9" customFormat="1" ht="12.75">
      <c r="A731" s="683"/>
      <c r="B731" s="650" t="s">
        <v>592</v>
      </c>
      <c r="C731" s="254">
        <v>12</v>
      </c>
      <c r="D731" s="47"/>
      <c r="E731" s="526">
        <v>12.1917</v>
      </c>
      <c r="F731" s="651">
        <v>0.714</v>
      </c>
      <c r="G731" s="651">
        <v>1.92</v>
      </c>
      <c r="H731" s="526">
        <v>9.5577</v>
      </c>
      <c r="I731" s="652">
        <v>440.78</v>
      </c>
      <c r="J731" s="651">
        <v>9.56</v>
      </c>
      <c r="K731" s="652">
        <v>440.78</v>
      </c>
      <c r="L731" s="256">
        <v>0.02168</v>
      </c>
      <c r="M731" s="118">
        <v>331.905</v>
      </c>
      <c r="N731" s="255">
        <v>7.2</v>
      </c>
      <c r="O731" s="118">
        <f>L731*1000*60</f>
        <v>1300.8</v>
      </c>
      <c r="P731" s="119">
        <f>N731*60</f>
        <v>432</v>
      </c>
      <c r="R731" s="10"/>
      <c r="S731" s="10"/>
    </row>
    <row r="732" spans="1:22" s="9" customFormat="1" ht="12.75">
      <c r="A732" s="683"/>
      <c r="B732" s="434" t="s">
        <v>247</v>
      </c>
      <c r="C732" s="238">
        <v>17</v>
      </c>
      <c r="D732" s="241">
        <v>1983</v>
      </c>
      <c r="E732" s="547">
        <f>F732+G732+H732</f>
        <v>29.539003</v>
      </c>
      <c r="F732" s="527">
        <v>1.632</v>
      </c>
      <c r="G732" s="527">
        <v>2.88</v>
      </c>
      <c r="H732" s="527">
        <v>25.027003</v>
      </c>
      <c r="I732" s="488">
        <v>1153.81</v>
      </c>
      <c r="J732" s="527">
        <v>25.027003</v>
      </c>
      <c r="K732" s="488">
        <v>1153.81</v>
      </c>
      <c r="L732" s="458">
        <f>H732/K732</f>
        <v>0.02169074891013252</v>
      </c>
      <c r="M732" s="48">
        <v>301.821</v>
      </c>
      <c r="N732" s="239">
        <f>M732*L732</f>
        <v>6.546723526805108</v>
      </c>
      <c r="O732" s="416">
        <f>L732*60*1000</f>
        <v>1301.4449346079514</v>
      </c>
      <c r="P732" s="81">
        <f>N732*60</f>
        <v>392.8034116083065</v>
      </c>
      <c r="Q732" s="10"/>
      <c r="R732" s="10"/>
      <c r="S732" s="10"/>
      <c r="T732" s="12"/>
      <c r="U732" s="13"/>
      <c r="V732" s="13"/>
    </row>
    <row r="733" spans="1:19" s="9" customFormat="1" ht="12.75">
      <c r="A733" s="683"/>
      <c r="B733" s="653" t="s">
        <v>593</v>
      </c>
      <c r="C733" s="258">
        <v>12</v>
      </c>
      <c r="D733" s="32">
        <v>1960</v>
      </c>
      <c r="E733" s="525">
        <v>13.9387</v>
      </c>
      <c r="F733" s="531">
        <v>0.459</v>
      </c>
      <c r="G733" s="531">
        <v>1.92</v>
      </c>
      <c r="H733" s="525">
        <v>11.5597</v>
      </c>
      <c r="I733" s="491">
        <v>532.26</v>
      </c>
      <c r="J733" s="531">
        <v>11.56</v>
      </c>
      <c r="K733" s="491">
        <v>532.26</v>
      </c>
      <c r="L733" s="259">
        <v>0.02172</v>
      </c>
      <c r="M733" s="48">
        <v>331.905</v>
      </c>
      <c r="N733" s="240">
        <v>7.21</v>
      </c>
      <c r="O733" s="118">
        <f>L733*1000*60</f>
        <v>1303.1999999999998</v>
      </c>
      <c r="P733" s="81">
        <f>N733*60</f>
        <v>432.6</v>
      </c>
      <c r="R733" s="10"/>
      <c r="S733" s="10"/>
    </row>
    <row r="734" spans="1:19" s="9" customFormat="1" ht="12.75" customHeight="1">
      <c r="A734" s="683"/>
      <c r="B734" s="654" t="s">
        <v>133</v>
      </c>
      <c r="C734" s="641">
        <v>17</v>
      </c>
      <c r="D734" s="642" t="s">
        <v>24</v>
      </c>
      <c r="E734" s="643">
        <v>16.33</v>
      </c>
      <c r="F734" s="643">
        <v>1.71</v>
      </c>
      <c r="G734" s="644">
        <v>0.8</v>
      </c>
      <c r="H734" s="643">
        <v>13.82</v>
      </c>
      <c r="I734" s="645">
        <v>635.98</v>
      </c>
      <c r="J734" s="643">
        <v>13.82</v>
      </c>
      <c r="K734" s="646">
        <v>635.98</v>
      </c>
      <c r="L734" s="299">
        <f>J734/K734</f>
        <v>0.021730243089405327</v>
      </c>
      <c r="M734" s="61">
        <v>240.45</v>
      </c>
      <c r="N734" s="300">
        <f>L734*M734</f>
        <v>5.22503695084751</v>
      </c>
      <c r="O734" s="297">
        <f>L734*60*1000</f>
        <v>1303.8145853643198</v>
      </c>
      <c r="P734" s="301">
        <f>O734*M734/1000</f>
        <v>313.5022170508507</v>
      </c>
      <c r="Q734" s="11"/>
      <c r="R734" s="10"/>
      <c r="S734" s="10"/>
    </row>
    <row r="735" spans="1:19" s="9" customFormat="1" ht="12.75">
      <c r="A735" s="683"/>
      <c r="B735" s="434" t="s">
        <v>566</v>
      </c>
      <c r="C735" s="238">
        <v>33</v>
      </c>
      <c r="D735" s="241">
        <v>1985</v>
      </c>
      <c r="E735" s="547">
        <f>F735+G735+H735</f>
        <v>28.996535000000005</v>
      </c>
      <c r="F735" s="527">
        <v>0.59925</v>
      </c>
      <c r="G735" s="527">
        <v>0</v>
      </c>
      <c r="H735" s="527">
        <v>28.397285000000004</v>
      </c>
      <c r="I735" s="488">
        <v>1535.42</v>
      </c>
      <c r="J735" s="527">
        <v>28.397285000000004</v>
      </c>
      <c r="K735" s="488">
        <v>1305.96</v>
      </c>
      <c r="L735" s="458">
        <f>H735/K735</f>
        <v>0.021744375784863244</v>
      </c>
      <c r="M735" s="48">
        <v>301.821</v>
      </c>
      <c r="N735" s="239">
        <f>M735*L735</f>
        <v>6.56290924376321</v>
      </c>
      <c r="O735" s="416">
        <f>L735*60*1000</f>
        <v>1304.6625470917945</v>
      </c>
      <c r="P735" s="81">
        <f>N735*60</f>
        <v>393.7745546257926</v>
      </c>
      <c r="R735" s="10"/>
      <c r="S735" s="10"/>
    </row>
    <row r="736" spans="1:19" s="9" customFormat="1" ht="12.75">
      <c r="A736" s="683"/>
      <c r="B736" s="436" t="s">
        <v>861</v>
      </c>
      <c r="C736" s="60">
        <v>12</v>
      </c>
      <c r="D736" s="60">
        <v>1980</v>
      </c>
      <c r="E736" s="519">
        <f>F736+G736+H736</f>
        <v>17.359</v>
      </c>
      <c r="F736" s="519">
        <v>1.32</v>
      </c>
      <c r="G736" s="519">
        <v>1.92</v>
      </c>
      <c r="H736" s="519">
        <v>14.119</v>
      </c>
      <c r="I736" s="476">
        <v>648.21</v>
      </c>
      <c r="J736" s="519">
        <v>14.119</v>
      </c>
      <c r="K736" s="476">
        <v>648.21</v>
      </c>
      <c r="L736" s="299">
        <f>J736/K736</f>
        <v>0.021781521420527295</v>
      </c>
      <c r="M736" s="61">
        <v>245.6</v>
      </c>
      <c r="N736" s="300">
        <f>L736*M736</f>
        <v>5.349541660881504</v>
      </c>
      <c r="O736" s="297">
        <f>L736*60*1000</f>
        <v>1306.8912852316378</v>
      </c>
      <c r="P736" s="301">
        <f>O736*M736/1000</f>
        <v>320.97249965289024</v>
      </c>
      <c r="R736" s="10"/>
      <c r="S736" s="10"/>
    </row>
    <row r="737" spans="1:19" s="9" customFormat="1" ht="12.75">
      <c r="A737" s="683"/>
      <c r="B737" s="435" t="s">
        <v>376</v>
      </c>
      <c r="C737" s="60">
        <v>6</v>
      </c>
      <c r="D737" s="60">
        <v>1980</v>
      </c>
      <c r="E737" s="519">
        <f>F737+G737+H737</f>
        <v>8.849</v>
      </c>
      <c r="F737" s="519">
        <v>0.823</v>
      </c>
      <c r="G737" s="519">
        <v>0.96</v>
      </c>
      <c r="H737" s="519">
        <v>7.066</v>
      </c>
      <c r="I737" s="476">
        <v>323.84</v>
      </c>
      <c r="J737" s="519">
        <v>7.066</v>
      </c>
      <c r="K737" s="476">
        <v>323.84</v>
      </c>
      <c r="L737" s="299">
        <f>J737/K737</f>
        <v>0.021819416996047433</v>
      </c>
      <c r="M737" s="61">
        <v>245.6</v>
      </c>
      <c r="N737" s="300">
        <f>L737*M737</f>
        <v>5.358848814229249</v>
      </c>
      <c r="O737" s="297">
        <f>L737*60*1000</f>
        <v>1309.165019762846</v>
      </c>
      <c r="P737" s="301">
        <f>O737*M737/1000</f>
        <v>321.530928853755</v>
      </c>
      <c r="R737" s="10"/>
      <c r="S737" s="10"/>
    </row>
    <row r="738" spans="1:19" s="9" customFormat="1" ht="11.25" customHeight="1">
      <c r="A738" s="683"/>
      <c r="B738" s="360" t="s">
        <v>733</v>
      </c>
      <c r="C738" s="60">
        <v>8</v>
      </c>
      <c r="D738" s="60">
        <v>1970</v>
      </c>
      <c r="E738" s="520">
        <v>10.8</v>
      </c>
      <c r="F738" s="520">
        <v>0.56</v>
      </c>
      <c r="G738" s="520">
        <v>1.28</v>
      </c>
      <c r="H738" s="520">
        <v>8.86</v>
      </c>
      <c r="I738" s="485">
        <v>407.05</v>
      </c>
      <c r="J738" s="520">
        <v>8.9</v>
      </c>
      <c r="K738" s="485">
        <v>407.1</v>
      </c>
      <c r="L738" s="295">
        <f>J738/K738</f>
        <v>0.021861950380741832</v>
      </c>
      <c r="M738" s="296">
        <v>241.54</v>
      </c>
      <c r="N738" s="297">
        <f>L738*M738</f>
        <v>5.280535494964382</v>
      </c>
      <c r="O738" s="297">
        <f>L738*60*1000</f>
        <v>1311.7170228445098</v>
      </c>
      <c r="P738" s="298">
        <f>O738*M738/1000</f>
        <v>316.8321296978629</v>
      </c>
      <c r="R738" s="10"/>
      <c r="S738" s="10"/>
    </row>
    <row r="739" spans="1:19" s="9" customFormat="1" ht="12.75" customHeight="1">
      <c r="A739" s="683"/>
      <c r="B739" s="79" t="s">
        <v>271</v>
      </c>
      <c r="C739" s="32">
        <v>12</v>
      </c>
      <c r="D739" s="32">
        <v>1968</v>
      </c>
      <c r="E739" s="525">
        <f>SUM(F739:H739)</f>
        <v>17.136</v>
      </c>
      <c r="F739" s="525">
        <v>1.0203</v>
      </c>
      <c r="G739" s="525">
        <v>0.25</v>
      </c>
      <c r="H739" s="525">
        <v>15.8657</v>
      </c>
      <c r="I739" s="63">
        <v>725.5</v>
      </c>
      <c r="J739" s="525">
        <v>15.8657</v>
      </c>
      <c r="K739" s="63">
        <v>725.5</v>
      </c>
      <c r="L739" s="197">
        <f>J739/K739</f>
        <v>0.021868642315644383</v>
      </c>
      <c r="M739" s="48">
        <v>281.5</v>
      </c>
      <c r="N739" s="118">
        <f>L739*M739*1.09</f>
        <v>6.710064864920745</v>
      </c>
      <c r="O739" s="118">
        <f>L739*60*1000</f>
        <v>1312.1185389386628</v>
      </c>
      <c r="P739" s="119">
        <f>N739*60</f>
        <v>402.6038918952447</v>
      </c>
      <c r="R739" s="10"/>
      <c r="S739" s="10"/>
    </row>
    <row r="740" spans="1:19" s="9" customFormat="1" ht="12.75" customHeight="1">
      <c r="A740" s="683"/>
      <c r="B740" s="79" t="s">
        <v>176</v>
      </c>
      <c r="C740" s="32">
        <v>19</v>
      </c>
      <c r="D740" s="32">
        <v>1961</v>
      </c>
      <c r="E740" s="525">
        <v>21.052</v>
      </c>
      <c r="F740" s="525">
        <v>1.377</v>
      </c>
      <c r="G740" s="525">
        <v>0.21</v>
      </c>
      <c r="H740" s="525">
        <f>E740-F740-G740</f>
        <v>19.465</v>
      </c>
      <c r="I740" s="63">
        <v>886.26</v>
      </c>
      <c r="J740" s="525">
        <v>14.7</v>
      </c>
      <c r="K740" s="63">
        <v>669.1</v>
      </c>
      <c r="L740" s="80">
        <f>J740/K740</f>
        <v>0.021969810192796292</v>
      </c>
      <c r="M740" s="48">
        <v>333.649</v>
      </c>
      <c r="N740" s="118">
        <f>L740*M740</f>
        <v>7.33020520101629</v>
      </c>
      <c r="O740" s="118">
        <f>L740*60*1000</f>
        <v>1318.1886115677773</v>
      </c>
      <c r="P740" s="81">
        <f>N740*60</f>
        <v>439.81231206097743</v>
      </c>
      <c r="R740" s="10"/>
      <c r="S740" s="10"/>
    </row>
    <row r="741" spans="1:19" s="9" customFormat="1" ht="12.75" customHeight="1">
      <c r="A741" s="683"/>
      <c r="B741" s="360" t="s">
        <v>330</v>
      </c>
      <c r="C741" s="60">
        <v>9</v>
      </c>
      <c r="D741" s="60" t="s">
        <v>24</v>
      </c>
      <c r="E741" s="519">
        <f>F741+G741+H741</f>
        <v>11.564</v>
      </c>
      <c r="F741" s="519">
        <v>0.998</v>
      </c>
      <c r="G741" s="519">
        <v>1.6</v>
      </c>
      <c r="H741" s="519">
        <v>8.966</v>
      </c>
      <c r="I741" s="476">
        <v>407.19</v>
      </c>
      <c r="J741" s="519">
        <v>7.847</v>
      </c>
      <c r="K741" s="476">
        <v>356.36</v>
      </c>
      <c r="L741" s="299">
        <f>J741/K741</f>
        <v>0.022019867549668875</v>
      </c>
      <c r="M741" s="61">
        <v>345.2</v>
      </c>
      <c r="N741" s="300">
        <f>L741*M741</f>
        <v>7.601258278145695</v>
      </c>
      <c r="O741" s="297">
        <f>L741*60*1000</f>
        <v>1321.1920529801325</v>
      </c>
      <c r="P741" s="301">
        <f>O741*M741/1000</f>
        <v>456.07549668874174</v>
      </c>
      <c r="R741" s="10"/>
      <c r="S741" s="10"/>
    </row>
    <row r="742" spans="1:19" s="9" customFormat="1" ht="12.75" customHeight="1">
      <c r="A742" s="683"/>
      <c r="B742" s="79" t="s">
        <v>265</v>
      </c>
      <c r="C742" s="32">
        <v>12</v>
      </c>
      <c r="D742" s="32">
        <v>1925</v>
      </c>
      <c r="E742" s="525">
        <f>SUM(F742:H742)</f>
        <v>11.28</v>
      </c>
      <c r="F742" s="525"/>
      <c r="G742" s="525"/>
      <c r="H742" s="525">
        <v>11.28</v>
      </c>
      <c r="I742" s="63">
        <v>512.15</v>
      </c>
      <c r="J742" s="525">
        <v>11.28</v>
      </c>
      <c r="K742" s="63">
        <v>512.15</v>
      </c>
      <c r="L742" s="80">
        <f>J742/K742</f>
        <v>0.02202479742263009</v>
      </c>
      <c r="M742" s="48">
        <v>281.5</v>
      </c>
      <c r="N742" s="48">
        <f>L742*M742*1.09</f>
        <v>6.757978717172705</v>
      </c>
      <c r="O742" s="118">
        <f>L742*60*1000</f>
        <v>1321.4878453578053</v>
      </c>
      <c r="P742" s="81">
        <f>N742*60</f>
        <v>405.4787230303623</v>
      </c>
      <c r="R742" s="10"/>
      <c r="S742" s="10"/>
    </row>
    <row r="743" spans="1:19" s="9" customFormat="1" ht="12.75">
      <c r="A743" s="683"/>
      <c r="B743" s="360" t="s">
        <v>691</v>
      </c>
      <c r="C743" s="60">
        <v>9</v>
      </c>
      <c r="D743" s="60">
        <v>1961</v>
      </c>
      <c r="E743" s="519">
        <v>7.943</v>
      </c>
      <c r="F743" s="519">
        <v>0</v>
      </c>
      <c r="G743" s="519">
        <v>0</v>
      </c>
      <c r="H743" s="519">
        <v>7.943</v>
      </c>
      <c r="I743" s="476">
        <v>360.49</v>
      </c>
      <c r="J743" s="519">
        <f>H743</f>
        <v>7.943</v>
      </c>
      <c r="K743" s="476">
        <f>I743</f>
        <v>360.49</v>
      </c>
      <c r="L743" s="299">
        <f>J743/K743</f>
        <v>0.022033898305084745</v>
      </c>
      <c r="M743" s="61">
        <v>206.88</v>
      </c>
      <c r="N743" s="300">
        <f>L743*M743</f>
        <v>4.558372881355932</v>
      </c>
      <c r="O743" s="297">
        <f>L743*60*1000</f>
        <v>1322.0338983050847</v>
      </c>
      <c r="P743" s="301">
        <f>O743*M743/1000</f>
        <v>273.50237288135594</v>
      </c>
      <c r="R743" s="10"/>
      <c r="S743" s="10"/>
    </row>
    <row r="744" spans="1:19" s="9" customFormat="1" ht="12.75">
      <c r="A744" s="683"/>
      <c r="B744" s="351" t="s">
        <v>523</v>
      </c>
      <c r="C744" s="32">
        <v>83</v>
      </c>
      <c r="D744" s="32">
        <v>1963</v>
      </c>
      <c r="E744" s="525">
        <v>32.728997</v>
      </c>
      <c r="F744" s="525">
        <v>0</v>
      </c>
      <c r="G744" s="525">
        <v>0</v>
      </c>
      <c r="H744" s="525">
        <v>32.728997</v>
      </c>
      <c r="I744" s="63">
        <v>1484.32</v>
      </c>
      <c r="J744" s="525">
        <v>31.127078</v>
      </c>
      <c r="K744" s="63">
        <v>1411.67</v>
      </c>
      <c r="L744" s="80">
        <v>0.022049</v>
      </c>
      <c r="M744" s="49">
        <v>339.64</v>
      </c>
      <c r="N744" s="49">
        <f>L744*M744</f>
        <v>7.48872236</v>
      </c>
      <c r="O744" s="405">
        <f>L744*60*1000</f>
        <v>1322.94</v>
      </c>
      <c r="P744" s="207">
        <f>N744*60</f>
        <v>449.3233416</v>
      </c>
      <c r="R744" s="10"/>
      <c r="S744" s="10"/>
    </row>
    <row r="745" spans="1:19" s="9" customFormat="1" ht="12.75">
      <c r="A745" s="683"/>
      <c r="B745" s="257" t="s">
        <v>594</v>
      </c>
      <c r="C745" s="258">
        <v>45</v>
      </c>
      <c r="D745" s="32">
        <v>1973</v>
      </c>
      <c r="E745" s="525">
        <v>26.023</v>
      </c>
      <c r="F745" s="531" t="s">
        <v>273</v>
      </c>
      <c r="G745" s="531" t="s">
        <v>273</v>
      </c>
      <c r="H745" s="525">
        <v>26.023</v>
      </c>
      <c r="I745" s="491">
        <v>1179.28</v>
      </c>
      <c r="J745" s="531">
        <v>26.02</v>
      </c>
      <c r="K745" s="491">
        <v>1179.28</v>
      </c>
      <c r="L745" s="259">
        <v>0.02207</v>
      </c>
      <c r="M745" s="48">
        <v>331.905</v>
      </c>
      <c r="N745" s="240">
        <v>7.32</v>
      </c>
      <c r="O745" s="118">
        <f>L745*1000*60</f>
        <v>1324.2</v>
      </c>
      <c r="P745" s="81">
        <f>N745*60</f>
        <v>439.20000000000005</v>
      </c>
      <c r="Q745" s="11"/>
      <c r="R745" s="10"/>
      <c r="S745" s="10"/>
    </row>
    <row r="746" spans="1:19" s="9" customFormat="1" ht="12.75">
      <c r="A746" s="683"/>
      <c r="B746" s="360" t="s">
        <v>847</v>
      </c>
      <c r="C746" s="60">
        <v>20</v>
      </c>
      <c r="D746" s="60">
        <v>1974</v>
      </c>
      <c r="E746" s="519">
        <v>24.468</v>
      </c>
      <c r="F746" s="519">
        <v>0.561</v>
      </c>
      <c r="G746" s="519">
        <v>3.2</v>
      </c>
      <c r="H746" s="519">
        <v>20.706</v>
      </c>
      <c r="I746" s="476">
        <v>935.98</v>
      </c>
      <c r="J746" s="519">
        <v>20.706</v>
      </c>
      <c r="K746" s="476">
        <v>935.98</v>
      </c>
      <c r="L746" s="299">
        <f>J746/K746</f>
        <v>0.022122267569819866</v>
      </c>
      <c r="M746" s="61">
        <v>214.08</v>
      </c>
      <c r="N746" s="300">
        <f>L746*M746</f>
        <v>4.735935041347037</v>
      </c>
      <c r="O746" s="297">
        <f>L746*60*1000</f>
        <v>1327.3360541891918</v>
      </c>
      <c r="P746" s="301">
        <f>O746*M746/1000</f>
        <v>284.1561024808222</v>
      </c>
      <c r="R746" s="10"/>
      <c r="S746" s="10"/>
    </row>
    <row r="747" spans="1:19" s="9" customFormat="1" ht="12.75" customHeight="1">
      <c r="A747" s="683"/>
      <c r="B747" s="206" t="s">
        <v>524</v>
      </c>
      <c r="C747" s="32">
        <v>12</v>
      </c>
      <c r="D747" s="32">
        <v>1961</v>
      </c>
      <c r="E747" s="525">
        <v>14.6289</v>
      </c>
      <c r="F747" s="525">
        <v>1.326</v>
      </c>
      <c r="G747" s="525">
        <v>1.92</v>
      </c>
      <c r="H747" s="525">
        <v>11.3829</v>
      </c>
      <c r="I747" s="63">
        <v>513.65</v>
      </c>
      <c r="J747" s="525">
        <v>11.3829</v>
      </c>
      <c r="K747" s="63">
        <v>513.65</v>
      </c>
      <c r="L747" s="80">
        <v>0.02216</v>
      </c>
      <c r="M747" s="49">
        <v>339.64</v>
      </c>
      <c r="N747" s="49">
        <f>L747*M747</f>
        <v>7.5264223999999995</v>
      </c>
      <c r="O747" s="49">
        <f>L747*60*1000</f>
        <v>1329.6</v>
      </c>
      <c r="P747" s="207">
        <f>N747*60</f>
        <v>451.58534399999996</v>
      </c>
      <c r="R747" s="10"/>
      <c r="S747" s="10"/>
    </row>
    <row r="748" spans="1:19" s="9" customFormat="1" ht="12.75">
      <c r="A748" s="683"/>
      <c r="B748" s="253" t="s">
        <v>595</v>
      </c>
      <c r="C748" s="254">
        <v>8</v>
      </c>
      <c r="D748" s="47">
        <v>1970</v>
      </c>
      <c r="E748" s="526">
        <v>8.984</v>
      </c>
      <c r="F748" s="651">
        <v>0.357</v>
      </c>
      <c r="G748" s="651" t="s">
        <v>273</v>
      </c>
      <c r="H748" s="526">
        <v>8.627</v>
      </c>
      <c r="I748" s="652">
        <v>389.07</v>
      </c>
      <c r="J748" s="651">
        <v>8.63</v>
      </c>
      <c r="K748" s="652">
        <v>389.07</v>
      </c>
      <c r="L748" s="256">
        <v>0.02217</v>
      </c>
      <c r="M748" s="118">
        <v>331.905</v>
      </c>
      <c r="N748" s="255">
        <v>7.36</v>
      </c>
      <c r="O748" s="118">
        <f>L748*1000*60</f>
        <v>1330.1999999999998</v>
      </c>
      <c r="P748" s="119">
        <f>N748*60</f>
        <v>441.6</v>
      </c>
      <c r="R748" s="10"/>
      <c r="S748" s="10"/>
    </row>
    <row r="749" spans="1:19" s="9" customFormat="1" ht="12.75">
      <c r="A749" s="683"/>
      <c r="B749" s="79" t="s">
        <v>704</v>
      </c>
      <c r="C749" s="32">
        <v>28</v>
      </c>
      <c r="D749" s="32">
        <v>1974</v>
      </c>
      <c r="E749" s="525">
        <v>37.5</v>
      </c>
      <c r="F749" s="525">
        <v>2.224</v>
      </c>
      <c r="G749" s="525">
        <v>4.48</v>
      </c>
      <c r="H749" s="525">
        <v>30.796</v>
      </c>
      <c r="I749" s="63">
        <v>1389</v>
      </c>
      <c r="J749" s="525">
        <v>30.796</v>
      </c>
      <c r="K749" s="63">
        <v>1389</v>
      </c>
      <c r="L749" s="80">
        <f>H749/K749</f>
        <v>0.022171346292296615</v>
      </c>
      <c r="M749" s="48">
        <v>224.65</v>
      </c>
      <c r="N749" s="48">
        <f>L749*M749</f>
        <v>4.980792944564435</v>
      </c>
      <c r="O749" s="118">
        <f>L749*60*1000</f>
        <v>1330.280777537797</v>
      </c>
      <c r="P749" s="81">
        <f>N749*60</f>
        <v>298.8475766738661</v>
      </c>
      <c r="R749" s="10"/>
      <c r="S749" s="10"/>
    </row>
    <row r="750" spans="1:19" s="9" customFormat="1" ht="11.25" customHeight="1">
      <c r="A750" s="683"/>
      <c r="B750" s="257" t="s">
        <v>596</v>
      </c>
      <c r="C750" s="258">
        <v>51</v>
      </c>
      <c r="D750" s="32">
        <v>1968</v>
      </c>
      <c r="E750" s="525">
        <v>37.35</v>
      </c>
      <c r="F750" s="531">
        <v>7.01505</v>
      </c>
      <c r="G750" s="531" t="s">
        <v>273</v>
      </c>
      <c r="H750" s="525">
        <v>30.33495</v>
      </c>
      <c r="I750" s="491">
        <v>1363.82</v>
      </c>
      <c r="J750" s="531">
        <v>30.33</v>
      </c>
      <c r="K750" s="491">
        <v>1363.82</v>
      </c>
      <c r="L750" s="259">
        <v>0.02224</v>
      </c>
      <c r="M750" s="48">
        <v>331.905</v>
      </c>
      <c r="N750" s="240">
        <v>7.38</v>
      </c>
      <c r="O750" s="118">
        <f>L750*1000*60</f>
        <v>1334.3999999999999</v>
      </c>
      <c r="P750" s="81">
        <f>N750*60</f>
        <v>442.8</v>
      </c>
      <c r="R750" s="10"/>
      <c r="S750" s="10"/>
    </row>
    <row r="751" spans="1:19" s="9" customFormat="1" ht="12.75" customHeight="1">
      <c r="A751" s="683"/>
      <c r="B751" s="257" t="s">
        <v>597</v>
      </c>
      <c r="C751" s="258">
        <v>20</v>
      </c>
      <c r="D751" s="32">
        <v>1990</v>
      </c>
      <c r="E751" s="525">
        <v>21.233</v>
      </c>
      <c r="F751" s="531">
        <v>0.9639</v>
      </c>
      <c r="G751" s="531">
        <v>3.21</v>
      </c>
      <c r="H751" s="525">
        <v>17.0591</v>
      </c>
      <c r="I751" s="491">
        <v>766.34</v>
      </c>
      <c r="J751" s="531">
        <v>15.31</v>
      </c>
      <c r="K751" s="491">
        <v>687.87</v>
      </c>
      <c r="L751" s="259">
        <v>0.02226</v>
      </c>
      <c r="M751" s="48">
        <v>331.905</v>
      </c>
      <c r="N751" s="240">
        <v>7.39</v>
      </c>
      <c r="O751" s="118">
        <f>L751*1000*60</f>
        <v>1335.6</v>
      </c>
      <c r="P751" s="81">
        <f>N751*60</f>
        <v>443.4</v>
      </c>
      <c r="R751" s="10"/>
      <c r="S751" s="10"/>
    </row>
    <row r="752" spans="1:19" s="9" customFormat="1" ht="12.75" customHeight="1">
      <c r="A752" s="683"/>
      <c r="B752" s="351" t="s">
        <v>186</v>
      </c>
      <c r="C752" s="32">
        <v>4</v>
      </c>
      <c r="D752" s="32">
        <v>1850</v>
      </c>
      <c r="E752" s="525">
        <v>5.026501</v>
      </c>
      <c r="F752" s="525">
        <v>0.1275</v>
      </c>
      <c r="G752" s="525">
        <v>0.64</v>
      </c>
      <c r="H752" s="525">
        <v>4.259001</v>
      </c>
      <c r="I752" s="63">
        <v>190.97</v>
      </c>
      <c r="J752" s="525">
        <v>3.455239</v>
      </c>
      <c r="K752" s="63">
        <v>154.93</v>
      </c>
      <c r="L752" s="80">
        <v>0.022301</v>
      </c>
      <c r="M752" s="49">
        <v>339.64</v>
      </c>
      <c r="N752" s="49">
        <f>L752*M752</f>
        <v>7.57431164</v>
      </c>
      <c r="O752" s="405">
        <f>L752*60*1000</f>
        <v>1338.06</v>
      </c>
      <c r="P752" s="207">
        <f>N752*60</f>
        <v>454.4586984</v>
      </c>
      <c r="R752" s="10"/>
      <c r="S752" s="10"/>
    </row>
    <row r="753" spans="1:19" s="9" customFormat="1" ht="12.75" customHeight="1">
      <c r="A753" s="683"/>
      <c r="B753" s="79" t="s">
        <v>705</v>
      </c>
      <c r="C753" s="32">
        <v>13</v>
      </c>
      <c r="D753" s="32">
        <v>1984</v>
      </c>
      <c r="E753" s="525">
        <v>18.3</v>
      </c>
      <c r="F753" s="525">
        <v>1.173</v>
      </c>
      <c r="G753" s="525">
        <v>1.76</v>
      </c>
      <c r="H753" s="525">
        <v>15.367</v>
      </c>
      <c r="I753" s="63">
        <v>689</v>
      </c>
      <c r="J753" s="525">
        <v>15.367</v>
      </c>
      <c r="K753" s="63">
        <v>689</v>
      </c>
      <c r="L753" s="80">
        <f>H753/K753</f>
        <v>0.0223033381712627</v>
      </c>
      <c r="M753" s="48">
        <v>224.65</v>
      </c>
      <c r="N753" s="48">
        <f>L753*M753</f>
        <v>5.010444920174166</v>
      </c>
      <c r="O753" s="118">
        <f>L753*60*1000</f>
        <v>1338.2002902757622</v>
      </c>
      <c r="P753" s="81">
        <f>N753*60</f>
        <v>300.62669521044995</v>
      </c>
      <c r="R753" s="10"/>
      <c r="S753" s="10"/>
    </row>
    <row r="754" spans="1:19" s="9" customFormat="1" ht="12.75" customHeight="1">
      <c r="A754" s="683"/>
      <c r="B754" s="257" t="s">
        <v>598</v>
      </c>
      <c r="C754" s="258">
        <v>12</v>
      </c>
      <c r="D754" s="32">
        <v>1960</v>
      </c>
      <c r="E754" s="525">
        <v>12.1739</v>
      </c>
      <c r="F754" s="531" t="s">
        <v>273</v>
      </c>
      <c r="G754" s="531" t="s">
        <v>273</v>
      </c>
      <c r="H754" s="525">
        <v>12.1739</v>
      </c>
      <c r="I754" s="491">
        <v>545.77</v>
      </c>
      <c r="J754" s="531">
        <v>12.17</v>
      </c>
      <c r="K754" s="491">
        <v>545.77</v>
      </c>
      <c r="L754" s="259">
        <v>0.02231</v>
      </c>
      <c r="M754" s="48">
        <v>331.905</v>
      </c>
      <c r="N754" s="240">
        <v>7.4</v>
      </c>
      <c r="O754" s="118">
        <f>L754*1000*60</f>
        <v>1338.6</v>
      </c>
      <c r="P754" s="81">
        <f>N754*60</f>
        <v>444</v>
      </c>
      <c r="R754" s="10"/>
      <c r="S754" s="10"/>
    </row>
    <row r="755" spans="1:19" s="9" customFormat="1" ht="12.75" customHeight="1">
      <c r="A755" s="683"/>
      <c r="B755" s="79" t="s">
        <v>706</v>
      </c>
      <c r="C755" s="32">
        <v>7</v>
      </c>
      <c r="D755" s="32">
        <v>1989</v>
      </c>
      <c r="E755" s="525">
        <v>10</v>
      </c>
      <c r="F755" s="525">
        <v>0.357</v>
      </c>
      <c r="G755" s="525">
        <v>1.12</v>
      </c>
      <c r="H755" s="525">
        <v>8.523</v>
      </c>
      <c r="I755" s="63">
        <v>382</v>
      </c>
      <c r="J755" s="525">
        <v>8.523</v>
      </c>
      <c r="K755" s="63">
        <v>382</v>
      </c>
      <c r="L755" s="80">
        <f>H755/K755</f>
        <v>0.02231151832460733</v>
      </c>
      <c r="M755" s="48">
        <v>224.65</v>
      </c>
      <c r="N755" s="48">
        <f>L755*M755</f>
        <v>5.012282591623037</v>
      </c>
      <c r="O755" s="118">
        <f>L755*60*1000</f>
        <v>1338.6910994764398</v>
      </c>
      <c r="P755" s="81">
        <f>N755*60</f>
        <v>300.7369554973822</v>
      </c>
      <c r="R755" s="10"/>
      <c r="S755" s="10"/>
    </row>
    <row r="756" spans="1:19" s="9" customFormat="1" ht="12.75" customHeight="1">
      <c r="A756" s="683"/>
      <c r="B756" s="360" t="s">
        <v>734</v>
      </c>
      <c r="C756" s="60">
        <v>10</v>
      </c>
      <c r="D756" s="60"/>
      <c r="E756" s="519">
        <v>6.9</v>
      </c>
      <c r="F756" s="519">
        <v>0.764</v>
      </c>
      <c r="G756" s="519">
        <v>0</v>
      </c>
      <c r="H756" s="519">
        <v>6.136</v>
      </c>
      <c r="I756" s="476">
        <v>273.29</v>
      </c>
      <c r="J756" s="519">
        <v>6.1</v>
      </c>
      <c r="K756" s="476">
        <v>273.3</v>
      </c>
      <c r="L756" s="299">
        <f>J756/K756</f>
        <v>0.02231979509696304</v>
      </c>
      <c r="M756" s="61">
        <v>241.54</v>
      </c>
      <c r="N756" s="300">
        <f>L756*M756</f>
        <v>5.391123307720453</v>
      </c>
      <c r="O756" s="297">
        <f>L756*60*1000</f>
        <v>1339.1877058177827</v>
      </c>
      <c r="P756" s="301">
        <f>O756*M756/1000</f>
        <v>323.4673984632272</v>
      </c>
      <c r="R756" s="10"/>
      <c r="S756" s="10"/>
    </row>
    <row r="757" spans="1:19" s="9" customFormat="1" ht="12.75" customHeight="1">
      <c r="A757" s="683"/>
      <c r="B757" s="357" t="s">
        <v>827</v>
      </c>
      <c r="C757" s="60">
        <v>12</v>
      </c>
      <c r="D757" s="60">
        <v>1959</v>
      </c>
      <c r="E757" s="519">
        <v>13</v>
      </c>
      <c r="F757" s="519">
        <v>0.6</v>
      </c>
      <c r="G757" s="519">
        <v>0.6</v>
      </c>
      <c r="H757" s="519">
        <v>11.8</v>
      </c>
      <c r="I757" s="476"/>
      <c r="J757" s="655">
        <v>11.782</v>
      </c>
      <c r="K757" s="476">
        <v>527.7</v>
      </c>
      <c r="L757" s="299">
        <f>J757/K757</f>
        <v>0.02232707978017813</v>
      </c>
      <c r="M757" s="61">
        <v>333.43</v>
      </c>
      <c r="N757" s="300">
        <f>L757*M757</f>
        <v>7.4445182111047945</v>
      </c>
      <c r="O757" s="300">
        <f>L757*60*1000</f>
        <v>1339.624786810688</v>
      </c>
      <c r="P757" s="301">
        <f>O757*M757/1000</f>
        <v>446.6710926662877</v>
      </c>
      <c r="R757" s="10"/>
      <c r="S757" s="10"/>
    </row>
    <row r="758" spans="1:19" s="9" customFormat="1" ht="12.75" customHeight="1">
      <c r="A758" s="683"/>
      <c r="B758" s="111" t="s">
        <v>71</v>
      </c>
      <c r="C758" s="112">
        <v>77</v>
      </c>
      <c r="D758" s="112">
        <v>1960</v>
      </c>
      <c r="E758" s="114">
        <v>35.85</v>
      </c>
      <c r="F758" s="114">
        <v>6.45</v>
      </c>
      <c r="G758" s="114">
        <v>1.16</v>
      </c>
      <c r="H758" s="114">
        <f>E758-F758-G758</f>
        <v>28.240000000000002</v>
      </c>
      <c r="I758" s="113">
        <v>1264.2</v>
      </c>
      <c r="J758" s="114">
        <f>H758/I758*K758</f>
        <v>27.878120550545802</v>
      </c>
      <c r="K758" s="489">
        <v>1248</v>
      </c>
      <c r="L758" s="115">
        <f>J758/K758</f>
        <v>0.02233823762062965</v>
      </c>
      <c r="M758" s="116">
        <v>305.31</v>
      </c>
      <c r="N758" s="118">
        <f>L758*M758</f>
        <v>6.820087327954438</v>
      </c>
      <c r="O758" s="118">
        <f>L758*60*1000</f>
        <v>1340.294257237779</v>
      </c>
      <c r="P758" s="119">
        <f>O758*M758/1000</f>
        <v>409.2052396772663</v>
      </c>
      <c r="Q758" s="11"/>
      <c r="R758" s="10"/>
      <c r="S758" s="10"/>
    </row>
    <row r="759" spans="1:19" s="9" customFormat="1" ht="13.5" customHeight="1">
      <c r="A759" s="683"/>
      <c r="B759" s="309" t="s">
        <v>377</v>
      </c>
      <c r="C759" s="60">
        <v>7</v>
      </c>
      <c r="D759" s="60"/>
      <c r="E759" s="519">
        <f>F759+G759+H759</f>
        <v>8.799</v>
      </c>
      <c r="F759" s="519">
        <v>0.331</v>
      </c>
      <c r="G759" s="519">
        <v>0</v>
      </c>
      <c r="H759" s="519">
        <v>8.468</v>
      </c>
      <c r="I759" s="476">
        <v>379.07</v>
      </c>
      <c r="J759" s="519">
        <v>8.468</v>
      </c>
      <c r="K759" s="476">
        <v>379.07</v>
      </c>
      <c r="L759" s="299">
        <f>J759/K759</f>
        <v>0.02233888200068589</v>
      </c>
      <c r="M759" s="61">
        <v>245.6</v>
      </c>
      <c r="N759" s="300">
        <f>L759*M759</f>
        <v>5.486429419368454</v>
      </c>
      <c r="O759" s="297">
        <f>L759*60*1000</f>
        <v>1340.3329200411533</v>
      </c>
      <c r="P759" s="301">
        <f>O759*M759/1000</f>
        <v>329.18576516210726</v>
      </c>
      <c r="R759" s="10"/>
      <c r="S759" s="10"/>
    </row>
    <row r="760" spans="1:16" s="9" customFormat="1" ht="11.25" customHeight="1">
      <c r="A760" s="683"/>
      <c r="B760" s="79" t="s">
        <v>175</v>
      </c>
      <c r="C760" s="32">
        <v>11</v>
      </c>
      <c r="D760" s="32">
        <v>1961</v>
      </c>
      <c r="E760" s="525">
        <v>12.464</v>
      </c>
      <c r="F760" s="525">
        <v>0.612</v>
      </c>
      <c r="G760" s="525">
        <v>0.11</v>
      </c>
      <c r="H760" s="525">
        <f>E760-F760-G760</f>
        <v>11.742</v>
      </c>
      <c r="I760" s="63">
        <v>524.32</v>
      </c>
      <c r="J760" s="525">
        <v>10.64</v>
      </c>
      <c r="K760" s="63">
        <v>474.9</v>
      </c>
      <c r="L760" s="80">
        <f>J760/K760</f>
        <v>0.022404716782480523</v>
      </c>
      <c r="M760" s="48">
        <v>333.649</v>
      </c>
      <c r="N760" s="48">
        <f>L760*M760</f>
        <v>7.475311349757844</v>
      </c>
      <c r="O760" s="118">
        <f>L760*60*1000</f>
        <v>1344.2830069488314</v>
      </c>
      <c r="P760" s="81">
        <f>N760*60</f>
        <v>448.5186809854706</v>
      </c>
    </row>
    <row r="761" spans="1:19" s="9" customFormat="1" ht="12.75">
      <c r="A761" s="683"/>
      <c r="B761" s="257" t="s">
        <v>599</v>
      </c>
      <c r="C761" s="258">
        <v>20</v>
      </c>
      <c r="D761" s="32">
        <v>1978</v>
      </c>
      <c r="E761" s="525">
        <v>20.362</v>
      </c>
      <c r="F761" s="531">
        <v>1.127763</v>
      </c>
      <c r="G761" s="531">
        <v>3.21</v>
      </c>
      <c r="H761" s="525">
        <v>16.024237</v>
      </c>
      <c r="I761" s="491">
        <v>775.71</v>
      </c>
      <c r="J761" s="531">
        <v>15.71</v>
      </c>
      <c r="K761" s="491">
        <v>700.2</v>
      </c>
      <c r="L761" s="259">
        <v>0.02244</v>
      </c>
      <c r="M761" s="48">
        <v>331.905</v>
      </c>
      <c r="N761" s="240">
        <v>7.45</v>
      </c>
      <c r="O761" s="118">
        <f>L761*1000*60</f>
        <v>1346.4</v>
      </c>
      <c r="P761" s="81">
        <f>N761*60</f>
        <v>447</v>
      </c>
      <c r="R761" s="10"/>
      <c r="S761" s="10"/>
    </row>
    <row r="762" spans="1:19" s="9" customFormat="1" ht="12.75">
      <c r="A762" s="683"/>
      <c r="B762" s="360" t="s">
        <v>318</v>
      </c>
      <c r="C762" s="60">
        <v>8</v>
      </c>
      <c r="D762" s="60">
        <v>1958</v>
      </c>
      <c r="E762" s="519">
        <v>10.4</v>
      </c>
      <c r="F762" s="519">
        <v>1.273</v>
      </c>
      <c r="G762" s="519">
        <v>1.12</v>
      </c>
      <c r="H762" s="519">
        <v>8.007</v>
      </c>
      <c r="I762" s="476">
        <v>356.49</v>
      </c>
      <c r="J762" s="519">
        <v>8</v>
      </c>
      <c r="K762" s="476">
        <v>356.5</v>
      </c>
      <c r="L762" s="299">
        <f>J762/K762</f>
        <v>0.02244039270687237</v>
      </c>
      <c r="M762" s="61">
        <v>241.54</v>
      </c>
      <c r="N762" s="300">
        <f>L762*M762</f>
        <v>5.420252454417952</v>
      </c>
      <c r="O762" s="297">
        <f>L762*60*1000</f>
        <v>1346.423562412342</v>
      </c>
      <c r="P762" s="301">
        <f>O762*M762/1000</f>
        <v>325.2151472650771</v>
      </c>
      <c r="R762" s="10"/>
      <c r="S762" s="10"/>
    </row>
    <row r="763" spans="1:19" s="9" customFormat="1" ht="12.75">
      <c r="A763" s="683"/>
      <c r="B763" s="351" t="s">
        <v>525</v>
      </c>
      <c r="C763" s="32">
        <v>4</v>
      </c>
      <c r="D763" s="32">
        <v>1890</v>
      </c>
      <c r="E763" s="525">
        <v>4.208001</v>
      </c>
      <c r="F763" s="525">
        <v>0.204</v>
      </c>
      <c r="G763" s="525">
        <v>0.04</v>
      </c>
      <c r="H763" s="525">
        <v>3.964001</v>
      </c>
      <c r="I763" s="63">
        <v>176.4</v>
      </c>
      <c r="J763" s="525">
        <v>1.999978</v>
      </c>
      <c r="K763" s="63">
        <v>89</v>
      </c>
      <c r="L763" s="80">
        <v>0.022471</v>
      </c>
      <c r="M763" s="49">
        <v>339.64</v>
      </c>
      <c r="N763" s="49">
        <f>L763*M763</f>
        <v>7.63205044</v>
      </c>
      <c r="O763" s="405">
        <f>L763*60*1000</f>
        <v>1348.26</v>
      </c>
      <c r="P763" s="207">
        <f>N763*60</f>
        <v>457.9230264</v>
      </c>
      <c r="R763" s="10"/>
      <c r="S763" s="10"/>
    </row>
    <row r="764" spans="1:19" s="9" customFormat="1" ht="12.75">
      <c r="A764" s="683"/>
      <c r="B764" s="257" t="s">
        <v>600</v>
      </c>
      <c r="C764" s="258">
        <v>6</v>
      </c>
      <c r="D764" s="32">
        <v>1960</v>
      </c>
      <c r="E764" s="525">
        <v>6.7849</v>
      </c>
      <c r="F764" s="531" t="s">
        <v>273</v>
      </c>
      <c r="G764" s="531" t="s">
        <v>273</v>
      </c>
      <c r="H764" s="525">
        <v>6.7849</v>
      </c>
      <c r="I764" s="491">
        <v>301.67</v>
      </c>
      <c r="J764" s="531">
        <v>6.78</v>
      </c>
      <c r="K764" s="491">
        <v>301.67</v>
      </c>
      <c r="L764" s="259">
        <v>0.02249</v>
      </c>
      <c r="M764" s="48">
        <v>331.905</v>
      </c>
      <c r="N764" s="240">
        <v>7.46</v>
      </c>
      <c r="O764" s="118">
        <f>L764*1000*60</f>
        <v>1349.3999999999999</v>
      </c>
      <c r="P764" s="81">
        <f>N764*60</f>
        <v>447.6</v>
      </c>
      <c r="R764" s="10"/>
      <c r="S764" s="10"/>
    </row>
    <row r="765" spans="1:19" s="9" customFormat="1" ht="12.75">
      <c r="A765" s="683"/>
      <c r="B765" s="257" t="s">
        <v>601</v>
      </c>
      <c r="C765" s="258">
        <v>8</v>
      </c>
      <c r="D765" s="32"/>
      <c r="E765" s="525">
        <v>8.092</v>
      </c>
      <c r="F765" s="531" t="s">
        <v>273</v>
      </c>
      <c r="G765" s="531" t="s">
        <v>273</v>
      </c>
      <c r="H765" s="525">
        <v>8.092</v>
      </c>
      <c r="I765" s="491">
        <v>359.66</v>
      </c>
      <c r="J765" s="531">
        <v>8.09</v>
      </c>
      <c r="K765" s="491">
        <v>359.66</v>
      </c>
      <c r="L765" s="259">
        <v>0.0225</v>
      </c>
      <c r="M765" s="48">
        <v>331.905</v>
      </c>
      <c r="N765" s="240">
        <v>7.47</v>
      </c>
      <c r="O765" s="118">
        <f>L765*1000*60</f>
        <v>1350</v>
      </c>
      <c r="P765" s="81">
        <f>N765*60</f>
        <v>448.2</v>
      </c>
      <c r="R765" s="10"/>
      <c r="S765" s="10"/>
    </row>
    <row r="766" spans="1:19" s="9" customFormat="1" ht="12.75">
      <c r="A766" s="683"/>
      <c r="B766" s="360" t="s">
        <v>748</v>
      </c>
      <c r="C766" s="60">
        <v>8</v>
      </c>
      <c r="D766" s="60" t="s">
        <v>24</v>
      </c>
      <c r="E766" s="519">
        <v>10.067</v>
      </c>
      <c r="F766" s="519">
        <v>0.75</v>
      </c>
      <c r="G766" s="519">
        <v>1.28</v>
      </c>
      <c r="H766" s="519">
        <v>8.037</v>
      </c>
      <c r="I766" s="476"/>
      <c r="J766" s="519">
        <v>8.037</v>
      </c>
      <c r="K766" s="476">
        <v>357.16</v>
      </c>
      <c r="L766" s="299">
        <f>J766/K766</f>
        <v>0.022502519879045807</v>
      </c>
      <c r="M766" s="61">
        <v>268.03</v>
      </c>
      <c r="N766" s="300">
        <f>L766*M766</f>
        <v>6.031350403180647</v>
      </c>
      <c r="O766" s="297">
        <f>L766*60*1000</f>
        <v>1350.1511927427482</v>
      </c>
      <c r="P766" s="301">
        <f>O766*M766/1000</f>
        <v>361.88102419083873</v>
      </c>
      <c r="R766" s="10"/>
      <c r="S766" s="10"/>
    </row>
    <row r="767" spans="1:19" s="9" customFormat="1" ht="12.75">
      <c r="A767" s="683"/>
      <c r="B767" s="357" t="s">
        <v>760</v>
      </c>
      <c r="C767" s="60">
        <v>24</v>
      </c>
      <c r="D767" s="60">
        <v>1981</v>
      </c>
      <c r="E767" s="519">
        <v>27.918</v>
      </c>
      <c r="F767" s="519">
        <v>1.571</v>
      </c>
      <c r="G767" s="519">
        <v>3.84</v>
      </c>
      <c r="H767" s="519">
        <v>22.507</v>
      </c>
      <c r="I767" s="476">
        <v>996.81</v>
      </c>
      <c r="J767" s="519">
        <v>22.507</v>
      </c>
      <c r="K767" s="476">
        <v>996.8</v>
      </c>
      <c r="L767" s="299">
        <f>J767/K767</f>
        <v>0.022579253611556986</v>
      </c>
      <c r="M767" s="61">
        <v>201.7</v>
      </c>
      <c r="N767" s="300">
        <f>L767*M767</f>
        <v>4.554235453451044</v>
      </c>
      <c r="O767" s="300">
        <f>L767*60*1000</f>
        <v>1354.7552166934192</v>
      </c>
      <c r="P767" s="301">
        <f>O767*M767/1000</f>
        <v>273.25412720706265</v>
      </c>
      <c r="R767" s="10"/>
      <c r="S767" s="10"/>
    </row>
    <row r="768" spans="1:19" s="9" customFormat="1" ht="12.75">
      <c r="A768" s="683"/>
      <c r="B768" s="365" t="s">
        <v>735</v>
      </c>
      <c r="C768" s="294">
        <v>8</v>
      </c>
      <c r="D768" s="294">
        <v>1980</v>
      </c>
      <c r="E768" s="520">
        <v>11.1</v>
      </c>
      <c r="F768" s="520">
        <v>0.713</v>
      </c>
      <c r="G768" s="520">
        <v>1.28</v>
      </c>
      <c r="H768" s="520">
        <v>9.144</v>
      </c>
      <c r="I768" s="485">
        <v>402.95</v>
      </c>
      <c r="J768" s="520">
        <v>9.1</v>
      </c>
      <c r="K768" s="485">
        <v>403</v>
      </c>
      <c r="L768" s="295">
        <f>J768/K768</f>
        <v>0.02258064516129032</v>
      </c>
      <c r="M768" s="296">
        <v>241.54</v>
      </c>
      <c r="N768" s="297">
        <f>L768*M768</f>
        <v>5.454129032258064</v>
      </c>
      <c r="O768" s="297">
        <f>L768*60*1000</f>
        <v>1354.8387096774193</v>
      </c>
      <c r="P768" s="298">
        <f>O768*M768/1000</f>
        <v>327.2477419354838</v>
      </c>
      <c r="R768" s="10"/>
      <c r="S768" s="10"/>
    </row>
    <row r="769" spans="1:22" s="9" customFormat="1" ht="13.5" customHeight="1">
      <c r="A769" s="683"/>
      <c r="B769" s="196" t="s">
        <v>267</v>
      </c>
      <c r="C769" s="47">
        <v>17</v>
      </c>
      <c r="D769" s="47">
        <v>1968</v>
      </c>
      <c r="E769" s="526">
        <f>SUM(F769:H769)</f>
        <v>12.87</v>
      </c>
      <c r="F769" s="526"/>
      <c r="G769" s="526"/>
      <c r="H769" s="526">
        <v>12.87</v>
      </c>
      <c r="I769" s="113">
        <v>569.32</v>
      </c>
      <c r="J769" s="526">
        <v>12.87</v>
      </c>
      <c r="K769" s="113">
        <v>569.32</v>
      </c>
      <c r="L769" s="197">
        <f>J769/K769</f>
        <v>0.02260591582941052</v>
      </c>
      <c r="M769" s="118">
        <v>281.5</v>
      </c>
      <c r="N769" s="118">
        <f>L769*M769*1.09</f>
        <v>6.936286183517177</v>
      </c>
      <c r="O769" s="117">
        <f>L769*60*1000</f>
        <v>1356.3549497646313</v>
      </c>
      <c r="P769" s="119">
        <f>N769*60</f>
        <v>416.1771710110306</v>
      </c>
      <c r="Q769" s="10"/>
      <c r="R769" s="10"/>
      <c r="S769" s="10"/>
      <c r="T769" s="12"/>
      <c r="U769" s="13"/>
      <c r="V769" s="13"/>
    </row>
    <row r="770" spans="1:19" s="9" customFormat="1" ht="11.25" customHeight="1">
      <c r="A770" s="683"/>
      <c r="B770" s="360" t="s">
        <v>761</v>
      </c>
      <c r="C770" s="60">
        <v>4</v>
      </c>
      <c r="D770" s="60">
        <v>1980</v>
      </c>
      <c r="E770" s="519">
        <v>5.105</v>
      </c>
      <c r="F770" s="519">
        <v>0</v>
      </c>
      <c r="G770" s="519">
        <v>0.64</v>
      </c>
      <c r="H770" s="519">
        <v>4.465</v>
      </c>
      <c r="I770" s="476">
        <v>197.23</v>
      </c>
      <c r="J770" s="519">
        <v>4.465</v>
      </c>
      <c r="K770" s="476">
        <v>197.23</v>
      </c>
      <c r="L770" s="299">
        <f>J770/K770</f>
        <v>0.02263854383207423</v>
      </c>
      <c r="M770" s="61">
        <v>201.7</v>
      </c>
      <c r="N770" s="300">
        <f>L770*M770</f>
        <v>4.566194290929372</v>
      </c>
      <c r="O770" s="420">
        <f>L770*60*1000</f>
        <v>1358.3126299244536</v>
      </c>
      <c r="P770" s="301">
        <f>O770*M770/1000</f>
        <v>273.9716574557623</v>
      </c>
      <c r="R770" s="10"/>
      <c r="S770" s="10"/>
    </row>
    <row r="771" spans="1:19" s="9" customFormat="1" ht="12.75" customHeight="1">
      <c r="A771" s="683"/>
      <c r="B771" s="120" t="s">
        <v>389</v>
      </c>
      <c r="C771" s="121">
        <v>55</v>
      </c>
      <c r="D771" s="121">
        <v>1977</v>
      </c>
      <c r="E771" s="122">
        <v>63.08</v>
      </c>
      <c r="F771" s="122">
        <v>4.3</v>
      </c>
      <c r="G771" s="122">
        <v>8.56</v>
      </c>
      <c r="H771" s="122">
        <f>E771-F771-G771</f>
        <v>50.22</v>
      </c>
      <c r="I771" s="63">
        <v>2217.3</v>
      </c>
      <c r="J771" s="122">
        <f>H771/I771*K771</f>
        <v>50.213205249627926</v>
      </c>
      <c r="K771" s="487">
        <v>2217</v>
      </c>
      <c r="L771" s="123">
        <f>J771/K771</f>
        <v>0.022649167906913813</v>
      </c>
      <c r="M771" s="124">
        <v>305.31</v>
      </c>
      <c r="N771" s="48">
        <f>L771*M771</f>
        <v>6.915017453659856</v>
      </c>
      <c r="O771" s="117">
        <f>L771*60*1000</f>
        <v>1358.9500744148288</v>
      </c>
      <c r="P771" s="81">
        <f>O771*M771/1000</f>
        <v>414.90104721959136</v>
      </c>
      <c r="R771" s="10"/>
      <c r="S771" s="10"/>
    </row>
    <row r="772" spans="1:19" s="9" customFormat="1" ht="12.75" customHeight="1">
      <c r="A772" s="683"/>
      <c r="B772" s="309" t="s">
        <v>375</v>
      </c>
      <c r="C772" s="60">
        <v>5</v>
      </c>
      <c r="D772" s="60"/>
      <c r="E772" s="519">
        <f>F772+G772+H772</f>
        <v>6.839</v>
      </c>
      <c r="F772" s="519">
        <v>0.255</v>
      </c>
      <c r="G772" s="519">
        <v>0.8</v>
      </c>
      <c r="H772" s="519">
        <v>5.784</v>
      </c>
      <c r="I772" s="476">
        <v>254.18</v>
      </c>
      <c r="J772" s="519">
        <v>5.784</v>
      </c>
      <c r="K772" s="476">
        <v>254.18</v>
      </c>
      <c r="L772" s="299">
        <f>J772/K772</f>
        <v>0.022755527578881107</v>
      </c>
      <c r="M772" s="61">
        <v>245.6</v>
      </c>
      <c r="N772" s="300">
        <f>L772*M772</f>
        <v>5.5887575733732</v>
      </c>
      <c r="O772" s="420">
        <f>L772*60*1000</f>
        <v>1365.3316547328664</v>
      </c>
      <c r="P772" s="301">
        <f>O772*M772/1000</f>
        <v>335.325454402392</v>
      </c>
      <c r="R772" s="10"/>
      <c r="S772" s="10"/>
    </row>
    <row r="773" spans="1:19" s="9" customFormat="1" ht="12.75" customHeight="1">
      <c r="A773" s="683"/>
      <c r="B773" s="257" t="s">
        <v>602</v>
      </c>
      <c r="C773" s="258">
        <v>10</v>
      </c>
      <c r="D773" s="32">
        <v>1958</v>
      </c>
      <c r="E773" s="525">
        <v>10.0121</v>
      </c>
      <c r="F773" s="531" t="s">
        <v>273</v>
      </c>
      <c r="G773" s="531" t="s">
        <v>273</v>
      </c>
      <c r="H773" s="525">
        <v>10.0121</v>
      </c>
      <c r="I773" s="491">
        <v>439.06</v>
      </c>
      <c r="J773" s="531">
        <v>10.01</v>
      </c>
      <c r="K773" s="491">
        <v>439.06</v>
      </c>
      <c r="L773" s="259">
        <v>0.0228</v>
      </c>
      <c r="M773" s="48">
        <v>331.91</v>
      </c>
      <c r="N773" s="240">
        <v>7.57</v>
      </c>
      <c r="O773" s="117">
        <f>L773*1000*60</f>
        <v>1368</v>
      </c>
      <c r="P773" s="81">
        <f>N773*60</f>
        <v>454.20000000000005</v>
      </c>
      <c r="R773" s="10"/>
      <c r="S773" s="10"/>
    </row>
    <row r="774" spans="1:19" s="9" customFormat="1" ht="12.75" customHeight="1">
      <c r="A774" s="683"/>
      <c r="B774" s="360" t="s">
        <v>797</v>
      </c>
      <c r="C774" s="60">
        <v>22</v>
      </c>
      <c r="D774" s="60" t="s">
        <v>276</v>
      </c>
      <c r="E774" s="519">
        <f>+F774+G774+H774</f>
        <v>20.6508</v>
      </c>
      <c r="F774" s="519">
        <v>0</v>
      </c>
      <c r="G774" s="519">
        <v>0</v>
      </c>
      <c r="H774" s="519">
        <v>20.6508</v>
      </c>
      <c r="I774" s="476">
        <v>896.07</v>
      </c>
      <c r="J774" s="519">
        <v>20.6508</v>
      </c>
      <c r="K774" s="476">
        <v>896.07</v>
      </c>
      <c r="L774" s="299">
        <f>J774/K774</f>
        <v>0.02304596739094044</v>
      </c>
      <c r="M774" s="296">
        <v>277.732</v>
      </c>
      <c r="N774" s="297">
        <f>L774*M774</f>
        <v>6.400602615420671</v>
      </c>
      <c r="O774" s="297">
        <f>L774*60*1000</f>
        <v>1382.7580434564263</v>
      </c>
      <c r="P774" s="298">
        <f>O774*M774/1000</f>
        <v>384.0361569252402</v>
      </c>
      <c r="Q774" s="11"/>
      <c r="R774" s="10"/>
      <c r="S774" s="10"/>
    </row>
    <row r="775" spans="1:19" s="9" customFormat="1" ht="12.75" customHeight="1">
      <c r="A775" s="683"/>
      <c r="B775" s="360" t="s">
        <v>798</v>
      </c>
      <c r="C775" s="60">
        <v>7</v>
      </c>
      <c r="D775" s="60" t="s">
        <v>276</v>
      </c>
      <c r="E775" s="519">
        <f>+F775+G775+H775</f>
        <v>7.67185</v>
      </c>
      <c r="F775" s="519">
        <v>0</v>
      </c>
      <c r="G775" s="519">
        <v>0</v>
      </c>
      <c r="H775" s="519">
        <v>7.67185</v>
      </c>
      <c r="I775" s="476">
        <v>331.04</v>
      </c>
      <c r="J775" s="519">
        <v>7.67185</v>
      </c>
      <c r="K775" s="476">
        <v>331.04</v>
      </c>
      <c r="L775" s="295">
        <f>J775/K775</f>
        <v>0.023174993958434024</v>
      </c>
      <c r="M775" s="61">
        <v>277.73</v>
      </c>
      <c r="N775" s="297">
        <f>L775*M775</f>
        <v>6.436391072075882</v>
      </c>
      <c r="O775" s="297">
        <f>L775*60*1000</f>
        <v>1390.4996375060414</v>
      </c>
      <c r="P775" s="298">
        <f>O775*M775/1000</f>
        <v>386.1834643245529</v>
      </c>
      <c r="R775" s="10"/>
      <c r="S775" s="10"/>
    </row>
    <row r="776" spans="1:19" s="9" customFormat="1" ht="12.75" customHeight="1">
      <c r="A776" s="683"/>
      <c r="B776" s="79" t="s">
        <v>303</v>
      </c>
      <c r="C776" s="32">
        <v>6</v>
      </c>
      <c r="D776" s="32">
        <v>1956</v>
      </c>
      <c r="E776" s="525">
        <v>7.1</v>
      </c>
      <c r="F776" s="525"/>
      <c r="G776" s="525"/>
      <c r="H776" s="525">
        <v>7.1</v>
      </c>
      <c r="I776" s="63">
        <v>306.27</v>
      </c>
      <c r="J776" s="525">
        <v>7.1</v>
      </c>
      <c r="K776" s="63">
        <v>306.27</v>
      </c>
      <c r="L776" s="80">
        <f>J776/K776</f>
        <v>0.023182159532438698</v>
      </c>
      <c r="M776" s="48">
        <v>273.59</v>
      </c>
      <c r="N776" s="118">
        <f>L776*M776</f>
        <v>6.342407026479902</v>
      </c>
      <c r="O776" s="118">
        <f>L776*60000</f>
        <v>1390.9295719463219</v>
      </c>
      <c r="P776" s="81">
        <f>N776*60</f>
        <v>380.54442158879414</v>
      </c>
      <c r="R776" s="10"/>
      <c r="S776" s="10"/>
    </row>
    <row r="777" spans="1:19" s="9" customFormat="1" ht="12.75" customHeight="1">
      <c r="A777" s="683"/>
      <c r="B777" s="257" t="s">
        <v>603</v>
      </c>
      <c r="C777" s="258">
        <v>30</v>
      </c>
      <c r="D777" s="32">
        <v>1977</v>
      </c>
      <c r="E777" s="525">
        <v>33.712</v>
      </c>
      <c r="F777" s="531">
        <v>2.5092</v>
      </c>
      <c r="G777" s="531">
        <v>4.64</v>
      </c>
      <c r="H777" s="525">
        <v>26.5628</v>
      </c>
      <c r="I777" s="491">
        <v>1144.34</v>
      </c>
      <c r="J777" s="531">
        <v>26.56</v>
      </c>
      <c r="K777" s="491">
        <v>1144.34</v>
      </c>
      <c r="L777" s="259">
        <v>0.02321</v>
      </c>
      <c r="M777" s="48">
        <v>331.91</v>
      </c>
      <c r="N777" s="240">
        <v>7.7</v>
      </c>
      <c r="O777" s="118">
        <f>L777*1000*60</f>
        <v>1392.6000000000001</v>
      </c>
      <c r="P777" s="81">
        <f>N777*60</f>
        <v>462</v>
      </c>
      <c r="R777" s="10"/>
      <c r="S777" s="10"/>
    </row>
    <row r="778" spans="1:19" s="9" customFormat="1" ht="12.75" customHeight="1">
      <c r="A778" s="683"/>
      <c r="B778" s="79" t="s">
        <v>677</v>
      </c>
      <c r="C778" s="32">
        <v>5</v>
      </c>
      <c r="D778" s="32" t="s">
        <v>24</v>
      </c>
      <c r="E778" s="525">
        <f>F778+G778+H778</f>
        <v>5.439</v>
      </c>
      <c r="F778" s="525">
        <v>0.1682</v>
      </c>
      <c r="G778" s="525">
        <v>0.8</v>
      </c>
      <c r="H778" s="525">
        <v>4.4708</v>
      </c>
      <c r="I778" s="63">
        <v>192.6</v>
      </c>
      <c r="J778" s="525">
        <v>4.4708</v>
      </c>
      <c r="K778" s="63">
        <v>192.6</v>
      </c>
      <c r="L778" s="80">
        <f>J778/K778</f>
        <v>0.0232128764278297</v>
      </c>
      <c r="M778" s="48">
        <v>227.5</v>
      </c>
      <c r="N778" s="48">
        <f>L778*M778</f>
        <v>5.280929387331256</v>
      </c>
      <c r="O778" s="118">
        <f>L778*1000*60</f>
        <v>1392.7725856697818</v>
      </c>
      <c r="P778" s="81">
        <f>N778*60</f>
        <v>316.8557632398754</v>
      </c>
      <c r="R778" s="10"/>
      <c r="S778" s="10"/>
    </row>
    <row r="779" spans="1:19" s="9" customFormat="1" ht="12.75" customHeight="1">
      <c r="A779" s="683"/>
      <c r="B779" s="79" t="s">
        <v>35</v>
      </c>
      <c r="C779" s="32">
        <v>44</v>
      </c>
      <c r="D779" s="32" t="s">
        <v>24</v>
      </c>
      <c r="E779" s="525">
        <v>67.579</v>
      </c>
      <c r="F779" s="525">
        <v>6.05115</v>
      </c>
      <c r="G779" s="525">
        <v>7.04</v>
      </c>
      <c r="H779" s="525">
        <v>54.48785</v>
      </c>
      <c r="I779" s="63">
        <v>2337.92</v>
      </c>
      <c r="J779" s="532">
        <v>54.48785</v>
      </c>
      <c r="K779" s="63">
        <v>2337.92</v>
      </c>
      <c r="L779" s="80">
        <f>J779/K779</f>
        <v>0.023306122536271557</v>
      </c>
      <c r="M779" s="48">
        <v>292.992</v>
      </c>
      <c r="N779" s="48">
        <f>L779*M779</f>
        <v>6.828507454147276</v>
      </c>
      <c r="O779" s="118">
        <f>L779*60*1000</f>
        <v>1398.3673521762935</v>
      </c>
      <c r="P779" s="81">
        <f>N779*60</f>
        <v>409.7104472488366</v>
      </c>
      <c r="Q779" s="11"/>
      <c r="R779" s="10"/>
      <c r="S779" s="10"/>
    </row>
    <row r="780" spans="1:19" s="9" customFormat="1" ht="11.25" customHeight="1">
      <c r="A780" s="683"/>
      <c r="B780" s="360" t="s">
        <v>749</v>
      </c>
      <c r="C780" s="60">
        <v>35</v>
      </c>
      <c r="D780" s="60" t="s">
        <v>24</v>
      </c>
      <c r="E780" s="519">
        <v>28.66</v>
      </c>
      <c r="F780" s="519">
        <v>0</v>
      </c>
      <c r="G780" s="519">
        <v>0</v>
      </c>
      <c r="H780" s="519">
        <v>28.66</v>
      </c>
      <c r="I780" s="476"/>
      <c r="J780" s="519">
        <v>28.66</v>
      </c>
      <c r="K780" s="476">
        <v>1229.2</v>
      </c>
      <c r="L780" s="299">
        <f>J780/K780</f>
        <v>0.023315977871786527</v>
      </c>
      <c r="M780" s="61">
        <v>268.03</v>
      </c>
      <c r="N780" s="300">
        <f>L780*M780</f>
        <v>6.2493815489749425</v>
      </c>
      <c r="O780" s="297">
        <f>L780*60*1000</f>
        <v>1398.9586723071916</v>
      </c>
      <c r="P780" s="301">
        <f>O780*M780/1000</f>
        <v>374.96289293849657</v>
      </c>
      <c r="R780" s="10"/>
      <c r="S780" s="10"/>
    </row>
    <row r="781" spans="1:19" s="9" customFormat="1" ht="12.75" customHeight="1">
      <c r="A781" s="683"/>
      <c r="B781" s="360" t="s">
        <v>848</v>
      </c>
      <c r="C781" s="60">
        <v>8</v>
      </c>
      <c r="D781" s="60">
        <v>1966</v>
      </c>
      <c r="E781" s="519">
        <v>10.919</v>
      </c>
      <c r="F781" s="519">
        <v>0.408</v>
      </c>
      <c r="G781" s="519">
        <v>1.28</v>
      </c>
      <c r="H781" s="519">
        <v>9.231</v>
      </c>
      <c r="I781" s="476">
        <v>393.86</v>
      </c>
      <c r="J781" s="519">
        <v>9.2</v>
      </c>
      <c r="K781" s="476">
        <v>393.9</v>
      </c>
      <c r="L781" s="299">
        <f>J781/K781</f>
        <v>0.023356181772023355</v>
      </c>
      <c r="M781" s="61">
        <v>214.08</v>
      </c>
      <c r="N781" s="300">
        <f>L781*M781</f>
        <v>5.00009139375476</v>
      </c>
      <c r="O781" s="297">
        <f>L781*60*1000</f>
        <v>1401.3709063214012</v>
      </c>
      <c r="P781" s="301">
        <f>O781*M781/1000</f>
        <v>300.00548362528554</v>
      </c>
      <c r="Q781" s="11"/>
      <c r="R781" s="10"/>
      <c r="S781" s="10"/>
    </row>
    <row r="782" spans="1:19" s="9" customFormat="1" ht="12.75" customHeight="1">
      <c r="A782" s="683"/>
      <c r="B782" s="360" t="s">
        <v>465</v>
      </c>
      <c r="C782" s="60">
        <v>16</v>
      </c>
      <c r="D782" s="60">
        <v>1957</v>
      </c>
      <c r="E782" s="519">
        <v>18.98</v>
      </c>
      <c r="F782" s="519">
        <v>1.326</v>
      </c>
      <c r="G782" s="519">
        <v>0.16</v>
      </c>
      <c r="H782" s="519">
        <v>17.494</v>
      </c>
      <c r="I782" s="476">
        <v>748.5</v>
      </c>
      <c r="J782" s="519">
        <v>17.494</v>
      </c>
      <c r="K782" s="476">
        <v>748.5</v>
      </c>
      <c r="L782" s="299">
        <f>J782/K782</f>
        <v>0.023372077488309953</v>
      </c>
      <c r="M782" s="61">
        <v>298.22</v>
      </c>
      <c r="N782" s="300">
        <f>L782*M782</f>
        <v>6.9700209485637945</v>
      </c>
      <c r="O782" s="297">
        <f>L782*60*1000</f>
        <v>1402.3246492985973</v>
      </c>
      <c r="P782" s="301">
        <f>O782*M782/1000</f>
        <v>418.2012569138277</v>
      </c>
      <c r="R782" s="10"/>
      <c r="S782" s="10"/>
    </row>
    <row r="783" spans="1:19" s="9" customFormat="1" ht="12.75" customHeight="1">
      <c r="A783" s="683"/>
      <c r="B783" s="120" t="s">
        <v>390</v>
      </c>
      <c r="C783" s="121">
        <v>19</v>
      </c>
      <c r="D783" s="121">
        <v>1959</v>
      </c>
      <c r="E783" s="122">
        <v>25.77</v>
      </c>
      <c r="F783" s="122">
        <v>2.22</v>
      </c>
      <c r="G783" s="122"/>
      <c r="H783" s="122">
        <f>E783-F783-G783</f>
        <v>23.55</v>
      </c>
      <c r="I783" s="63">
        <v>1005.8</v>
      </c>
      <c r="J783" s="122">
        <f>H783/I783*K783</f>
        <v>23.554682839530724</v>
      </c>
      <c r="K783" s="487">
        <v>1006</v>
      </c>
      <c r="L783" s="123">
        <f>J783/K783</f>
        <v>0.02341419765360907</v>
      </c>
      <c r="M783" s="124">
        <v>305.31</v>
      </c>
      <c r="N783" s="48">
        <f>L783*M783</f>
        <v>7.148588685623386</v>
      </c>
      <c r="O783" s="48">
        <f>L783*60*1000</f>
        <v>1404.8518592165442</v>
      </c>
      <c r="P783" s="81">
        <f>O783*M783/1000</f>
        <v>428.9153211374031</v>
      </c>
      <c r="R783" s="10"/>
      <c r="S783" s="10"/>
    </row>
    <row r="784" spans="1:19" s="9" customFormat="1" ht="12.75" customHeight="1">
      <c r="A784" s="683"/>
      <c r="B784" s="360" t="s">
        <v>692</v>
      </c>
      <c r="C784" s="60">
        <v>7</v>
      </c>
      <c r="D784" s="60">
        <v>1961</v>
      </c>
      <c r="E784" s="519">
        <v>8.694</v>
      </c>
      <c r="F784" s="519">
        <v>0.323</v>
      </c>
      <c r="G784" s="519">
        <v>0.919</v>
      </c>
      <c r="H784" s="519">
        <v>7.45</v>
      </c>
      <c r="I784" s="476">
        <v>316.22</v>
      </c>
      <c r="J784" s="519">
        <f>H784</f>
        <v>7.45</v>
      </c>
      <c r="K784" s="476">
        <f>I784</f>
        <v>316.22</v>
      </c>
      <c r="L784" s="299">
        <f>J784/K784</f>
        <v>0.02355954715071785</v>
      </c>
      <c r="M784" s="61">
        <v>206.88</v>
      </c>
      <c r="N784" s="300">
        <f>L784*M784</f>
        <v>4.873999114540509</v>
      </c>
      <c r="O784" s="300">
        <f>L784*60*1000</f>
        <v>1413.5728290430711</v>
      </c>
      <c r="P784" s="301">
        <f>O784*M784/1000</f>
        <v>292.43994687243054</v>
      </c>
      <c r="R784" s="10"/>
      <c r="S784" s="10"/>
    </row>
    <row r="785" spans="1:19" s="9" customFormat="1" ht="12.75" customHeight="1">
      <c r="A785" s="683"/>
      <c r="B785" s="360" t="s">
        <v>799</v>
      </c>
      <c r="C785" s="60">
        <v>12</v>
      </c>
      <c r="D785" s="60" t="s">
        <v>276</v>
      </c>
      <c r="E785" s="519">
        <f>+F785+G785+H785</f>
        <v>12.6448</v>
      </c>
      <c r="F785" s="519">
        <v>0</v>
      </c>
      <c r="G785" s="519">
        <v>0</v>
      </c>
      <c r="H785" s="519">
        <v>12.6448</v>
      </c>
      <c r="I785" s="476">
        <v>536.48</v>
      </c>
      <c r="J785" s="519">
        <v>12.6448</v>
      </c>
      <c r="K785" s="476">
        <v>536.48</v>
      </c>
      <c r="L785" s="299">
        <f>J785/K785</f>
        <v>0.02356993736951983</v>
      </c>
      <c r="M785" s="61">
        <v>277.732</v>
      </c>
      <c r="N785" s="300">
        <f>L785*M785</f>
        <v>6.546125845511482</v>
      </c>
      <c r="O785" s="297">
        <f>L785*60*1000</f>
        <v>1414.1962421711899</v>
      </c>
      <c r="P785" s="301">
        <f>O785*M785/1000</f>
        <v>392.767550730689</v>
      </c>
      <c r="R785" s="10"/>
      <c r="S785" s="10"/>
    </row>
    <row r="786" spans="1:19" s="9" customFormat="1" ht="12.75" customHeight="1">
      <c r="A786" s="683"/>
      <c r="B786" s="257" t="s">
        <v>604</v>
      </c>
      <c r="C786" s="258">
        <v>10</v>
      </c>
      <c r="D786" s="32">
        <v>1940</v>
      </c>
      <c r="E786" s="525">
        <v>7.999</v>
      </c>
      <c r="F786" s="531" t="s">
        <v>273</v>
      </c>
      <c r="G786" s="531" t="s">
        <v>273</v>
      </c>
      <c r="H786" s="525">
        <v>7.999</v>
      </c>
      <c r="I786" s="491">
        <v>339.31</v>
      </c>
      <c r="J786" s="531">
        <v>8</v>
      </c>
      <c r="K786" s="491">
        <v>339.31</v>
      </c>
      <c r="L786" s="259">
        <v>0.02357</v>
      </c>
      <c r="M786" s="48">
        <v>331.91</v>
      </c>
      <c r="N786" s="240">
        <v>7.82</v>
      </c>
      <c r="O786" s="118">
        <f>L786*1000*60</f>
        <v>1414.2</v>
      </c>
      <c r="P786" s="81">
        <f>N786*60</f>
        <v>469.20000000000005</v>
      </c>
      <c r="R786" s="69"/>
      <c r="S786" s="10"/>
    </row>
    <row r="787" spans="1:19" s="9" customFormat="1" ht="12.75" customHeight="1">
      <c r="A787" s="683"/>
      <c r="B787" s="360" t="s">
        <v>750</v>
      </c>
      <c r="C787" s="60">
        <v>8</v>
      </c>
      <c r="D787" s="60" t="s">
        <v>24</v>
      </c>
      <c r="E787" s="519">
        <v>8.943</v>
      </c>
      <c r="F787" s="519">
        <v>0</v>
      </c>
      <c r="G787" s="519">
        <v>0</v>
      </c>
      <c r="H787" s="519">
        <v>8.943</v>
      </c>
      <c r="I787" s="476"/>
      <c r="J787" s="519">
        <v>8.943</v>
      </c>
      <c r="K787" s="476">
        <v>378.95</v>
      </c>
      <c r="L787" s="299">
        <f>J787/K787</f>
        <v>0.02359941944847605</v>
      </c>
      <c r="M787" s="61">
        <v>268.03</v>
      </c>
      <c r="N787" s="300">
        <f>L787*M787</f>
        <v>6.325352394775035</v>
      </c>
      <c r="O787" s="297">
        <f>L787*60*1000</f>
        <v>1415.965166908563</v>
      </c>
      <c r="P787" s="301">
        <f>O787*M787/1000</f>
        <v>379.5211436865021</v>
      </c>
      <c r="R787" s="10"/>
      <c r="S787" s="10"/>
    </row>
    <row r="788" spans="1:19" s="9" customFormat="1" ht="13.5" customHeight="1">
      <c r="A788" s="683"/>
      <c r="B788" s="360" t="s">
        <v>762</v>
      </c>
      <c r="C788" s="60">
        <v>12</v>
      </c>
      <c r="D788" s="60">
        <v>1970</v>
      </c>
      <c r="E788" s="519">
        <v>13.355</v>
      </c>
      <c r="F788" s="519">
        <v>0.785</v>
      </c>
      <c r="G788" s="519">
        <v>0.12</v>
      </c>
      <c r="H788" s="519">
        <v>12.45</v>
      </c>
      <c r="I788" s="476">
        <v>527.3</v>
      </c>
      <c r="J788" s="519">
        <v>12.45</v>
      </c>
      <c r="K788" s="476">
        <v>527.3</v>
      </c>
      <c r="L788" s="299">
        <f>J788/K788</f>
        <v>0.023610847714773373</v>
      </c>
      <c r="M788" s="61">
        <v>201.7</v>
      </c>
      <c r="N788" s="300">
        <f>L788*M788</f>
        <v>4.762307984069789</v>
      </c>
      <c r="O788" s="297">
        <f>L788*60*1000</f>
        <v>1416.6508628864024</v>
      </c>
      <c r="P788" s="301">
        <f>O788*M788/1000</f>
        <v>285.73847904418733</v>
      </c>
      <c r="Q788" s="11"/>
      <c r="R788" s="10"/>
      <c r="S788" s="10"/>
    </row>
    <row r="789" spans="1:19" s="9" customFormat="1" ht="12.75" customHeight="1">
      <c r="A789" s="683"/>
      <c r="B789" s="360" t="s">
        <v>849</v>
      </c>
      <c r="C789" s="60">
        <v>8</v>
      </c>
      <c r="D789" s="60">
        <v>1982</v>
      </c>
      <c r="E789" s="519">
        <v>11.929</v>
      </c>
      <c r="F789" s="519">
        <v>1.326</v>
      </c>
      <c r="G789" s="519">
        <v>1.28</v>
      </c>
      <c r="H789" s="519">
        <v>9.322</v>
      </c>
      <c r="I789" s="476">
        <v>394.4</v>
      </c>
      <c r="J789" s="519">
        <v>9.322</v>
      </c>
      <c r="K789" s="476">
        <v>394.4</v>
      </c>
      <c r="L789" s="299">
        <f>J789/K789</f>
        <v>0.023635902636916836</v>
      </c>
      <c r="M789" s="61">
        <v>214.08</v>
      </c>
      <c r="N789" s="300">
        <f>L789*M789</f>
        <v>5.059974036511156</v>
      </c>
      <c r="O789" s="297">
        <f>L789*60*1000</f>
        <v>1418.15415821501</v>
      </c>
      <c r="P789" s="301">
        <f>O789*M789/1000</f>
        <v>303.59844219066935</v>
      </c>
      <c r="Q789" s="11"/>
      <c r="R789" s="10"/>
      <c r="S789" s="10"/>
    </row>
    <row r="790" spans="1:19" s="9" customFormat="1" ht="12.75" customHeight="1">
      <c r="A790" s="683"/>
      <c r="B790" s="360" t="s">
        <v>763</v>
      </c>
      <c r="C790" s="60">
        <v>8</v>
      </c>
      <c r="D790" s="60">
        <v>1992</v>
      </c>
      <c r="E790" s="519">
        <v>9.533</v>
      </c>
      <c r="F790" s="519">
        <v>0.224</v>
      </c>
      <c r="G790" s="519">
        <v>0.08</v>
      </c>
      <c r="H790" s="519">
        <v>9.229</v>
      </c>
      <c r="I790" s="476">
        <v>390.46</v>
      </c>
      <c r="J790" s="519">
        <v>9.229</v>
      </c>
      <c r="K790" s="476">
        <v>390.46</v>
      </c>
      <c r="L790" s="299">
        <f>J790/K790</f>
        <v>0.023636223940992674</v>
      </c>
      <c r="M790" s="61">
        <v>201.7</v>
      </c>
      <c r="N790" s="300">
        <f>L790*M790</f>
        <v>4.767426368898222</v>
      </c>
      <c r="O790" s="297">
        <f>L790*60*1000</f>
        <v>1418.1734364595604</v>
      </c>
      <c r="P790" s="301">
        <f>O790*M790/1000</f>
        <v>286.04558213389333</v>
      </c>
      <c r="R790" s="10"/>
      <c r="S790" s="10"/>
    </row>
    <row r="791" spans="1:19" s="9" customFormat="1" ht="12.75">
      <c r="A791" s="683"/>
      <c r="B791" s="79" t="s">
        <v>172</v>
      </c>
      <c r="C791" s="32">
        <v>6</v>
      </c>
      <c r="D791" s="32">
        <v>1930</v>
      </c>
      <c r="E791" s="525">
        <v>7.4</v>
      </c>
      <c r="F791" s="525">
        <v>0.102</v>
      </c>
      <c r="G791" s="525">
        <v>0.8</v>
      </c>
      <c r="H791" s="525">
        <f>E791-F791-G791</f>
        <v>6.498</v>
      </c>
      <c r="I791" s="63">
        <v>323.39</v>
      </c>
      <c r="J791" s="525">
        <v>6.33</v>
      </c>
      <c r="K791" s="63">
        <v>266.7</v>
      </c>
      <c r="L791" s="80">
        <f>J791/K791</f>
        <v>0.023734533183352082</v>
      </c>
      <c r="M791" s="48">
        <v>333.649</v>
      </c>
      <c r="N791" s="48">
        <f>L791*M791</f>
        <v>7.919003262092239</v>
      </c>
      <c r="O791" s="118">
        <f>L791*60*1000</f>
        <v>1424.071991001125</v>
      </c>
      <c r="P791" s="81">
        <f>N791*60</f>
        <v>475.14019572553434</v>
      </c>
      <c r="R791" s="10"/>
      <c r="S791" s="10"/>
    </row>
    <row r="792" spans="1:19" s="9" customFormat="1" ht="12.75">
      <c r="A792" s="683"/>
      <c r="B792" s="237" t="s">
        <v>245</v>
      </c>
      <c r="C792" s="238">
        <v>12</v>
      </c>
      <c r="D792" s="241">
        <v>1968</v>
      </c>
      <c r="E792" s="547">
        <f>F792+G792+H792</f>
        <v>13.288001000000001</v>
      </c>
      <c r="F792" s="527">
        <v>0.408</v>
      </c>
      <c r="G792" s="527">
        <v>0.12</v>
      </c>
      <c r="H792" s="527">
        <v>12.760001</v>
      </c>
      <c r="I792" s="488">
        <v>536.53</v>
      </c>
      <c r="J792" s="527">
        <v>12.760001</v>
      </c>
      <c r="K792" s="488">
        <v>536.53</v>
      </c>
      <c r="L792" s="458">
        <f>H792/K792</f>
        <v>0.023782455780664645</v>
      </c>
      <c r="M792" s="48">
        <v>301.821</v>
      </c>
      <c r="N792" s="239">
        <f>M792*L792</f>
        <v>7.178044586175984</v>
      </c>
      <c r="O792" s="416">
        <f>L792*60*1000</f>
        <v>1426.9473468398787</v>
      </c>
      <c r="P792" s="81">
        <f>N792*60</f>
        <v>430.68267517055904</v>
      </c>
      <c r="Q792" s="11"/>
      <c r="R792" s="10"/>
      <c r="S792" s="10"/>
    </row>
    <row r="793" spans="1:19" s="9" customFormat="1" ht="12.75">
      <c r="A793" s="683"/>
      <c r="B793" s="257" t="s">
        <v>605</v>
      </c>
      <c r="C793" s="258">
        <v>18</v>
      </c>
      <c r="D793" s="32">
        <v>1974</v>
      </c>
      <c r="E793" s="525">
        <v>20.164</v>
      </c>
      <c r="F793" s="531">
        <v>1.122</v>
      </c>
      <c r="G793" s="531" t="s">
        <v>273</v>
      </c>
      <c r="H793" s="525">
        <v>19.042</v>
      </c>
      <c r="I793" s="491">
        <v>799.56</v>
      </c>
      <c r="J793" s="531">
        <v>19.04</v>
      </c>
      <c r="K793" s="491">
        <v>799.56</v>
      </c>
      <c r="L793" s="259">
        <v>0.02382</v>
      </c>
      <c r="M793" s="48">
        <v>331.91</v>
      </c>
      <c r="N793" s="240">
        <v>7.9</v>
      </c>
      <c r="O793" s="48">
        <f>L793*1000*60</f>
        <v>1429.2</v>
      </c>
      <c r="P793" s="81">
        <f>N793*60</f>
        <v>474</v>
      </c>
      <c r="Q793" s="11"/>
      <c r="R793" s="10"/>
      <c r="S793" s="10"/>
    </row>
    <row r="794" spans="1:19" s="9" customFormat="1" ht="12.75">
      <c r="A794" s="683"/>
      <c r="B794" s="79" t="s">
        <v>199</v>
      </c>
      <c r="C794" s="32">
        <v>48</v>
      </c>
      <c r="D794" s="32">
        <v>1981</v>
      </c>
      <c r="E794" s="525">
        <v>38.061996</v>
      </c>
      <c r="F794" s="525">
        <v>1.06335</v>
      </c>
      <c r="G794" s="525">
        <v>0.42</v>
      </c>
      <c r="H794" s="525">
        <v>36.578646</v>
      </c>
      <c r="I794" s="63">
        <v>1526.37</v>
      </c>
      <c r="J794" s="525">
        <v>35.754029</v>
      </c>
      <c r="K794" s="63">
        <v>1491.96</v>
      </c>
      <c r="L794" s="80">
        <v>0.023964</v>
      </c>
      <c r="M794" s="48">
        <v>235.5</v>
      </c>
      <c r="N794" s="48">
        <v>5.643522</v>
      </c>
      <c r="O794" s="48">
        <f>L794*60*1000</f>
        <v>1437.84</v>
      </c>
      <c r="P794" s="81">
        <f>N794*60</f>
        <v>338.61132</v>
      </c>
      <c r="R794" s="10"/>
      <c r="S794" s="10"/>
    </row>
    <row r="795" spans="1:19" s="9" customFormat="1" ht="12.75">
      <c r="A795" s="683"/>
      <c r="B795" s="216" t="s">
        <v>498</v>
      </c>
      <c r="C795" s="32">
        <v>7</v>
      </c>
      <c r="D795" s="32">
        <v>1959</v>
      </c>
      <c r="E795" s="525">
        <v>5.777</v>
      </c>
      <c r="F795" s="525">
        <v>0.459</v>
      </c>
      <c r="G795" s="525">
        <v>0.05</v>
      </c>
      <c r="H795" s="525">
        <f>E795-F795-G795</f>
        <v>5.268000000000001</v>
      </c>
      <c r="I795" s="63">
        <v>598.8</v>
      </c>
      <c r="J795" s="525">
        <v>4.96</v>
      </c>
      <c r="K795" s="63">
        <v>206.9</v>
      </c>
      <c r="L795" s="80">
        <f>J795/K795</f>
        <v>0.023972933784436923</v>
      </c>
      <c r="M795" s="48">
        <v>333.649</v>
      </c>
      <c r="N795" s="48">
        <f>L795*M795</f>
        <v>7.998545384243595</v>
      </c>
      <c r="O795" s="118">
        <f>L795*60*1000</f>
        <v>1438.3760270662153</v>
      </c>
      <c r="P795" s="81">
        <f>N795*60</f>
        <v>479.9127230546157</v>
      </c>
      <c r="R795" s="10"/>
      <c r="S795" s="10"/>
    </row>
    <row r="796" spans="1:19" s="9" customFormat="1" ht="12.75">
      <c r="A796" s="683"/>
      <c r="B796" s="233" t="s">
        <v>567</v>
      </c>
      <c r="C796" s="234">
        <v>11</v>
      </c>
      <c r="D796" s="235">
        <v>1976</v>
      </c>
      <c r="E796" s="596">
        <f>F796+G796+H796</f>
        <v>11.913288</v>
      </c>
      <c r="F796" s="593">
        <v>0</v>
      </c>
      <c r="G796" s="593">
        <v>0</v>
      </c>
      <c r="H796" s="593">
        <v>11.913288</v>
      </c>
      <c r="I796" s="492">
        <v>543.66</v>
      </c>
      <c r="J796" s="593">
        <v>11.913288</v>
      </c>
      <c r="K796" s="492">
        <v>496.05</v>
      </c>
      <c r="L796" s="459">
        <f>H796/K796</f>
        <v>0.024016304807983065</v>
      </c>
      <c r="M796" s="118">
        <v>301.821</v>
      </c>
      <c r="N796" s="236">
        <f>M796*L796</f>
        <v>7.248625133450258</v>
      </c>
      <c r="O796" s="416">
        <f>L796*60*1000</f>
        <v>1440.9782884789838</v>
      </c>
      <c r="P796" s="119">
        <f>N796*60</f>
        <v>434.91750800701544</v>
      </c>
      <c r="R796" s="10"/>
      <c r="S796" s="10"/>
    </row>
    <row r="797" spans="1:19" s="9" customFormat="1" ht="12.75">
      <c r="A797" s="683"/>
      <c r="B797" s="360" t="s">
        <v>427</v>
      </c>
      <c r="C797" s="60">
        <v>6</v>
      </c>
      <c r="D797" s="60">
        <v>1982</v>
      </c>
      <c r="E797" s="519">
        <v>12.486</v>
      </c>
      <c r="F797" s="519">
        <v>0.249</v>
      </c>
      <c r="G797" s="519">
        <v>0.24</v>
      </c>
      <c r="H797" s="519">
        <f>E797-F797-G797</f>
        <v>11.997</v>
      </c>
      <c r="I797" s="476">
        <v>498.64</v>
      </c>
      <c r="J797" s="519">
        <f>H797</f>
        <v>11.997</v>
      </c>
      <c r="K797" s="476">
        <f>I797</f>
        <v>498.64</v>
      </c>
      <c r="L797" s="299">
        <f>J797/K797</f>
        <v>0.024059441681373337</v>
      </c>
      <c r="M797" s="61">
        <v>273.26</v>
      </c>
      <c r="N797" s="300">
        <f>L797*M797</f>
        <v>6.574483033852077</v>
      </c>
      <c r="O797" s="297">
        <f>L797*60*1000</f>
        <v>1443.5665008824</v>
      </c>
      <c r="P797" s="301">
        <f>O797*M797/1000</f>
        <v>394.46898203112465</v>
      </c>
      <c r="R797" s="10"/>
      <c r="S797" s="10"/>
    </row>
    <row r="798" spans="1:19" s="9" customFormat="1" ht="12.75">
      <c r="A798" s="683"/>
      <c r="B798" s="79" t="s">
        <v>166</v>
      </c>
      <c r="C798" s="32">
        <v>4</v>
      </c>
      <c r="D798" s="32">
        <v>1914</v>
      </c>
      <c r="E798" s="525">
        <v>5.792</v>
      </c>
      <c r="F798" s="525">
        <v>0.255</v>
      </c>
      <c r="G798" s="525">
        <v>0.64</v>
      </c>
      <c r="H798" s="525">
        <f>E798-F798-G798</f>
        <v>4.897</v>
      </c>
      <c r="I798" s="63">
        <v>203.32</v>
      </c>
      <c r="J798" s="525">
        <v>4.897</v>
      </c>
      <c r="K798" s="63">
        <v>203.32</v>
      </c>
      <c r="L798" s="80">
        <f>J798/K798</f>
        <v>0.024085185913830416</v>
      </c>
      <c r="M798" s="48">
        <v>333.649</v>
      </c>
      <c r="N798" s="48">
        <f>L798*M798</f>
        <v>8.035998194963604</v>
      </c>
      <c r="O798" s="118">
        <f>L798*60*1000</f>
        <v>1445.111154829825</v>
      </c>
      <c r="P798" s="81">
        <f>N798*60</f>
        <v>482.1598916978162</v>
      </c>
      <c r="R798" s="10"/>
      <c r="S798" s="10"/>
    </row>
    <row r="799" spans="1:16" s="9" customFormat="1" ht="12.75" customHeight="1">
      <c r="A799" s="683"/>
      <c r="B799" s="257" t="s">
        <v>606</v>
      </c>
      <c r="C799" s="258">
        <v>13</v>
      </c>
      <c r="D799" s="32">
        <v>1940</v>
      </c>
      <c r="E799" s="525">
        <v>10.016</v>
      </c>
      <c r="F799" s="531" t="s">
        <v>273</v>
      </c>
      <c r="G799" s="531" t="s">
        <v>273</v>
      </c>
      <c r="H799" s="525">
        <v>10.016</v>
      </c>
      <c r="I799" s="491">
        <v>414.47</v>
      </c>
      <c r="J799" s="531">
        <v>10.02</v>
      </c>
      <c r="K799" s="491">
        <v>414.47</v>
      </c>
      <c r="L799" s="259">
        <v>0.02417</v>
      </c>
      <c r="M799" s="48">
        <v>331.91</v>
      </c>
      <c r="N799" s="240">
        <v>8.02</v>
      </c>
      <c r="O799" s="118">
        <f>L799*1000*60</f>
        <v>1450.2</v>
      </c>
      <c r="P799" s="81">
        <f>N799*60</f>
        <v>481.2</v>
      </c>
    </row>
    <row r="800" spans="1:19" s="9" customFormat="1" ht="12.75" customHeight="1">
      <c r="A800" s="683"/>
      <c r="B800" s="362" t="s">
        <v>219</v>
      </c>
      <c r="C800" s="32">
        <v>3</v>
      </c>
      <c r="D800" s="32">
        <v>1932</v>
      </c>
      <c r="E800" s="525">
        <f>F800+G800+H800</f>
        <v>2.76</v>
      </c>
      <c r="F800" s="525">
        <v>0.41</v>
      </c>
      <c r="G800" s="525">
        <v>0.05</v>
      </c>
      <c r="H800" s="525">
        <v>2.3</v>
      </c>
      <c r="I800" s="63">
        <v>95.09</v>
      </c>
      <c r="J800" s="525">
        <v>2.3</v>
      </c>
      <c r="K800" s="63">
        <v>95.09</v>
      </c>
      <c r="L800" s="80">
        <f>H800/I800</f>
        <v>0.024187611736249864</v>
      </c>
      <c r="M800" s="48">
        <v>285.6</v>
      </c>
      <c r="N800" s="48">
        <f>L800*M800*1.09</f>
        <v>7.529700283941529</v>
      </c>
      <c r="O800" s="48">
        <f>L800*60*1000</f>
        <v>1451.256704174992</v>
      </c>
      <c r="P800" s="81">
        <f>N800*62</f>
        <v>466.8414176043748</v>
      </c>
      <c r="Q800" s="11"/>
      <c r="R800" s="10"/>
      <c r="S800" s="10"/>
    </row>
    <row r="801" spans="1:19" s="9" customFormat="1" ht="12.75">
      <c r="A801" s="683"/>
      <c r="B801" s="357" t="s">
        <v>800</v>
      </c>
      <c r="C801" s="294">
        <v>8</v>
      </c>
      <c r="D801" s="294" t="s">
        <v>276</v>
      </c>
      <c r="E801" s="520">
        <f>+F801+G801+H801</f>
        <v>8.18001</v>
      </c>
      <c r="F801" s="520">
        <v>0</v>
      </c>
      <c r="G801" s="520">
        <v>0</v>
      </c>
      <c r="H801" s="520">
        <v>8.18001</v>
      </c>
      <c r="I801" s="485">
        <v>337.32</v>
      </c>
      <c r="J801" s="520">
        <v>8.18001</v>
      </c>
      <c r="K801" s="485">
        <v>337.32</v>
      </c>
      <c r="L801" s="295">
        <f>J801/K801</f>
        <v>0.024249999999999997</v>
      </c>
      <c r="M801" s="296">
        <v>277.732</v>
      </c>
      <c r="N801" s="297">
        <f>L801*M801</f>
        <v>6.735001</v>
      </c>
      <c r="O801" s="297">
        <f>L801*60*1000</f>
        <v>1454.9999999999998</v>
      </c>
      <c r="P801" s="298">
        <f>O801*M801/1000</f>
        <v>404.10006</v>
      </c>
      <c r="R801" s="10"/>
      <c r="S801" s="10"/>
    </row>
    <row r="802" spans="1:19" s="9" customFormat="1" ht="12.75">
      <c r="A802" s="683"/>
      <c r="B802" s="351" t="s">
        <v>192</v>
      </c>
      <c r="C802" s="32">
        <v>4</v>
      </c>
      <c r="D802" s="32">
        <v>1870</v>
      </c>
      <c r="E802" s="525">
        <v>4.882</v>
      </c>
      <c r="F802" s="525">
        <v>0.3315</v>
      </c>
      <c r="G802" s="525">
        <v>0.64</v>
      </c>
      <c r="H802" s="525">
        <v>3.9105</v>
      </c>
      <c r="I802" s="63">
        <v>160.97</v>
      </c>
      <c r="J802" s="525">
        <v>3.9105</v>
      </c>
      <c r="K802" s="63">
        <v>160.97</v>
      </c>
      <c r="L802" s="80">
        <v>0.024293</v>
      </c>
      <c r="M802" s="49">
        <v>339.64</v>
      </c>
      <c r="N802" s="49">
        <f>L802*M802</f>
        <v>8.25087452</v>
      </c>
      <c r="O802" s="405">
        <f>L802*60*1000</f>
        <v>1457.58</v>
      </c>
      <c r="P802" s="207">
        <f>N802*60</f>
        <v>495.0524712</v>
      </c>
      <c r="R802" s="10"/>
      <c r="S802" s="10"/>
    </row>
    <row r="803" spans="1:19" s="9" customFormat="1" ht="12.75">
      <c r="A803" s="683"/>
      <c r="B803" s="360" t="s">
        <v>838</v>
      </c>
      <c r="C803" s="60">
        <v>8</v>
      </c>
      <c r="D803" s="60">
        <v>1936</v>
      </c>
      <c r="E803" s="519">
        <v>5.655</v>
      </c>
      <c r="F803" s="519">
        <v>0.679</v>
      </c>
      <c r="G803" s="519">
        <v>0.272</v>
      </c>
      <c r="H803" s="519">
        <v>4.704</v>
      </c>
      <c r="I803" s="476">
        <v>192.55</v>
      </c>
      <c r="J803" s="519">
        <v>4.704</v>
      </c>
      <c r="K803" s="476">
        <v>192.55</v>
      </c>
      <c r="L803" s="299">
        <f>J803/K803</f>
        <v>0.024430018177096856</v>
      </c>
      <c r="M803" s="61">
        <v>306.944</v>
      </c>
      <c r="N803" s="300">
        <f>L803*M803</f>
        <v>7.498647499350818</v>
      </c>
      <c r="O803" s="297">
        <f>L803*60*1000</f>
        <v>1465.8010906258114</v>
      </c>
      <c r="P803" s="301">
        <f>O803*M803/1000</f>
        <v>449.9188499610491</v>
      </c>
      <c r="Q803" s="11"/>
      <c r="R803" s="10"/>
      <c r="S803" s="10"/>
    </row>
    <row r="804" spans="1:19" s="9" customFormat="1" ht="12.75">
      <c r="A804" s="683"/>
      <c r="B804" s="360" t="s">
        <v>850</v>
      </c>
      <c r="C804" s="60">
        <v>8</v>
      </c>
      <c r="D804" s="60">
        <v>1967</v>
      </c>
      <c r="E804" s="519">
        <v>11.414</v>
      </c>
      <c r="F804" s="519">
        <v>0.408</v>
      </c>
      <c r="G804" s="519">
        <v>1.28</v>
      </c>
      <c r="H804" s="519">
        <v>9.726</v>
      </c>
      <c r="I804" s="476">
        <v>396.24</v>
      </c>
      <c r="J804" s="519">
        <v>9.7</v>
      </c>
      <c r="K804" s="476">
        <v>396.2</v>
      </c>
      <c r="L804" s="299">
        <f>J804/K804</f>
        <v>0.02448258455325593</v>
      </c>
      <c r="M804" s="61">
        <v>214.08</v>
      </c>
      <c r="N804" s="300">
        <f>L804*M804</f>
        <v>5.24123170116103</v>
      </c>
      <c r="O804" s="297">
        <f>L804*60*1000</f>
        <v>1468.9550731953557</v>
      </c>
      <c r="P804" s="301">
        <f>O804*M804/1000</f>
        <v>314.4739020696618</v>
      </c>
      <c r="Q804" s="11"/>
      <c r="R804" s="10"/>
      <c r="S804" s="10"/>
    </row>
    <row r="805" spans="1:19" s="9" customFormat="1" ht="12.75">
      <c r="A805" s="683"/>
      <c r="B805" s="357" t="s">
        <v>143</v>
      </c>
      <c r="C805" s="60">
        <v>6</v>
      </c>
      <c r="D805" s="60">
        <v>1955</v>
      </c>
      <c r="E805" s="519">
        <v>6.378</v>
      </c>
      <c r="F805" s="519">
        <v>0.153</v>
      </c>
      <c r="G805" s="519">
        <v>0.06</v>
      </c>
      <c r="H805" s="519">
        <v>6.165</v>
      </c>
      <c r="I805" s="476">
        <v>249.66</v>
      </c>
      <c r="J805" s="519">
        <v>5.099</v>
      </c>
      <c r="K805" s="476">
        <v>206.48</v>
      </c>
      <c r="L805" s="299">
        <f>J805/K805</f>
        <v>0.02469488570321581</v>
      </c>
      <c r="M805" s="61">
        <v>298.22</v>
      </c>
      <c r="N805" s="300">
        <f>L805*M805</f>
        <v>7.36450881441302</v>
      </c>
      <c r="O805" s="300">
        <f>L805*60*1000</f>
        <v>1481.6931421929487</v>
      </c>
      <c r="P805" s="662">
        <f>O805*M805/1000</f>
        <v>441.8705288647812</v>
      </c>
      <c r="R805" s="10"/>
      <c r="S805" s="10"/>
    </row>
    <row r="806" spans="1:19" s="9" customFormat="1" ht="12.75">
      <c r="A806" s="683"/>
      <c r="B806" s="365" t="s">
        <v>342</v>
      </c>
      <c r="C806" s="294">
        <v>6</v>
      </c>
      <c r="D806" s="294">
        <v>1986</v>
      </c>
      <c r="E806" s="520">
        <v>10.902</v>
      </c>
      <c r="F806" s="520">
        <v>0.6732</v>
      </c>
      <c r="G806" s="520">
        <v>0.88</v>
      </c>
      <c r="H806" s="520">
        <v>9.348</v>
      </c>
      <c r="I806" s="485"/>
      <c r="J806" s="657">
        <v>9.348</v>
      </c>
      <c r="K806" s="485">
        <v>378.43</v>
      </c>
      <c r="L806" s="295">
        <f>J806/K806</f>
        <v>0.024702058504875408</v>
      </c>
      <c r="M806" s="296">
        <v>333.43</v>
      </c>
      <c r="N806" s="420">
        <f>L806*M806</f>
        <v>8.236407367280608</v>
      </c>
      <c r="O806" s="420">
        <f>L806*60*1000</f>
        <v>1482.1235102925245</v>
      </c>
      <c r="P806" s="301">
        <f>O806*M806/1000</f>
        <v>494.18444203683646</v>
      </c>
      <c r="R806" s="10"/>
      <c r="S806" s="10"/>
    </row>
    <row r="807" spans="1:19" s="9" customFormat="1" ht="12.75">
      <c r="A807" s="683"/>
      <c r="B807" s="79" t="s">
        <v>95</v>
      </c>
      <c r="C807" s="32">
        <v>11</v>
      </c>
      <c r="D807" s="32">
        <v>1910</v>
      </c>
      <c r="E807" s="648">
        <v>13.876</v>
      </c>
      <c r="F807" s="532">
        <v>0.469098</v>
      </c>
      <c r="G807" s="532">
        <v>0</v>
      </c>
      <c r="H807" s="532">
        <v>13.406902</v>
      </c>
      <c r="I807" s="493">
        <v>542.57</v>
      </c>
      <c r="J807" s="532">
        <v>11.135807</v>
      </c>
      <c r="K807" s="493">
        <v>450.66</v>
      </c>
      <c r="L807" s="80">
        <f>J807/K807</f>
        <v>0.02470999644965162</v>
      </c>
      <c r="M807" s="118">
        <v>292.992</v>
      </c>
      <c r="N807" s="48">
        <f>L807*M807</f>
        <v>7.239831279776328</v>
      </c>
      <c r="O807" s="117">
        <f>L807*60*1000</f>
        <v>1482.5997869790972</v>
      </c>
      <c r="P807" s="81">
        <f>N807*60</f>
        <v>434.3898767865797</v>
      </c>
      <c r="R807" s="10"/>
      <c r="S807" s="10"/>
    </row>
    <row r="808" spans="1:19" s="9" customFormat="1" ht="12.75">
      <c r="A808" s="683"/>
      <c r="B808" s="360" t="s">
        <v>801</v>
      </c>
      <c r="C808" s="60">
        <v>4</v>
      </c>
      <c r="D808" s="60" t="s">
        <v>276</v>
      </c>
      <c r="E808" s="520">
        <f>+F808+G808+H808</f>
        <v>4.25781</v>
      </c>
      <c r="F808" s="519">
        <v>0</v>
      </c>
      <c r="G808" s="519">
        <v>0</v>
      </c>
      <c r="H808" s="519">
        <v>4.25781</v>
      </c>
      <c r="I808" s="476">
        <v>172.05</v>
      </c>
      <c r="J808" s="519">
        <v>4.25781</v>
      </c>
      <c r="K808" s="476">
        <v>172.05</v>
      </c>
      <c r="L808" s="299">
        <f>J808/K808</f>
        <v>0.024747515257192675</v>
      </c>
      <c r="M808" s="296">
        <v>277.732</v>
      </c>
      <c r="N808" s="300">
        <f>L808*M808</f>
        <v>6.873176907410636</v>
      </c>
      <c r="O808" s="420">
        <f>L808*60*1000</f>
        <v>1484.8509154315605</v>
      </c>
      <c r="P808" s="301">
        <f>O808*M808/1000</f>
        <v>412.3906144446382</v>
      </c>
      <c r="R808" s="10"/>
      <c r="S808" s="10"/>
    </row>
    <row r="809" spans="1:19" s="9" customFormat="1" ht="12.75">
      <c r="A809" s="683"/>
      <c r="B809" s="360" t="s">
        <v>329</v>
      </c>
      <c r="C809" s="60">
        <v>9</v>
      </c>
      <c r="D809" s="60" t="s">
        <v>24</v>
      </c>
      <c r="E809" s="520">
        <f>F809+G809+H809</f>
        <v>16.371</v>
      </c>
      <c r="F809" s="519">
        <v>0.505</v>
      </c>
      <c r="G809" s="519">
        <v>1.84</v>
      </c>
      <c r="H809" s="519">
        <v>14.026</v>
      </c>
      <c r="I809" s="476">
        <v>775.39</v>
      </c>
      <c r="J809" s="519">
        <v>10.559</v>
      </c>
      <c r="K809" s="476">
        <v>426.62</v>
      </c>
      <c r="L809" s="299">
        <f>J809/K809</f>
        <v>0.02475036332098823</v>
      </c>
      <c r="M809" s="296">
        <v>345.2</v>
      </c>
      <c r="N809" s="300">
        <f>L809*M809</f>
        <v>8.543825418405136</v>
      </c>
      <c r="O809" s="420">
        <f>L809*60*1000</f>
        <v>1485.0217992592939</v>
      </c>
      <c r="P809" s="301">
        <f>O809*M809/1000</f>
        <v>512.6295251043082</v>
      </c>
      <c r="R809" s="10"/>
      <c r="S809" s="10"/>
    </row>
    <row r="810" spans="1:19" s="9" customFormat="1" ht="12.75" customHeight="1">
      <c r="A810" s="683"/>
      <c r="B810" s="360" t="s">
        <v>358</v>
      </c>
      <c r="C810" s="60">
        <v>2</v>
      </c>
      <c r="D810" s="60">
        <v>1950</v>
      </c>
      <c r="E810" s="519">
        <v>2.787</v>
      </c>
      <c r="F810" s="519"/>
      <c r="G810" s="519"/>
      <c r="H810" s="519">
        <v>2.789</v>
      </c>
      <c r="I810" s="476">
        <v>126.73</v>
      </c>
      <c r="J810" s="519">
        <v>1.629</v>
      </c>
      <c r="K810" s="476">
        <v>65.63</v>
      </c>
      <c r="L810" s="299">
        <f>J810/K810</f>
        <v>0.02482096602163645</v>
      </c>
      <c r="M810" s="296">
        <v>306.944</v>
      </c>
      <c r="N810" s="300">
        <f>L810*M810</f>
        <v>7.6186465945451785</v>
      </c>
      <c r="O810" s="420">
        <f>L810*60*1000</f>
        <v>1489.257961298187</v>
      </c>
      <c r="P810" s="301">
        <f>O810*M810/1000</f>
        <v>457.1187956727107</v>
      </c>
      <c r="R810" s="10"/>
      <c r="S810" s="10"/>
    </row>
    <row r="811" spans="1:19" s="9" customFormat="1" ht="12.75">
      <c r="A811" s="683"/>
      <c r="B811" s="79" t="s">
        <v>499</v>
      </c>
      <c r="C811" s="32">
        <v>3</v>
      </c>
      <c r="D811" s="32">
        <v>1935</v>
      </c>
      <c r="E811" s="525">
        <v>4.204</v>
      </c>
      <c r="F811" s="525">
        <v>0</v>
      </c>
      <c r="G811" s="525">
        <v>0</v>
      </c>
      <c r="H811" s="525">
        <f>E811-F811-G811</f>
        <v>4.204</v>
      </c>
      <c r="I811" s="63">
        <v>168.86</v>
      </c>
      <c r="J811" s="525">
        <v>4.204</v>
      </c>
      <c r="K811" s="63">
        <v>168.86</v>
      </c>
      <c r="L811" s="80">
        <f>J811/K811</f>
        <v>0.024896363851711473</v>
      </c>
      <c r="M811" s="118">
        <v>333.649</v>
      </c>
      <c r="N811" s="48">
        <f>L811*M811</f>
        <v>8.306646902759681</v>
      </c>
      <c r="O811" s="117">
        <f>L811*60*1000</f>
        <v>1493.7818311026886</v>
      </c>
      <c r="P811" s="81">
        <f>N811*60</f>
        <v>498.39881416558086</v>
      </c>
      <c r="R811" s="10"/>
      <c r="S811" s="10"/>
    </row>
    <row r="812" spans="1:19" s="9" customFormat="1" ht="12.75" customHeight="1">
      <c r="A812" s="683"/>
      <c r="B812" s="309" t="s">
        <v>372</v>
      </c>
      <c r="C812" s="60">
        <v>8</v>
      </c>
      <c r="D812" s="60">
        <v>1959</v>
      </c>
      <c r="E812" s="519">
        <f>F812+G812+H812</f>
        <v>10.998999999999999</v>
      </c>
      <c r="F812" s="519">
        <v>0.449</v>
      </c>
      <c r="G812" s="519">
        <v>1.28</v>
      </c>
      <c r="H812" s="519">
        <v>9.27</v>
      </c>
      <c r="I812" s="476">
        <v>371.23</v>
      </c>
      <c r="J812" s="519">
        <v>9.27</v>
      </c>
      <c r="K812" s="476">
        <v>371.23</v>
      </c>
      <c r="L812" s="299">
        <f>J812/K812</f>
        <v>0.0249710422110282</v>
      </c>
      <c r="M812" s="296">
        <v>245.6</v>
      </c>
      <c r="N812" s="300">
        <f>L812*M812</f>
        <v>6.132887967028526</v>
      </c>
      <c r="O812" s="420">
        <f>L812*60*1000</f>
        <v>1498.2625326616921</v>
      </c>
      <c r="P812" s="301">
        <f>O812*M812/1000</f>
        <v>367.97327802171156</v>
      </c>
      <c r="Q812" s="11"/>
      <c r="R812" s="69"/>
      <c r="S812" s="10"/>
    </row>
    <row r="813" spans="1:19" s="9" customFormat="1" ht="12.75">
      <c r="A813" s="683"/>
      <c r="B813" s="362" t="s">
        <v>382</v>
      </c>
      <c r="C813" s="376">
        <v>108</v>
      </c>
      <c r="D813" s="376">
        <v>1971</v>
      </c>
      <c r="E813" s="532">
        <v>93.9</v>
      </c>
      <c r="F813" s="532">
        <v>9.344475</v>
      </c>
      <c r="G813" s="532">
        <v>17.28</v>
      </c>
      <c r="H813" s="532">
        <v>67.275525</v>
      </c>
      <c r="I813" s="493">
        <v>2684.9</v>
      </c>
      <c r="J813" s="532">
        <v>65.696021</v>
      </c>
      <c r="K813" s="493">
        <v>2622.5</v>
      </c>
      <c r="L813" s="80">
        <f>J813/K813</f>
        <v>0.025050913632030505</v>
      </c>
      <c r="M813" s="118">
        <v>292.992</v>
      </c>
      <c r="N813" s="48">
        <f>L813*M813</f>
        <v>7.339717286875882</v>
      </c>
      <c r="O813" s="117">
        <f>L813*60*1000</f>
        <v>1503.0548179218304</v>
      </c>
      <c r="P813" s="81">
        <f>N813*60</f>
        <v>440.38303721255295</v>
      </c>
      <c r="Q813" s="11"/>
      <c r="R813" s="10"/>
      <c r="S813" s="10"/>
    </row>
    <row r="814" spans="1:19" s="9" customFormat="1" ht="12.75" customHeight="1">
      <c r="A814" s="683"/>
      <c r="B814" s="357" t="s">
        <v>802</v>
      </c>
      <c r="C814" s="60">
        <v>14</v>
      </c>
      <c r="D814" s="60" t="s">
        <v>276</v>
      </c>
      <c r="E814" s="519">
        <f>+F814+G814+H814</f>
        <v>11.1573</v>
      </c>
      <c r="F814" s="519">
        <v>0</v>
      </c>
      <c r="G814" s="519">
        <v>0</v>
      </c>
      <c r="H814" s="519">
        <v>11.1573</v>
      </c>
      <c r="I814" s="476">
        <v>444.78</v>
      </c>
      <c r="J814" s="519">
        <v>11.1573</v>
      </c>
      <c r="K814" s="476">
        <v>444.78</v>
      </c>
      <c r="L814" s="299">
        <f>J814/K814</f>
        <v>0.02508498583569405</v>
      </c>
      <c r="M814" s="296">
        <v>277.732</v>
      </c>
      <c r="N814" s="300">
        <f>L814*M814</f>
        <v>6.96690328611898</v>
      </c>
      <c r="O814" s="420">
        <f>L814*60*1000</f>
        <v>1505.099150141643</v>
      </c>
      <c r="P814" s="301">
        <f>O814*M814/1000</f>
        <v>418.0141971671388</v>
      </c>
      <c r="R814" s="10"/>
      <c r="S814" s="10"/>
    </row>
    <row r="815" spans="1:19" s="9" customFormat="1" ht="12.75" customHeight="1">
      <c r="A815" s="683"/>
      <c r="B815" s="253" t="s">
        <v>607</v>
      </c>
      <c r="C815" s="439">
        <v>17</v>
      </c>
      <c r="D815" s="376">
        <v>1976</v>
      </c>
      <c r="E815" s="528">
        <v>16.527</v>
      </c>
      <c r="F815" s="533" t="s">
        <v>273</v>
      </c>
      <c r="G815" s="533" t="s">
        <v>273</v>
      </c>
      <c r="H815" s="528">
        <v>16.527</v>
      </c>
      <c r="I815" s="494">
        <v>658.66</v>
      </c>
      <c r="J815" s="533">
        <v>16.53</v>
      </c>
      <c r="K815" s="494">
        <v>658.66</v>
      </c>
      <c r="L815" s="441">
        <v>0.02509</v>
      </c>
      <c r="M815" s="442">
        <v>331.91</v>
      </c>
      <c r="N815" s="444">
        <v>8.33</v>
      </c>
      <c r="O815" s="382">
        <f>L815*1000*60</f>
        <v>1505.4</v>
      </c>
      <c r="P815" s="426">
        <f>N815*60</f>
        <v>499.8</v>
      </c>
      <c r="Q815" s="11"/>
      <c r="R815" s="10"/>
      <c r="S815" s="10"/>
    </row>
    <row r="816" spans="1:19" s="9" customFormat="1" ht="12.75" customHeight="1">
      <c r="A816" s="683"/>
      <c r="B816" s="257" t="s">
        <v>608</v>
      </c>
      <c r="C816" s="258">
        <v>45</v>
      </c>
      <c r="D816" s="32">
        <v>1970</v>
      </c>
      <c r="E816" s="525">
        <v>37.365</v>
      </c>
      <c r="F816" s="531">
        <v>1.561824</v>
      </c>
      <c r="G816" s="531" t="s">
        <v>273</v>
      </c>
      <c r="H816" s="525">
        <v>35.803176</v>
      </c>
      <c r="I816" s="491">
        <v>1450.96</v>
      </c>
      <c r="J816" s="531">
        <v>33.93</v>
      </c>
      <c r="K816" s="491">
        <v>1350.75</v>
      </c>
      <c r="L816" s="259">
        <v>0.02512</v>
      </c>
      <c r="M816" s="48">
        <v>331.91</v>
      </c>
      <c r="N816" s="240">
        <v>8.34</v>
      </c>
      <c r="O816" s="48">
        <f>L816*1000*60</f>
        <v>1507.2</v>
      </c>
      <c r="P816" s="81">
        <f>N816*60</f>
        <v>500.4</v>
      </c>
      <c r="R816" s="10"/>
      <c r="S816" s="10"/>
    </row>
    <row r="817" spans="1:19" s="9" customFormat="1" ht="12.75" customHeight="1">
      <c r="A817" s="683"/>
      <c r="B817" s="79" t="s">
        <v>177</v>
      </c>
      <c r="C817" s="32">
        <v>12</v>
      </c>
      <c r="D817" s="32">
        <v>1962</v>
      </c>
      <c r="E817" s="525">
        <v>16.925</v>
      </c>
      <c r="F817" s="525">
        <v>0.255</v>
      </c>
      <c r="G817" s="525">
        <v>0.14</v>
      </c>
      <c r="H817" s="525">
        <f>E817-F817-G817</f>
        <v>16.53</v>
      </c>
      <c r="I817" s="63">
        <v>864.16</v>
      </c>
      <c r="J817" s="525">
        <v>13.7</v>
      </c>
      <c r="K817" s="63">
        <v>544.13</v>
      </c>
      <c r="L817" s="80">
        <f>J817/K817</f>
        <v>0.02517780677411648</v>
      </c>
      <c r="M817" s="48">
        <v>333.649</v>
      </c>
      <c r="N817" s="48">
        <f>L817*M817</f>
        <v>8.40055005237719</v>
      </c>
      <c r="O817" s="48">
        <f>L817*60*1000</f>
        <v>1510.668406446989</v>
      </c>
      <c r="P817" s="81">
        <f>N817*60</f>
        <v>504.0330031426314</v>
      </c>
      <c r="Q817" s="11"/>
      <c r="R817" s="10"/>
      <c r="S817" s="10"/>
    </row>
    <row r="818" spans="1:19" s="9" customFormat="1" ht="12.75" customHeight="1">
      <c r="A818" s="683"/>
      <c r="B818" s="360" t="s">
        <v>839</v>
      </c>
      <c r="C818" s="60">
        <v>6</v>
      </c>
      <c r="D818" s="60">
        <v>1957</v>
      </c>
      <c r="E818" s="519">
        <v>8.878</v>
      </c>
      <c r="F818" s="519">
        <v>0.672</v>
      </c>
      <c r="G818" s="519">
        <v>0.08</v>
      </c>
      <c r="H818" s="519">
        <v>8.126</v>
      </c>
      <c r="I818" s="476">
        <v>319.78</v>
      </c>
      <c r="J818" s="519">
        <v>8.126</v>
      </c>
      <c r="K818" s="476">
        <v>319.78</v>
      </c>
      <c r="L818" s="299">
        <f>J818/K818</f>
        <v>0.025411220213897055</v>
      </c>
      <c r="M818" s="61">
        <v>306.944</v>
      </c>
      <c r="N818" s="300">
        <f>L818*M818</f>
        <v>7.799821577334418</v>
      </c>
      <c r="O818" s="300">
        <f>L818*60*1000</f>
        <v>1524.673212833823</v>
      </c>
      <c r="P818" s="301">
        <f>O818*M818/1000</f>
        <v>467.989294640065</v>
      </c>
      <c r="R818" s="10"/>
      <c r="S818" s="10"/>
    </row>
    <row r="819" spans="1:19" s="9" customFormat="1" ht="12.75" customHeight="1">
      <c r="A819" s="683"/>
      <c r="B819" s="360" t="s">
        <v>144</v>
      </c>
      <c r="C819" s="60">
        <v>6</v>
      </c>
      <c r="D819" s="60">
        <v>1926</v>
      </c>
      <c r="E819" s="519">
        <v>7.631</v>
      </c>
      <c r="F819" s="519">
        <v>0.357</v>
      </c>
      <c r="G819" s="519">
        <v>0.8</v>
      </c>
      <c r="H819" s="519">
        <v>6.474</v>
      </c>
      <c r="I819" s="476">
        <v>254.15</v>
      </c>
      <c r="J819" s="519">
        <v>4.949</v>
      </c>
      <c r="K819" s="476">
        <v>194.28</v>
      </c>
      <c r="L819" s="299">
        <f>J819/K819</f>
        <v>0.025473543339509984</v>
      </c>
      <c r="M819" s="61">
        <v>298.22</v>
      </c>
      <c r="N819" s="300">
        <f>L819*M819</f>
        <v>7.596720094708668</v>
      </c>
      <c r="O819" s="300">
        <f>L819*60*1000</f>
        <v>1528.4126003705992</v>
      </c>
      <c r="P819" s="301">
        <f>O819*M819/1000</f>
        <v>455.8032056825201</v>
      </c>
      <c r="R819" s="10"/>
      <c r="S819" s="10"/>
    </row>
    <row r="820" spans="1:19" s="9" customFormat="1" ht="12.75" customHeight="1">
      <c r="A820" s="683"/>
      <c r="B820" s="79" t="s">
        <v>178</v>
      </c>
      <c r="C820" s="32">
        <v>15</v>
      </c>
      <c r="D820" s="32">
        <v>1969</v>
      </c>
      <c r="E820" s="525">
        <v>16.89</v>
      </c>
      <c r="F820" s="525">
        <v>0.969</v>
      </c>
      <c r="G820" s="525">
        <v>0.15</v>
      </c>
      <c r="H820" s="525">
        <f>E820-F820-G820</f>
        <v>15.771</v>
      </c>
      <c r="I820" s="63">
        <v>617.45</v>
      </c>
      <c r="J820" s="525">
        <v>14.37</v>
      </c>
      <c r="K820" s="63">
        <v>562.44</v>
      </c>
      <c r="L820" s="80">
        <f>J820/K820</f>
        <v>0.025549391935139745</v>
      </c>
      <c r="M820" s="48">
        <v>333.649</v>
      </c>
      <c r="N820" s="48">
        <f>L820*M820</f>
        <v>8.524529069767441</v>
      </c>
      <c r="O820" s="48">
        <f>L820*60*1000</f>
        <v>1532.9635161083847</v>
      </c>
      <c r="P820" s="81">
        <f>N820*60</f>
        <v>511.47174418604646</v>
      </c>
      <c r="Q820" s="11"/>
      <c r="R820" s="10"/>
      <c r="S820" s="10"/>
    </row>
    <row r="821" spans="1:19" s="9" customFormat="1" ht="12.75">
      <c r="A821" s="683"/>
      <c r="B821" s="360" t="s">
        <v>736</v>
      </c>
      <c r="C821" s="60">
        <v>8</v>
      </c>
      <c r="D821" s="60">
        <v>1960</v>
      </c>
      <c r="E821" s="519">
        <v>11.1</v>
      </c>
      <c r="F821" s="519">
        <v>0.56</v>
      </c>
      <c r="G821" s="519">
        <v>1.28</v>
      </c>
      <c r="H821" s="519">
        <v>9.26</v>
      </c>
      <c r="I821" s="476">
        <v>358.27</v>
      </c>
      <c r="J821" s="519">
        <v>9.26</v>
      </c>
      <c r="K821" s="476">
        <v>358.27</v>
      </c>
      <c r="L821" s="299">
        <f>J821/K821</f>
        <v>0.025846428671113964</v>
      </c>
      <c r="M821" s="61">
        <v>241.54</v>
      </c>
      <c r="N821" s="300">
        <f>L821*M821</f>
        <v>6.242946381220866</v>
      </c>
      <c r="O821" s="300">
        <f>L821*60*1000</f>
        <v>1550.7857202668379</v>
      </c>
      <c r="P821" s="301">
        <f>O821*M821/1000</f>
        <v>374.576782873252</v>
      </c>
      <c r="R821" s="10"/>
      <c r="S821" s="10"/>
    </row>
    <row r="822" spans="1:16" s="9" customFormat="1" ht="12.75" customHeight="1">
      <c r="A822" s="683"/>
      <c r="B822" s="360" t="s">
        <v>317</v>
      </c>
      <c r="C822" s="60">
        <v>10</v>
      </c>
      <c r="D822" s="60">
        <v>1976</v>
      </c>
      <c r="E822" s="519">
        <v>11.4</v>
      </c>
      <c r="F822" s="519">
        <v>0.764</v>
      </c>
      <c r="G822" s="519">
        <v>0</v>
      </c>
      <c r="H822" s="519">
        <v>10.636</v>
      </c>
      <c r="I822" s="476">
        <v>411.49</v>
      </c>
      <c r="J822" s="519">
        <v>10.636</v>
      </c>
      <c r="K822" s="476">
        <v>411.49</v>
      </c>
      <c r="L822" s="299">
        <f>J822/K822</f>
        <v>0.02584752970910593</v>
      </c>
      <c r="M822" s="61">
        <v>241.54</v>
      </c>
      <c r="N822" s="300">
        <f>L822*M822</f>
        <v>6.243212325937447</v>
      </c>
      <c r="O822" s="300">
        <f>L822*60*1000</f>
        <v>1550.851782546356</v>
      </c>
      <c r="P822" s="301">
        <f>O822*M822/1000</f>
        <v>374.5927395562468</v>
      </c>
    </row>
    <row r="823" spans="1:19" s="9" customFormat="1" ht="12.75">
      <c r="A823" s="683"/>
      <c r="B823" s="360" t="s">
        <v>343</v>
      </c>
      <c r="C823" s="60">
        <v>12</v>
      </c>
      <c r="D823" s="60">
        <v>1961</v>
      </c>
      <c r="E823" s="519">
        <v>17.38</v>
      </c>
      <c r="F823" s="519">
        <v>1.2342</v>
      </c>
      <c r="G823" s="519">
        <v>1.77</v>
      </c>
      <c r="H823" s="519">
        <v>14.3758</v>
      </c>
      <c r="I823" s="476"/>
      <c r="J823" s="655">
        <v>14.376</v>
      </c>
      <c r="K823" s="476">
        <v>554.42</v>
      </c>
      <c r="L823" s="299">
        <f>J823/K823</f>
        <v>0.025929800512247032</v>
      </c>
      <c r="M823" s="61">
        <v>333.43</v>
      </c>
      <c r="N823" s="300">
        <f>L823*M823</f>
        <v>8.645773384798527</v>
      </c>
      <c r="O823" s="300">
        <f>L823*60*1000</f>
        <v>1555.7880307348219</v>
      </c>
      <c r="P823" s="301">
        <f>O823*M823/1000</f>
        <v>518.7464030879116</v>
      </c>
      <c r="R823" s="10"/>
      <c r="S823" s="10"/>
    </row>
    <row r="824" spans="1:19" s="9" customFormat="1" ht="12.75">
      <c r="A824" s="683"/>
      <c r="B824" s="357" t="s">
        <v>693</v>
      </c>
      <c r="C824" s="60">
        <v>4</v>
      </c>
      <c r="D824" s="60">
        <v>1940</v>
      </c>
      <c r="E824" s="519">
        <v>4.197</v>
      </c>
      <c r="F824" s="519">
        <v>0</v>
      </c>
      <c r="G824" s="519">
        <v>0</v>
      </c>
      <c r="H824" s="519">
        <v>4.197</v>
      </c>
      <c r="I824" s="476">
        <v>161.63</v>
      </c>
      <c r="J824" s="519">
        <f>H824</f>
        <v>4.197</v>
      </c>
      <c r="K824" s="476">
        <f>I824</f>
        <v>161.63</v>
      </c>
      <c r="L824" s="299">
        <f>J824/K824</f>
        <v>0.02596671410010518</v>
      </c>
      <c r="M824" s="61">
        <v>206.88</v>
      </c>
      <c r="N824" s="300">
        <f>L824*M824</f>
        <v>5.37199381302976</v>
      </c>
      <c r="O824" s="300">
        <f>L824*60*1000</f>
        <v>1558.0028460063106</v>
      </c>
      <c r="P824" s="301">
        <f>O824*M824/1000</f>
        <v>322.3196287817855</v>
      </c>
      <c r="R824" s="10"/>
      <c r="S824" s="10"/>
    </row>
    <row r="825" spans="1:19" s="9" customFormat="1" ht="12.75">
      <c r="A825" s="683"/>
      <c r="B825" s="111" t="s">
        <v>391</v>
      </c>
      <c r="C825" s="112">
        <v>25</v>
      </c>
      <c r="D825" s="112">
        <v>1957</v>
      </c>
      <c r="E825" s="114">
        <v>40.56</v>
      </c>
      <c r="F825" s="114"/>
      <c r="G825" s="114"/>
      <c r="H825" s="114">
        <f>E825-F825-G825</f>
        <v>40.56</v>
      </c>
      <c r="I825" s="113">
        <v>1561.5</v>
      </c>
      <c r="J825" s="114">
        <f>H825/I825*K825</f>
        <v>40.572987512007685</v>
      </c>
      <c r="K825" s="489">
        <v>1562</v>
      </c>
      <c r="L825" s="115">
        <f>J825/K825</f>
        <v>0.025975024015369837</v>
      </c>
      <c r="M825" s="116">
        <v>305.31</v>
      </c>
      <c r="N825" s="118">
        <f>L825*M825</f>
        <v>7.930434582132565</v>
      </c>
      <c r="O825" s="118">
        <f>L825*60*1000</f>
        <v>1558.5014409221903</v>
      </c>
      <c r="P825" s="119">
        <f>O825*M825/1000</f>
        <v>475.8260749279539</v>
      </c>
      <c r="R825" s="10"/>
      <c r="S825" s="10"/>
    </row>
    <row r="826" spans="1:19" s="9" customFormat="1" ht="12.75">
      <c r="A826" s="683"/>
      <c r="B826" s="360" t="s">
        <v>428</v>
      </c>
      <c r="C826" s="60">
        <v>72</v>
      </c>
      <c r="D826" s="60">
        <v>1991</v>
      </c>
      <c r="E826" s="519">
        <v>47.28</v>
      </c>
      <c r="F826" s="519">
        <v>4.318</v>
      </c>
      <c r="G826" s="519">
        <v>0.173</v>
      </c>
      <c r="H826" s="519">
        <f>E826-F826-G826</f>
        <v>42.789</v>
      </c>
      <c r="I826" s="476">
        <v>1641.86</v>
      </c>
      <c r="J826" s="519">
        <f>H826</f>
        <v>42.789</v>
      </c>
      <c r="K826" s="476">
        <f>I826</f>
        <v>1641.86</v>
      </c>
      <c r="L826" s="299">
        <f>J826/K826</f>
        <v>0.026061296334644858</v>
      </c>
      <c r="M826" s="61">
        <v>273.26</v>
      </c>
      <c r="N826" s="300">
        <f>L826*M826</f>
        <v>7.121509836405053</v>
      </c>
      <c r="O826" s="300">
        <f>L826*60*1000</f>
        <v>1563.6777800786915</v>
      </c>
      <c r="P826" s="301">
        <f>O826*M826/1000</f>
        <v>427.29059018430326</v>
      </c>
      <c r="R826" s="10"/>
      <c r="S826" s="10"/>
    </row>
    <row r="827" spans="1:19" s="9" customFormat="1" ht="12.75">
      <c r="A827" s="683"/>
      <c r="B827" s="79" t="s">
        <v>48</v>
      </c>
      <c r="C827" s="32">
        <v>24</v>
      </c>
      <c r="D827" s="32">
        <v>1961</v>
      </c>
      <c r="E827" s="532">
        <v>27.395</v>
      </c>
      <c r="F827" s="532">
        <v>3.607128</v>
      </c>
      <c r="G827" s="532">
        <v>0</v>
      </c>
      <c r="H827" s="532">
        <v>23.787872</v>
      </c>
      <c r="I827" s="493">
        <v>911.79</v>
      </c>
      <c r="J827" s="532">
        <v>23.787872</v>
      </c>
      <c r="K827" s="493">
        <v>911.79</v>
      </c>
      <c r="L827" s="80">
        <f>J827/K827</f>
        <v>0.026089200364118933</v>
      </c>
      <c r="M827" s="48">
        <v>292.992</v>
      </c>
      <c r="N827" s="48">
        <f>L827*M827</f>
        <v>7.643926993083935</v>
      </c>
      <c r="O827" s="48">
        <f>L827*60*1000</f>
        <v>1565.352021847136</v>
      </c>
      <c r="P827" s="81">
        <f>N827*60</f>
        <v>458.63561958503607</v>
      </c>
      <c r="R827" s="10"/>
      <c r="S827" s="10"/>
    </row>
    <row r="828" spans="1:19" s="9" customFormat="1" ht="12.75">
      <c r="A828" s="683"/>
      <c r="B828" s="257" t="s">
        <v>609</v>
      </c>
      <c r="C828" s="258">
        <v>12</v>
      </c>
      <c r="D828" s="32">
        <v>1969</v>
      </c>
      <c r="E828" s="525">
        <v>14.783</v>
      </c>
      <c r="F828" s="531">
        <v>0.816</v>
      </c>
      <c r="G828" s="531" t="s">
        <v>273</v>
      </c>
      <c r="H828" s="525">
        <v>13.967</v>
      </c>
      <c r="I828" s="491">
        <v>534.97</v>
      </c>
      <c r="J828" s="531">
        <v>13.97</v>
      </c>
      <c r="K828" s="491">
        <v>534.97</v>
      </c>
      <c r="L828" s="259">
        <v>0.02611</v>
      </c>
      <c r="M828" s="48">
        <v>331.91</v>
      </c>
      <c r="N828" s="240">
        <v>8.67</v>
      </c>
      <c r="O828" s="48">
        <f>L828*1000*60</f>
        <v>1566.6000000000001</v>
      </c>
      <c r="P828" s="81">
        <f>N828*60</f>
        <v>520.2</v>
      </c>
      <c r="R828" s="10"/>
      <c r="S828" s="10"/>
    </row>
    <row r="829" spans="1:19" s="9" customFormat="1" ht="11.25" customHeight="1">
      <c r="A829" s="683"/>
      <c r="B829" s="360" t="s">
        <v>828</v>
      </c>
      <c r="C829" s="60">
        <v>10</v>
      </c>
      <c r="D829" s="60">
        <v>1978</v>
      </c>
      <c r="E829" s="519">
        <v>12</v>
      </c>
      <c r="F829" s="519">
        <v>0.5049</v>
      </c>
      <c r="G829" s="519">
        <v>1.288</v>
      </c>
      <c r="H829" s="519">
        <v>10.207</v>
      </c>
      <c r="I829" s="476"/>
      <c r="J829" s="655">
        <v>10.2069</v>
      </c>
      <c r="K829" s="476">
        <v>390.77</v>
      </c>
      <c r="L829" s="299">
        <f>J829/K829</f>
        <v>0.026119968267779</v>
      </c>
      <c r="M829" s="61">
        <v>333.43</v>
      </c>
      <c r="N829" s="300">
        <f>L829*M829</f>
        <v>8.709181019525552</v>
      </c>
      <c r="O829" s="300">
        <f>L829*60*1000</f>
        <v>1567.19809606674</v>
      </c>
      <c r="P829" s="301">
        <f>O829*M829/1000</f>
        <v>522.5508611715331</v>
      </c>
      <c r="R829" s="10"/>
      <c r="S829" s="10"/>
    </row>
    <row r="830" spans="1:19" s="9" customFormat="1" ht="12.75" customHeight="1">
      <c r="A830" s="683"/>
      <c r="B830" s="658" t="s">
        <v>132</v>
      </c>
      <c r="C830" s="641">
        <v>4</v>
      </c>
      <c r="D830" s="642" t="s">
        <v>24</v>
      </c>
      <c r="E830" s="643">
        <v>5.56</v>
      </c>
      <c r="F830" s="643">
        <v>0.15</v>
      </c>
      <c r="G830" s="644">
        <v>0.4</v>
      </c>
      <c r="H830" s="643">
        <v>5.01</v>
      </c>
      <c r="I830" s="645">
        <v>191.55</v>
      </c>
      <c r="J830" s="643">
        <v>5.01</v>
      </c>
      <c r="K830" s="646">
        <v>191.55</v>
      </c>
      <c r="L830" s="299">
        <f>J830/K830</f>
        <v>0.026155050900548156</v>
      </c>
      <c r="M830" s="61">
        <v>240.45</v>
      </c>
      <c r="N830" s="300">
        <f>L830*M830</f>
        <v>6.288981989036804</v>
      </c>
      <c r="O830" s="300">
        <f>L830*60*1000</f>
        <v>1569.3030540328893</v>
      </c>
      <c r="P830" s="301">
        <f>O830*M830/1000</f>
        <v>377.33891934220827</v>
      </c>
      <c r="R830" s="10"/>
      <c r="S830" s="10"/>
    </row>
    <row r="831" spans="1:19" s="9" customFormat="1" ht="12.75" customHeight="1">
      <c r="A831" s="683"/>
      <c r="B831" s="360" t="s">
        <v>327</v>
      </c>
      <c r="C831" s="60">
        <v>7</v>
      </c>
      <c r="D831" s="60" t="s">
        <v>24</v>
      </c>
      <c r="E831" s="519">
        <f>F831+G831+H831</f>
        <v>11.161</v>
      </c>
      <c r="F831" s="519">
        <v>0.281</v>
      </c>
      <c r="G831" s="519">
        <v>1.28</v>
      </c>
      <c r="H831" s="519">
        <v>9.6</v>
      </c>
      <c r="I831" s="476">
        <v>364.99</v>
      </c>
      <c r="J831" s="519">
        <v>8.316</v>
      </c>
      <c r="K831" s="476">
        <v>316.21</v>
      </c>
      <c r="L831" s="299">
        <f>J831/K831</f>
        <v>0.02629897852692831</v>
      </c>
      <c r="M831" s="61">
        <v>345.2</v>
      </c>
      <c r="N831" s="300">
        <f>L831*M831</f>
        <v>9.078407387495652</v>
      </c>
      <c r="O831" s="300">
        <f>L831*60*1000</f>
        <v>1577.9387116156986</v>
      </c>
      <c r="P831" s="301">
        <f>O831*M831/1000</f>
        <v>544.7044432497391</v>
      </c>
      <c r="R831" s="10"/>
      <c r="S831" s="10"/>
    </row>
    <row r="832" spans="1:19" s="9" customFormat="1" ht="12.75" customHeight="1">
      <c r="A832" s="683"/>
      <c r="B832" s="79" t="s">
        <v>179</v>
      </c>
      <c r="C832" s="32">
        <v>18</v>
      </c>
      <c r="D832" s="32">
        <v>1961</v>
      </c>
      <c r="E832" s="525">
        <v>24.762</v>
      </c>
      <c r="F832" s="525">
        <v>1.02</v>
      </c>
      <c r="G832" s="525">
        <v>0.21</v>
      </c>
      <c r="H832" s="525">
        <f>E832-F832-G832</f>
        <v>23.532</v>
      </c>
      <c r="I832" s="63">
        <v>889.91</v>
      </c>
      <c r="J832" s="525">
        <v>18.2</v>
      </c>
      <c r="K832" s="63">
        <v>688.37</v>
      </c>
      <c r="L832" s="80">
        <f>J832/K832</f>
        <v>0.026439269578860204</v>
      </c>
      <c r="M832" s="48">
        <v>333.649</v>
      </c>
      <c r="N832" s="48">
        <f>L832*M832</f>
        <v>8.821435855717128</v>
      </c>
      <c r="O832" s="118">
        <f>L832*60*1000</f>
        <v>1586.356174731612</v>
      </c>
      <c r="P832" s="81">
        <f>N832*60</f>
        <v>529.2861513430277</v>
      </c>
      <c r="Q832" s="11"/>
      <c r="R832" s="10"/>
      <c r="S832" s="10"/>
    </row>
    <row r="833" spans="1:19" s="9" customFormat="1" ht="12.75" customHeight="1">
      <c r="A833" s="683"/>
      <c r="B833" s="366" t="s">
        <v>191</v>
      </c>
      <c r="C833" s="376">
        <v>5</v>
      </c>
      <c r="D833" s="32">
        <v>1938</v>
      </c>
      <c r="E833" s="525">
        <v>4.083</v>
      </c>
      <c r="F833" s="525">
        <v>0</v>
      </c>
      <c r="G833" s="525">
        <v>0.04</v>
      </c>
      <c r="H833" s="525">
        <v>4.043</v>
      </c>
      <c r="I833" s="63">
        <v>152.85</v>
      </c>
      <c r="J833" s="525">
        <v>4.043</v>
      </c>
      <c r="K833" s="63">
        <v>152.85</v>
      </c>
      <c r="L833" s="80">
        <v>0.02645</v>
      </c>
      <c r="M833" s="49">
        <v>339.64</v>
      </c>
      <c r="N833" s="49">
        <f>L833*M833</f>
        <v>8.983478</v>
      </c>
      <c r="O833" s="405">
        <f>L833*60*1000</f>
        <v>1587.0000000000002</v>
      </c>
      <c r="P833" s="207">
        <f>N833*60</f>
        <v>539.00868</v>
      </c>
      <c r="R833" s="10"/>
      <c r="S833" s="10"/>
    </row>
    <row r="834" spans="1:19" s="9" customFormat="1" ht="12.75" customHeight="1">
      <c r="A834" s="683"/>
      <c r="B834" s="196" t="s">
        <v>220</v>
      </c>
      <c r="C834" s="47">
        <v>7</v>
      </c>
      <c r="D834" s="47">
        <v>1973</v>
      </c>
      <c r="E834" s="526">
        <f>F834+G834+H834</f>
        <v>6.51</v>
      </c>
      <c r="F834" s="526">
        <v>0</v>
      </c>
      <c r="G834" s="526">
        <v>0</v>
      </c>
      <c r="H834" s="526">
        <v>6.51</v>
      </c>
      <c r="I834" s="495">
        <v>246.04</v>
      </c>
      <c r="J834" s="526">
        <v>6.51</v>
      </c>
      <c r="K834" s="495">
        <v>246.04</v>
      </c>
      <c r="L834" s="197">
        <f>H834/I834</f>
        <v>0.026459112339456997</v>
      </c>
      <c r="M834" s="118">
        <v>285.6</v>
      </c>
      <c r="N834" s="117">
        <f>L834*M834*1.09</f>
        <v>8.236827507722323</v>
      </c>
      <c r="O834" s="117">
        <f>L834*60*1000</f>
        <v>1587.54674036742</v>
      </c>
      <c r="P834" s="119">
        <f>N834*62</f>
        <v>510.683305478784</v>
      </c>
      <c r="R834" s="10"/>
      <c r="S834" s="10"/>
    </row>
    <row r="835" spans="1:19" s="9" customFormat="1" ht="12.75" customHeight="1">
      <c r="A835" s="683"/>
      <c r="B835" s="79" t="s">
        <v>221</v>
      </c>
      <c r="C835" s="32">
        <v>9</v>
      </c>
      <c r="D835" s="32">
        <v>1964</v>
      </c>
      <c r="E835" s="525">
        <f>F835+G835+H835</f>
        <v>7.24</v>
      </c>
      <c r="F835" s="525">
        <v>0</v>
      </c>
      <c r="G835" s="525">
        <v>0</v>
      </c>
      <c r="H835" s="525">
        <v>7.24</v>
      </c>
      <c r="I835" s="63">
        <v>271</v>
      </c>
      <c r="J835" s="525">
        <v>7.24</v>
      </c>
      <c r="K835" s="63">
        <v>271.62</v>
      </c>
      <c r="L835" s="80">
        <f>H835/I835</f>
        <v>0.026715867158671587</v>
      </c>
      <c r="M835" s="118">
        <v>285.6</v>
      </c>
      <c r="N835" s="48">
        <f>L835*M835*1.09</f>
        <v>8.3167563099631</v>
      </c>
      <c r="O835" s="117">
        <f>L835*60*1000</f>
        <v>1602.9520295202954</v>
      </c>
      <c r="P835" s="81">
        <f>N835*62</f>
        <v>515.6388912177122</v>
      </c>
      <c r="R835" s="10"/>
      <c r="S835" s="10"/>
    </row>
    <row r="836" spans="1:19" s="9" customFormat="1" ht="12.75" customHeight="1">
      <c r="A836" s="683"/>
      <c r="B836" s="79" t="s">
        <v>268</v>
      </c>
      <c r="C836" s="32">
        <v>8</v>
      </c>
      <c r="D836" s="32">
        <v>1958</v>
      </c>
      <c r="E836" s="525">
        <f>SUM(F836:H836)</f>
        <v>6.035</v>
      </c>
      <c r="F836" s="525">
        <v>0.1611</v>
      </c>
      <c r="G836" s="525">
        <v>0.125</v>
      </c>
      <c r="H836" s="525">
        <v>5.7489</v>
      </c>
      <c r="I836" s="63">
        <v>256.25</v>
      </c>
      <c r="J836" s="525">
        <v>5.7489</v>
      </c>
      <c r="K836" s="63">
        <v>214.11</v>
      </c>
      <c r="L836" s="80">
        <f>J836/K836</f>
        <v>0.026850217178086028</v>
      </c>
      <c r="M836" s="118">
        <v>281.5</v>
      </c>
      <c r="N836" s="48">
        <f>L836*M836*1.09</f>
        <v>8.238586387838028</v>
      </c>
      <c r="O836" s="117">
        <f>L836*60*1000</f>
        <v>1611.0130306851618</v>
      </c>
      <c r="P836" s="81">
        <f>N836*60</f>
        <v>494.3151832702817</v>
      </c>
      <c r="Q836" s="11"/>
      <c r="R836" s="10"/>
      <c r="S836" s="10"/>
    </row>
    <row r="837" spans="1:19" s="9" customFormat="1" ht="12.75" customHeight="1">
      <c r="A837" s="683"/>
      <c r="B837" s="79" t="s">
        <v>44</v>
      </c>
      <c r="C837" s="32">
        <v>13</v>
      </c>
      <c r="D837" s="47">
        <v>1961</v>
      </c>
      <c r="E837" s="532">
        <v>18.037</v>
      </c>
      <c r="F837" s="532">
        <v>1.961001</v>
      </c>
      <c r="G837" s="532">
        <v>0.13</v>
      </c>
      <c r="H837" s="532">
        <v>15.945999</v>
      </c>
      <c r="I837" s="493">
        <v>593.01</v>
      </c>
      <c r="J837" s="532">
        <v>13.348701</v>
      </c>
      <c r="K837" s="493">
        <v>496.42</v>
      </c>
      <c r="L837" s="80">
        <f>J837/K837</f>
        <v>0.026889933926916722</v>
      </c>
      <c r="M837" s="118">
        <v>292.992</v>
      </c>
      <c r="N837" s="48">
        <f>L837*M837</f>
        <v>7.878535521115185</v>
      </c>
      <c r="O837" s="117">
        <f>L837*60*1000</f>
        <v>1613.3960356150033</v>
      </c>
      <c r="P837" s="81">
        <f>N837*60</f>
        <v>472.7121312669111</v>
      </c>
      <c r="R837" s="10"/>
      <c r="S837" s="10"/>
    </row>
    <row r="838" spans="1:19" s="9" customFormat="1" ht="12.75">
      <c r="A838" s="683"/>
      <c r="B838" s="79" t="s">
        <v>270</v>
      </c>
      <c r="C838" s="32">
        <v>5</v>
      </c>
      <c r="D838" s="378">
        <v>1961</v>
      </c>
      <c r="E838" s="525">
        <f>SUM(F838:H838)</f>
        <v>5.012</v>
      </c>
      <c r="F838" s="525"/>
      <c r="G838" s="525"/>
      <c r="H838" s="525">
        <v>5.012</v>
      </c>
      <c r="I838" s="63">
        <v>186.3</v>
      </c>
      <c r="J838" s="525">
        <v>5.012</v>
      </c>
      <c r="K838" s="63">
        <v>186.3</v>
      </c>
      <c r="L838" s="80">
        <f>J838/K838</f>
        <v>0.026902844873859362</v>
      </c>
      <c r="M838" s="118">
        <v>281.5</v>
      </c>
      <c r="N838" s="48">
        <f>L838*M838*1.09</f>
        <v>8.254734406870638</v>
      </c>
      <c r="O838" s="117">
        <f>L838*60*1000</f>
        <v>1614.1706924315617</v>
      </c>
      <c r="P838" s="81">
        <f>N838*60</f>
        <v>495.28406441223825</v>
      </c>
      <c r="Q838" s="11"/>
      <c r="R838" s="10"/>
      <c r="S838" s="10"/>
    </row>
    <row r="839" spans="1:19" s="9" customFormat="1" ht="12.75">
      <c r="A839" s="683"/>
      <c r="B839" s="360" t="s">
        <v>429</v>
      </c>
      <c r="C839" s="60">
        <v>13</v>
      </c>
      <c r="D839" s="60">
        <v>1963</v>
      </c>
      <c r="E839" s="519">
        <v>42.432</v>
      </c>
      <c r="F839" s="519">
        <v>5.9028</v>
      </c>
      <c r="G839" s="519">
        <v>0.73</v>
      </c>
      <c r="H839" s="519">
        <f>E839-F839-G839</f>
        <v>35.799200000000006</v>
      </c>
      <c r="I839" s="476">
        <v>1322.94</v>
      </c>
      <c r="J839" s="519">
        <f>H839</f>
        <v>35.799200000000006</v>
      </c>
      <c r="K839" s="476">
        <f>I839</f>
        <v>1322.94</v>
      </c>
      <c r="L839" s="299">
        <f>J839/K839</f>
        <v>0.027060335313770847</v>
      </c>
      <c r="M839" s="296">
        <v>273.26</v>
      </c>
      <c r="N839" s="300">
        <f>L839*M839</f>
        <v>7.3945072278410215</v>
      </c>
      <c r="O839" s="420">
        <f>L839*60*1000</f>
        <v>1623.620118826251</v>
      </c>
      <c r="P839" s="301">
        <f>O839*M839/1000</f>
        <v>443.67043367046136</v>
      </c>
      <c r="R839" s="10"/>
      <c r="S839" s="10"/>
    </row>
    <row r="840" spans="1:19" s="9" customFormat="1" ht="12.75">
      <c r="A840" s="683"/>
      <c r="B840" s="79" t="s">
        <v>707</v>
      </c>
      <c r="C840" s="32">
        <v>9</v>
      </c>
      <c r="D840" s="32">
        <v>1983</v>
      </c>
      <c r="E840" s="525">
        <v>13</v>
      </c>
      <c r="F840" s="525">
        <v>0.306</v>
      </c>
      <c r="G840" s="525">
        <v>1.44</v>
      </c>
      <c r="H840" s="525">
        <v>11.254</v>
      </c>
      <c r="I840" s="63">
        <v>414</v>
      </c>
      <c r="J840" s="525">
        <v>11.254</v>
      </c>
      <c r="K840" s="63">
        <v>414</v>
      </c>
      <c r="L840" s="80">
        <f>H840/K840</f>
        <v>0.02718357487922705</v>
      </c>
      <c r="M840" s="118">
        <v>224.65</v>
      </c>
      <c r="N840" s="48">
        <f>L840*M840</f>
        <v>6.106790096618357</v>
      </c>
      <c r="O840" s="117">
        <f>L840*60*1000</f>
        <v>1631.014492753623</v>
      </c>
      <c r="P840" s="81">
        <f>N840*60</f>
        <v>366.40740579710143</v>
      </c>
      <c r="R840" s="10"/>
      <c r="S840" s="10"/>
    </row>
    <row r="841" spans="1:19" s="9" customFormat="1" ht="12.75" customHeight="1">
      <c r="A841" s="683"/>
      <c r="B841" s="360" t="s">
        <v>803</v>
      </c>
      <c r="C841" s="60">
        <v>4</v>
      </c>
      <c r="D841" s="60" t="s">
        <v>276</v>
      </c>
      <c r="E841" s="519">
        <f>+F841+G841+H841</f>
        <v>6.22118</v>
      </c>
      <c r="F841" s="519">
        <v>0</v>
      </c>
      <c r="G841" s="519">
        <v>0</v>
      </c>
      <c r="H841" s="519">
        <v>6.22118</v>
      </c>
      <c r="I841" s="476">
        <v>228.07</v>
      </c>
      <c r="J841" s="519">
        <v>6.22118</v>
      </c>
      <c r="K841" s="476">
        <v>228.07</v>
      </c>
      <c r="L841" s="299">
        <f>J841/K841</f>
        <v>0.027277502521155787</v>
      </c>
      <c r="M841" s="296">
        <v>277.732</v>
      </c>
      <c r="N841" s="300">
        <f>L841*M841</f>
        <v>7.57583533020564</v>
      </c>
      <c r="O841" s="420">
        <f>L841*60*1000</f>
        <v>1636.6501512693471</v>
      </c>
      <c r="P841" s="301">
        <f>O841*M841/1000</f>
        <v>454.5501198123384</v>
      </c>
      <c r="R841" s="10"/>
      <c r="S841" s="10"/>
    </row>
    <row r="842" spans="1:19" s="9" customFormat="1" ht="12.75">
      <c r="A842" s="683"/>
      <c r="B842" s="649" t="s">
        <v>136</v>
      </c>
      <c r="C842" s="641">
        <v>3</v>
      </c>
      <c r="D842" s="642" t="s">
        <v>24</v>
      </c>
      <c r="E842" s="643">
        <v>4.64</v>
      </c>
      <c r="F842" s="643">
        <v>0.74</v>
      </c>
      <c r="G842" s="644">
        <v>0.48</v>
      </c>
      <c r="H842" s="643">
        <v>3.42</v>
      </c>
      <c r="I842" s="645">
        <v>125.41</v>
      </c>
      <c r="J842" s="643">
        <v>2.81</v>
      </c>
      <c r="K842" s="646">
        <v>102.94</v>
      </c>
      <c r="L842" s="299">
        <f>J842/K842</f>
        <v>0.02729745482805518</v>
      </c>
      <c r="M842" s="61">
        <v>240.45</v>
      </c>
      <c r="N842" s="300">
        <f>L842*M842</f>
        <v>6.563673013405867</v>
      </c>
      <c r="O842" s="656">
        <f>L842*60*1000</f>
        <v>1637.8472896833107</v>
      </c>
      <c r="P842" s="301">
        <f>O842*M842/1000</f>
        <v>393.82038080435206</v>
      </c>
      <c r="R842" s="10"/>
      <c r="S842" s="10"/>
    </row>
    <row r="843" spans="1:19" s="9" customFormat="1" ht="12.75" customHeight="1">
      <c r="A843" s="683"/>
      <c r="B843" s="365" t="s">
        <v>335</v>
      </c>
      <c r="C843" s="294">
        <v>12</v>
      </c>
      <c r="D843" s="294" t="s">
        <v>276</v>
      </c>
      <c r="E843" s="520">
        <f>+F843+G843+H843</f>
        <v>16.20836</v>
      </c>
      <c r="F843" s="520">
        <v>0.86196</v>
      </c>
      <c r="G843" s="520">
        <v>0.39</v>
      </c>
      <c r="H843" s="520">
        <v>14.9564</v>
      </c>
      <c r="I843" s="485">
        <v>543.67</v>
      </c>
      <c r="J843" s="520">
        <v>14.9564</v>
      </c>
      <c r="K843" s="485">
        <v>543.67</v>
      </c>
      <c r="L843" s="295">
        <f>J843/K843</f>
        <v>0.027510070447146248</v>
      </c>
      <c r="M843" s="296">
        <v>277.732</v>
      </c>
      <c r="N843" s="297">
        <f>L843*M843</f>
        <v>7.640426885426822</v>
      </c>
      <c r="O843" s="297">
        <f>L843*60*1000</f>
        <v>1650.604226828775</v>
      </c>
      <c r="P843" s="298">
        <f>O843*M843/1000</f>
        <v>458.42561312560935</v>
      </c>
      <c r="R843" s="10"/>
      <c r="S843" s="10"/>
    </row>
    <row r="844" spans="1:19" s="9" customFormat="1" ht="12.75" customHeight="1">
      <c r="A844" s="683"/>
      <c r="B844" s="360" t="s">
        <v>751</v>
      </c>
      <c r="C844" s="60">
        <v>8</v>
      </c>
      <c r="D844" s="60" t="s">
        <v>24</v>
      </c>
      <c r="E844" s="519">
        <v>10.807</v>
      </c>
      <c r="F844" s="519">
        <v>0</v>
      </c>
      <c r="G844" s="519">
        <v>0.03</v>
      </c>
      <c r="H844" s="519">
        <v>10.777</v>
      </c>
      <c r="I844" s="476"/>
      <c r="J844" s="519">
        <v>10.777</v>
      </c>
      <c r="K844" s="476">
        <v>389.52</v>
      </c>
      <c r="L844" s="295">
        <f>J844/K844</f>
        <v>0.02766738550010269</v>
      </c>
      <c r="M844" s="296">
        <v>268.03</v>
      </c>
      <c r="N844" s="297">
        <f>L844*M844</f>
        <v>7.415689335592524</v>
      </c>
      <c r="O844" s="297">
        <f>L844*60*1000</f>
        <v>1660.0431300061616</v>
      </c>
      <c r="P844" s="298">
        <f>O844*M844/1000</f>
        <v>444.9413601355514</v>
      </c>
      <c r="R844" s="10"/>
      <c r="S844" s="10"/>
    </row>
    <row r="845" spans="1:19" s="9" customFormat="1" ht="12.75">
      <c r="A845" s="683"/>
      <c r="B845" s="79" t="s">
        <v>269</v>
      </c>
      <c r="C845" s="32">
        <v>4</v>
      </c>
      <c r="D845" s="32">
        <v>1961</v>
      </c>
      <c r="E845" s="525">
        <f>SUM(F845:H845)</f>
        <v>3.361</v>
      </c>
      <c r="F845" s="525"/>
      <c r="G845" s="525"/>
      <c r="H845" s="525">
        <v>3.361</v>
      </c>
      <c r="I845" s="63">
        <v>120.27</v>
      </c>
      <c r="J845" s="525">
        <v>3.361</v>
      </c>
      <c r="K845" s="63">
        <v>120.27</v>
      </c>
      <c r="L845" s="80">
        <f>J845/K845</f>
        <v>0.027945456057204627</v>
      </c>
      <c r="M845" s="118">
        <v>281.5</v>
      </c>
      <c r="N845" s="118">
        <f>L845*M845*1.09</f>
        <v>8.574644009312383</v>
      </c>
      <c r="O845" s="118">
        <f>L845*60*1000</f>
        <v>1676.7273634322778</v>
      </c>
      <c r="P845" s="81">
        <f>N845*60</f>
        <v>514.478640558743</v>
      </c>
      <c r="Q845" s="11"/>
      <c r="R845" s="10"/>
      <c r="S845" s="10"/>
    </row>
    <row r="846" spans="1:19" s="9" customFormat="1" ht="12.75">
      <c r="A846" s="683"/>
      <c r="B846" s="257" t="s">
        <v>610</v>
      </c>
      <c r="C846" s="258">
        <v>11</v>
      </c>
      <c r="D846" s="32">
        <v>1966</v>
      </c>
      <c r="E846" s="525">
        <v>11.389</v>
      </c>
      <c r="F846" s="531">
        <v>1.22808</v>
      </c>
      <c r="G846" s="531" t="s">
        <v>273</v>
      </c>
      <c r="H846" s="525">
        <v>10.16092</v>
      </c>
      <c r="I846" s="491">
        <v>517.52</v>
      </c>
      <c r="J846" s="531">
        <v>9.53</v>
      </c>
      <c r="K846" s="491">
        <v>340.38</v>
      </c>
      <c r="L846" s="259">
        <v>0.02801</v>
      </c>
      <c r="M846" s="118">
        <v>331.91</v>
      </c>
      <c r="N846" s="240">
        <v>9.3</v>
      </c>
      <c r="O846" s="118">
        <f>L846*1000*60</f>
        <v>1680.6000000000001</v>
      </c>
      <c r="P846" s="81">
        <f>N846*60</f>
        <v>558</v>
      </c>
      <c r="R846" s="10"/>
      <c r="S846" s="10"/>
    </row>
    <row r="847" spans="1:19" s="9" customFormat="1" ht="12.75">
      <c r="A847" s="683"/>
      <c r="B847" s="79" t="s">
        <v>305</v>
      </c>
      <c r="C847" s="32">
        <v>9</v>
      </c>
      <c r="D847" s="32">
        <v>1961</v>
      </c>
      <c r="E847" s="525">
        <v>11</v>
      </c>
      <c r="F847" s="525"/>
      <c r="G847" s="525"/>
      <c r="H847" s="525">
        <v>11</v>
      </c>
      <c r="I847" s="63">
        <v>391.38</v>
      </c>
      <c r="J847" s="525">
        <v>11</v>
      </c>
      <c r="K847" s="63">
        <v>391.38</v>
      </c>
      <c r="L847" s="80">
        <f>J847/K847</f>
        <v>0.028105677346824058</v>
      </c>
      <c r="M847" s="118">
        <v>273.59</v>
      </c>
      <c r="N847" s="48">
        <f>L847*M847</f>
        <v>7.689432265317594</v>
      </c>
      <c r="O847" s="118">
        <f>L847*60000</f>
        <v>1686.3406408094436</v>
      </c>
      <c r="P847" s="81">
        <f>N847*60</f>
        <v>461.36593591905563</v>
      </c>
      <c r="R847" s="10"/>
      <c r="S847" s="10"/>
    </row>
    <row r="848" spans="1:22" s="9" customFormat="1" ht="12.75">
      <c r="A848" s="683"/>
      <c r="B848" s="360" t="s">
        <v>804</v>
      </c>
      <c r="C848" s="60">
        <v>8</v>
      </c>
      <c r="D848" s="60" t="s">
        <v>276</v>
      </c>
      <c r="E848" s="519">
        <f>+F848+G848+H848</f>
        <v>1.320946</v>
      </c>
      <c r="F848" s="519">
        <v>0</v>
      </c>
      <c r="G848" s="519">
        <v>0.440946</v>
      </c>
      <c r="H848" s="519">
        <v>0.88</v>
      </c>
      <c r="I848" s="476">
        <v>347.21</v>
      </c>
      <c r="J848" s="519">
        <v>9.77396</v>
      </c>
      <c r="K848" s="476">
        <v>347.21</v>
      </c>
      <c r="L848" s="299">
        <f>J848/K848</f>
        <v>0.028149995679847935</v>
      </c>
      <c r="M848" s="296">
        <v>277.732</v>
      </c>
      <c r="N848" s="300">
        <f>L848*M848</f>
        <v>7.818154600155528</v>
      </c>
      <c r="O848" s="297">
        <f>L848*60*1000</f>
        <v>1688.999740790876</v>
      </c>
      <c r="P848" s="301">
        <f>O848*M848/1000</f>
        <v>469.0892760093316</v>
      </c>
      <c r="Q848" s="10"/>
      <c r="R848" s="10"/>
      <c r="S848" s="10"/>
      <c r="T848" s="12"/>
      <c r="U848" s="13"/>
      <c r="V848" s="13"/>
    </row>
    <row r="849" spans="1:19" s="9" customFormat="1" ht="12.75">
      <c r="A849" s="683"/>
      <c r="B849" s="79" t="s">
        <v>49</v>
      </c>
      <c r="C849" s="32">
        <v>7</v>
      </c>
      <c r="D849" s="32" t="s">
        <v>24</v>
      </c>
      <c r="E849" s="532">
        <v>10.329</v>
      </c>
      <c r="F849" s="532">
        <v>0.26775</v>
      </c>
      <c r="G849" s="532">
        <v>0</v>
      </c>
      <c r="H849" s="532">
        <v>10.06125</v>
      </c>
      <c r="I849" s="493">
        <v>355.81</v>
      </c>
      <c r="J849" s="532">
        <v>9.018959</v>
      </c>
      <c r="K849" s="493">
        <v>318.95</v>
      </c>
      <c r="L849" s="80">
        <f>J849/K849</f>
        <v>0.02827703088258348</v>
      </c>
      <c r="M849" s="118">
        <v>292.992</v>
      </c>
      <c r="N849" s="48">
        <f>L849*M849</f>
        <v>8.2849438323499</v>
      </c>
      <c r="O849" s="118">
        <f>L849*60*1000</f>
        <v>1696.6218529550088</v>
      </c>
      <c r="P849" s="81">
        <f>N849*60</f>
        <v>497.096629940994</v>
      </c>
      <c r="R849" s="10"/>
      <c r="S849" s="10"/>
    </row>
    <row r="850" spans="1:19" s="9" customFormat="1" ht="12.75">
      <c r="A850" s="683"/>
      <c r="B850" s="79" t="s">
        <v>307</v>
      </c>
      <c r="C850" s="32">
        <v>24</v>
      </c>
      <c r="D850" s="32">
        <v>1960</v>
      </c>
      <c r="E850" s="525">
        <v>26</v>
      </c>
      <c r="F850" s="525"/>
      <c r="G850" s="525"/>
      <c r="H850" s="525">
        <v>26</v>
      </c>
      <c r="I850" s="63">
        <v>914.41</v>
      </c>
      <c r="J850" s="525">
        <v>26</v>
      </c>
      <c r="K850" s="63">
        <v>914.41</v>
      </c>
      <c r="L850" s="80">
        <f>J850/K850</f>
        <v>0.028433634802769</v>
      </c>
      <c r="M850" s="118">
        <v>273.59</v>
      </c>
      <c r="N850" s="48">
        <f>L850*M850</f>
        <v>7.7791581456895695</v>
      </c>
      <c r="O850" s="118">
        <f>L850*60000</f>
        <v>1706.01808816614</v>
      </c>
      <c r="P850" s="81">
        <f>N850*60</f>
        <v>466.7494887413742</v>
      </c>
      <c r="R850" s="10"/>
      <c r="S850" s="10"/>
    </row>
    <row r="851" spans="1:19" s="9" customFormat="1" ht="12.75" customHeight="1">
      <c r="A851" s="683"/>
      <c r="B851" s="79" t="s">
        <v>708</v>
      </c>
      <c r="C851" s="32">
        <v>12</v>
      </c>
      <c r="D851" s="32">
        <v>1986</v>
      </c>
      <c r="E851" s="525">
        <v>18.3</v>
      </c>
      <c r="F851" s="525">
        <v>0.918</v>
      </c>
      <c r="G851" s="525">
        <v>1.92</v>
      </c>
      <c r="H851" s="525">
        <v>15.462</v>
      </c>
      <c r="I851" s="63">
        <v>540</v>
      </c>
      <c r="J851" s="525">
        <v>15.462</v>
      </c>
      <c r="K851" s="63">
        <v>540</v>
      </c>
      <c r="L851" s="80">
        <f>H851/K851</f>
        <v>0.028633333333333334</v>
      </c>
      <c r="M851" s="118">
        <v>224.65</v>
      </c>
      <c r="N851" s="48">
        <f>L851*M851</f>
        <v>6.432478333333334</v>
      </c>
      <c r="O851" s="118">
        <f>L851*60*1000</f>
        <v>1718</v>
      </c>
      <c r="P851" s="81">
        <f>N851*60</f>
        <v>385.94870000000003</v>
      </c>
      <c r="R851" s="10"/>
      <c r="S851" s="10"/>
    </row>
    <row r="852" spans="1:22" s="9" customFormat="1" ht="12.75" customHeight="1">
      <c r="A852" s="683"/>
      <c r="B852" s="216" t="s">
        <v>306</v>
      </c>
      <c r="C852" s="32">
        <v>10</v>
      </c>
      <c r="D852" s="32">
        <v>1938</v>
      </c>
      <c r="E852" s="525">
        <v>9.6</v>
      </c>
      <c r="F852" s="525"/>
      <c r="G852" s="525"/>
      <c r="H852" s="525">
        <v>9.6</v>
      </c>
      <c r="I852" s="63">
        <v>304.82</v>
      </c>
      <c r="J852" s="525">
        <v>8.758773</v>
      </c>
      <c r="K852" s="63">
        <v>304.82</v>
      </c>
      <c r="L852" s="80">
        <f>J852/K852</f>
        <v>0.028734246440522276</v>
      </c>
      <c r="M852" s="48">
        <v>273.59</v>
      </c>
      <c r="N852" s="48">
        <f>L852*M852</f>
        <v>7.861402483662489</v>
      </c>
      <c r="O852" s="48">
        <f>L852*60000</f>
        <v>1724.0547864313367</v>
      </c>
      <c r="P852" s="81">
        <f>N852*60</f>
        <v>471.6841490197493</v>
      </c>
      <c r="Q852" s="10"/>
      <c r="R852" s="10"/>
      <c r="S852" s="10"/>
      <c r="T852" s="12"/>
      <c r="U852" s="13"/>
      <c r="V852" s="13"/>
    </row>
    <row r="853" spans="1:19" s="9" customFormat="1" ht="12.75" customHeight="1">
      <c r="A853" s="683"/>
      <c r="B853" s="597" t="s">
        <v>308</v>
      </c>
      <c r="C853" s="47">
        <v>16</v>
      </c>
      <c r="D853" s="47">
        <v>1964</v>
      </c>
      <c r="E853" s="526">
        <v>20.6</v>
      </c>
      <c r="F853" s="526"/>
      <c r="G853" s="526"/>
      <c r="H853" s="526">
        <v>20.6</v>
      </c>
      <c r="I853" s="113">
        <v>606.77</v>
      </c>
      <c r="J853" s="526">
        <v>17.43508</v>
      </c>
      <c r="K853" s="113">
        <v>606.77</v>
      </c>
      <c r="L853" s="197">
        <f>J853/K853</f>
        <v>0.028734248562058112</v>
      </c>
      <c r="M853" s="118">
        <v>273.59</v>
      </c>
      <c r="N853" s="118">
        <f>L853*M853</f>
        <v>7.861403064093478</v>
      </c>
      <c r="O853" s="118">
        <f>L853*60000</f>
        <v>1724.0549137234868</v>
      </c>
      <c r="P853" s="119">
        <f>N853*60</f>
        <v>471.6841838456087</v>
      </c>
      <c r="R853" s="10"/>
      <c r="S853" s="10"/>
    </row>
    <row r="854" spans="1:19" s="9" customFormat="1" ht="12.75" customHeight="1">
      <c r="A854" s="683"/>
      <c r="B854" s="659" t="s">
        <v>45</v>
      </c>
      <c r="C854" s="33">
        <v>35</v>
      </c>
      <c r="D854" s="33">
        <v>1965</v>
      </c>
      <c r="E854" s="532">
        <v>27.9232</v>
      </c>
      <c r="F854" s="532">
        <v>7.315572</v>
      </c>
      <c r="G854" s="532">
        <v>0.819105</v>
      </c>
      <c r="H854" s="532">
        <v>19.788523</v>
      </c>
      <c r="I854" s="493">
        <v>687.58</v>
      </c>
      <c r="J854" s="532">
        <v>19.788523</v>
      </c>
      <c r="K854" s="493">
        <v>687.58</v>
      </c>
      <c r="L854" s="80">
        <f>J854/K854</f>
        <v>0.02877995724133919</v>
      </c>
      <c r="M854" s="118">
        <v>292.992</v>
      </c>
      <c r="N854" s="48">
        <f>L854*M854</f>
        <v>8.432297232054452</v>
      </c>
      <c r="O854" s="118">
        <f>L854*60*1000</f>
        <v>1726.7974344803513</v>
      </c>
      <c r="P854" s="81">
        <f>N854*60</f>
        <v>505.93783392326714</v>
      </c>
      <c r="R854" s="10"/>
      <c r="S854" s="10"/>
    </row>
    <row r="855" spans="1:19" s="9" customFormat="1" ht="12.75" customHeight="1">
      <c r="A855" s="683"/>
      <c r="B855" s="216" t="s">
        <v>709</v>
      </c>
      <c r="C855" s="32">
        <v>12</v>
      </c>
      <c r="D855" s="32">
        <v>1980</v>
      </c>
      <c r="E855" s="525">
        <v>17.9</v>
      </c>
      <c r="F855" s="525">
        <v>0.434</v>
      </c>
      <c r="G855" s="525">
        <v>1.92</v>
      </c>
      <c r="H855" s="525">
        <v>15.547</v>
      </c>
      <c r="I855" s="63">
        <v>539</v>
      </c>
      <c r="J855" s="525">
        <v>15.547</v>
      </c>
      <c r="K855" s="63">
        <v>539</v>
      </c>
      <c r="L855" s="80">
        <f>H855/K855</f>
        <v>0.028844155844155846</v>
      </c>
      <c r="M855" s="118">
        <v>224.65</v>
      </c>
      <c r="N855" s="48">
        <f>L855*M855</f>
        <v>6.479839610389611</v>
      </c>
      <c r="O855" s="118">
        <f>L855*60*1000</f>
        <v>1730.6493506493507</v>
      </c>
      <c r="P855" s="81">
        <f>N855*60</f>
        <v>388.7903766233767</v>
      </c>
      <c r="R855" s="10"/>
      <c r="S855" s="10"/>
    </row>
    <row r="856" spans="1:19" s="9" customFormat="1" ht="12.75" customHeight="1">
      <c r="A856" s="683"/>
      <c r="B856" s="367" t="s">
        <v>611</v>
      </c>
      <c r="C856" s="258">
        <v>27</v>
      </c>
      <c r="D856" s="32">
        <v>1977</v>
      </c>
      <c r="E856" s="525">
        <v>15.084</v>
      </c>
      <c r="F856" s="531" t="s">
        <v>273</v>
      </c>
      <c r="G856" s="531" t="s">
        <v>273</v>
      </c>
      <c r="H856" s="525">
        <v>15.084</v>
      </c>
      <c r="I856" s="491">
        <v>574.25</v>
      </c>
      <c r="J856" s="531">
        <v>13.66</v>
      </c>
      <c r="K856" s="491">
        <v>471.37</v>
      </c>
      <c r="L856" s="259">
        <v>0.02898</v>
      </c>
      <c r="M856" s="118">
        <v>331.91</v>
      </c>
      <c r="N856" s="240">
        <v>9.62</v>
      </c>
      <c r="O856" s="118">
        <f>L856*1000*60</f>
        <v>1738.8</v>
      </c>
      <c r="P856" s="81">
        <f>N856*60</f>
        <v>577.1999999999999</v>
      </c>
      <c r="R856" s="10"/>
      <c r="S856" s="10"/>
    </row>
    <row r="857" spans="1:19" s="9" customFormat="1" ht="13.5" customHeight="1">
      <c r="A857" s="683"/>
      <c r="B857" s="216" t="s">
        <v>710</v>
      </c>
      <c r="C857" s="32">
        <v>9</v>
      </c>
      <c r="D857" s="32">
        <v>1981</v>
      </c>
      <c r="E857" s="525">
        <v>14</v>
      </c>
      <c r="F857" s="525">
        <v>0.612</v>
      </c>
      <c r="G857" s="525">
        <v>1.44</v>
      </c>
      <c r="H857" s="525">
        <v>11.948</v>
      </c>
      <c r="I857" s="63">
        <v>412</v>
      </c>
      <c r="J857" s="525">
        <v>11.948</v>
      </c>
      <c r="K857" s="63">
        <v>412</v>
      </c>
      <c r="L857" s="80">
        <f>H857/K857</f>
        <v>0.029</v>
      </c>
      <c r="M857" s="118">
        <v>224.65</v>
      </c>
      <c r="N857" s="48">
        <f>L857*M857</f>
        <v>6.514850000000001</v>
      </c>
      <c r="O857" s="118">
        <f>L857*60*1000</f>
        <v>1740</v>
      </c>
      <c r="P857" s="81">
        <f>N857*60</f>
        <v>390.8910000000001</v>
      </c>
      <c r="R857" s="10"/>
      <c r="S857" s="10"/>
    </row>
    <row r="858" spans="1:19" s="9" customFormat="1" ht="12.75" customHeight="1">
      <c r="A858" s="683"/>
      <c r="B858" s="357" t="s">
        <v>805</v>
      </c>
      <c r="C858" s="60">
        <v>7</v>
      </c>
      <c r="D858" s="60" t="s">
        <v>276</v>
      </c>
      <c r="E858" s="519">
        <f>+F858+G858+H858</f>
        <v>8.31278</v>
      </c>
      <c r="F858" s="519">
        <v>0</v>
      </c>
      <c r="G858" s="519">
        <v>0</v>
      </c>
      <c r="H858" s="519">
        <v>8.31278</v>
      </c>
      <c r="I858" s="476">
        <v>286.45</v>
      </c>
      <c r="J858" s="519">
        <v>8.31278</v>
      </c>
      <c r="K858" s="476">
        <v>286.45</v>
      </c>
      <c r="L858" s="299">
        <f>J858/K858</f>
        <v>0.029020003491010648</v>
      </c>
      <c r="M858" s="296">
        <v>277.732</v>
      </c>
      <c r="N858" s="300">
        <f>L858*M858</f>
        <v>8.05978360956537</v>
      </c>
      <c r="O858" s="297">
        <f>L858*60*1000</f>
        <v>1741.200209460639</v>
      </c>
      <c r="P858" s="301">
        <f>O858*M858/1000</f>
        <v>483.58701657392226</v>
      </c>
      <c r="R858" s="10"/>
      <c r="S858" s="10"/>
    </row>
    <row r="859" spans="1:19" s="9" customFormat="1" ht="12.75" customHeight="1">
      <c r="A859" s="683"/>
      <c r="B859" s="357" t="s">
        <v>344</v>
      </c>
      <c r="C859" s="60">
        <v>12</v>
      </c>
      <c r="D859" s="60">
        <v>1960</v>
      </c>
      <c r="E859" s="519">
        <v>17.3</v>
      </c>
      <c r="F859" s="519">
        <v>1.0098</v>
      </c>
      <c r="G859" s="519">
        <v>0.09</v>
      </c>
      <c r="H859" s="519">
        <v>16.2</v>
      </c>
      <c r="I859" s="476"/>
      <c r="J859" s="655">
        <v>16.2</v>
      </c>
      <c r="K859" s="476">
        <v>550.28</v>
      </c>
      <c r="L859" s="299">
        <f>J859/K859</f>
        <v>0.029439558043178018</v>
      </c>
      <c r="M859" s="296">
        <v>333.43</v>
      </c>
      <c r="N859" s="300">
        <f>L859*M859</f>
        <v>9.816031838336846</v>
      </c>
      <c r="O859" s="297">
        <f>L859*60*1000</f>
        <v>1766.373482590681</v>
      </c>
      <c r="P859" s="301">
        <f>O859*M859/1000</f>
        <v>588.9619103002108</v>
      </c>
      <c r="R859" s="10"/>
      <c r="S859" s="10"/>
    </row>
    <row r="860" spans="1:19" s="9" customFormat="1" ht="12.75">
      <c r="A860" s="683"/>
      <c r="B860" s="357" t="s">
        <v>806</v>
      </c>
      <c r="C860" s="60">
        <v>5</v>
      </c>
      <c r="D860" s="60" t="s">
        <v>276</v>
      </c>
      <c r="E860" s="519">
        <f>+F860+G860+H860</f>
        <v>5.20594</v>
      </c>
      <c r="F860" s="519">
        <v>0</v>
      </c>
      <c r="G860" s="519">
        <v>0</v>
      </c>
      <c r="H860" s="519">
        <v>5.20594</v>
      </c>
      <c r="I860" s="476">
        <v>176.04</v>
      </c>
      <c r="J860" s="519">
        <v>5.20594</v>
      </c>
      <c r="K860" s="476">
        <v>176.04</v>
      </c>
      <c r="L860" s="299">
        <f>J860/K860</f>
        <v>0.02957248352647126</v>
      </c>
      <c r="M860" s="296">
        <v>277.732</v>
      </c>
      <c r="N860" s="300">
        <f>L860*M860</f>
        <v>8.213224994773917</v>
      </c>
      <c r="O860" s="297">
        <f>L860*60*1000</f>
        <v>1774.3490115882755</v>
      </c>
      <c r="P860" s="301">
        <f>O860*M860/1000</f>
        <v>492.793499686435</v>
      </c>
      <c r="R860" s="10"/>
      <c r="S860" s="10"/>
    </row>
    <row r="861" spans="1:19" s="9" customFormat="1" ht="12.75">
      <c r="A861" s="683"/>
      <c r="B861" s="357" t="s">
        <v>145</v>
      </c>
      <c r="C861" s="60">
        <v>23</v>
      </c>
      <c r="D861" s="60">
        <v>1963</v>
      </c>
      <c r="E861" s="519">
        <v>15.098</v>
      </c>
      <c r="F861" s="519">
        <v>0</v>
      </c>
      <c r="G861" s="519">
        <v>0</v>
      </c>
      <c r="H861" s="519">
        <v>15.098</v>
      </c>
      <c r="I861" s="476">
        <v>502.6</v>
      </c>
      <c r="J861" s="519">
        <v>15.098</v>
      </c>
      <c r="K861" s="476">
        <v>502.6</v>
      </c>
      <c r="L861" s="299">
        <f>J861/K861</f>
        <v>0.030039793076004774</v>
      </c>
      <c r="M861" s="296">
        <v>298.22</v>
      </c>
      <c r="N861" s="300">
        <f>L861*M861</f>
        <v>8.958467091126144</v>
      </c>
      <c r="O861" s="297">
        <f>L861*60*1000</f>
        <v>1802.3875845602863</v>
      </c>
      <c r="P861" s="301">
        <f>O861*M861/1000</f>
        <v>537.5080254675687</v>
      </c>
      <c r="R861" s="10"/>
      <c r="S861" s="10"/>
    </row>
    <row r="862" spans="1:19" s="9" customFormat="1" ht="12.75">
      <c r="A862" s="683"/>
      <c r="B862" s="599" t="s">
        <v>73</v>
      </c>
      <c r="C862" s="121">
        <v>63</v>
      </c>
      <c r="D862" s="121">
        <v>1960</v>
      </c>
      <c r="E862" s="122">
        <v>33.96</v>
      </c>
      <c r="F862" s="122">
        <v>5.4</v>
      </c>
      <c r="G862" s="122"/>
      <c r="H862" s="122">
        <f>E862-F862-G862</f>
        <v>28.560000000000002</v>
      </c>
      <c r="I862" s="63">
        <v>924</v>
      </c>
      <c r="J862" s="122">
        <f>H862/I862*K862</f>
        <v>28.560000000000002</v>
      </c>
      <c r="K862" s="487">
        <v>924</v>
      </c>
      <c r="L862" s="123">
        <f>J862/K862</f>
        <v>0.03090909090909091</v>
      </c>
      <c r="M862" s="124">
        <v>305.31</v>
      </c>
      <c r="N862" s="48">
        <f>L862*M862</f>
        <v>9.436854545454546</v>
      </c>
      <c r="O862" s="48">
        <f>L862*60*1000</f>
        <v>1854.5454545454547</v>
      </c>
      <c r="P862" s="81">
        <f>O862*M862/1000</f>
        <v>566.2112727272728</v>
      </c>
      <c r="R862" s="10"/>
      <c r="S862" s="10"/>
    </row>
    <row r="863" spans="1:19" s="9" customFormat="1" ht="12.75">
      <c r="A863" s="683"/>
      <c r="B863" s="598" t="s">
        <v>711</v>
      </c>
      <c r="C863" s="47">
        <v>6</v>
      </c>
      <c r="D863" s="47">
        <v>1984</v>
      </c>
      <c r="E863" s="526">
        <v>9.9</v>
      </c>
      <c r="F863" s="526">
        <v>0.204</v>
      </c>
      <c r="G863" s="526">
        <v>0.96</v>
      </c>
      <c r="H863" s="526">
        <v>8.736</v>
      </c>
      <c r="I863" s="113">
        <v>281</v>
      </c>
      <c r="J863" s="526">
        <v>8.736</v>
      </c>
      <c r="K863" s="113">
        <v>281</v>
      </c>
      <c r="L863" s="197">
        <f>H863/K863</f>
        <v>0.03108896797153025</v>
      </c>
      <c r="M863" s="118">
        <v>224.65</v>
      </c>
      <c r="N863" s="118">
        <f>L863*M863</f>
        <v>6.984136654804271</v>
      </c>
      <c r="O863" s="118">
        <f>L863*60*1000</f>
        <v>1865.338078291815</v>
      </c>
      <c r="P863" s="119">
        <f>N863*60</f>
        <v>419.0481992882562</v>
      </c>
      <c r="R863" s="10"/>
      <c r="S863" s="10"/>
    </row>
    <row r="864" spans="1:19" s="9" customFormat="1" ht="12.75">
      <c r="A864" s="683"/>
      <c r="B864" s="216" t="s">
        <v>190</v>
      </c>
      <c r="C864" s="32">
        <v>6</v>
      </c>
      <c r="D864" s="32">
        <v>1910</v>
      </c>
      <c r="E864" s="525">
        <v>11.518001</v>
      </c>
      <c r="F864" s="525">
        <v>0.816</v>
      </c>
      <c r="G864" s="525">
        <v>0.96</v>
      </c>
      <c r="H864" s="525">
        <v>9.742001</v>
      </c>
      <c r="I864" s="63">
        <v>308.5</v>
      </c>
      <c r="J864" s="525">
        <v>6.723086</v>
      </c>
      <c r="K864" s="63">
        <v>212.9</v>
      </c>
      <c r="L864" s="80">
        <v>0.031578</v>
      </c>
      <c r="M864" s="118">
        <v>339.64</v>
      </c>
      <c r="N864" s="49">
        <f>L864*M864</f>
        <v>10.72515192</v>
      </c>
      <c r="O864" s="405">
        <f>L864*60*1000</f>
        <v>1894.68</v>
      </c>
      <c r="P864" s="207">
        <f>N864*60</f>
        <v>643.5091152</v>
      </c>
      <c r="R864" s="10"/>
      <c r="S864" s="10"/>
    </row>
    <row r="865" spans="1:19" s="9" customFormat="1" ht="12.75">
      <c r="A865" s="683"/>
      <c r="B865" s="216" t="s">
        <v>383</v>
      </c>
      <c r="C865" s="32">
        <v>6</v>
      </c>
      <c r="D865" s="32">
        <v>1958</v>
      </c>
      <c r="E865" s="532">
        <v>10.473</v>
      </c>
      <c r="F865" s="532">
        <v>0.58905</v>
      </c>
      <c r="G865" s="532">
        <v>0.06</v>
      </c>
      <c r="H865" s="532">
        <v>9.82395</v>
      </c>
      <c r="I865" s="493">
        <v>310.34</v>
      </c>
      <c r="J865" s="532">
        <v>9.82395</v>
      </c>
      <c r="K865" s="493">
        <v>310.34</v>
      </c>
      <c r="L865" s="80">
        <f>J865/K865</f>
        <v>0.031655442417993174</v>
      </c>
      <c r="M865" s="118">
        <v>292.992</v>
      </c>
      <c r="N865" s="48">
        <f>L865*M865</f>
        <v>9.274791384932657</v>
      </c>
      <c r="O865" s="118">
        <f>L865*60*1000</f>
        <v>1899.3265450795905</v>
      </c>
      <c r="P865" s="81">
        <f>N865*60</f>
        <v>556.4874830959594</v>
      </c>
      <c r="R865" s="10"/>
      <c r="S865" s="10"/>
    </row>
    <row r="866" spans="1:19" s="9" customFormat="1" ht="12.75" customHeight="1">
      <c r="A866" s="683"/>
      <c r="B866" s="349" t="s">
        <v>568</v>
      </c>
      <c r="C866" s="238">
        <v>5</v>
      </c>
      <c r="D866" s="241">
        <v>1961</v>
      </c>
      <c r="E866" s="547">
        <f>F866+G866+H866</f>
        <v>7.216321000000001</v>
      </c>
      <c r="F866" s="527">
        <v>0</v>
      </c>
      <c r="G866" s="527">
        <v>0</v>
      </c>
      <c r="H866" s="527">
        <v>7.216321000000001</v>
      </c>
      <c r="I866" s="488">
        <v>362.23</v>
      </c>
      <c r="J866" s="527">
        <v>7.216321000000001</v>
      </c>
      <c r="K866" s="488">
        <v>223.64000000000001</v>
      </c>
      <c r="L866" s="458">
        <f>H866/K866</f>
        <v>0.03226757735646575</v>
      </c>
      <c r="M866" s="118">
        <v>301.821</v>
      </c>
      <c r="N866" s="239">
        <f>M866*L866</f>
        <v>9.73903246530585</v>
      </c>
      <c r="O866" s="416">
        <f>L866*60*1000</f>
        <v>1936.0546413879451</v>
      </c>
      <c r="P866" s="81">
        <f>N866*60</f>
        <v>584.341947918351</v>
      </c>
      <c r="R866" s="10"/>
      <c r="S866" s="10"/>
    </row>
    <row r="867" spans="1:19" s="9" customFormat="1" ht="12.75" customHeight="1">
      <c r="A867" s="683"/>
      <c r="B867" s="357" t="s">
        <v>840</v>
      </c>
      <c r="C867" s="60">
        <v>6</v>
      </c>
      <c r="D867" s="60">
        <v>1958</v>
      </c>
      <c r="E867" s="519">
        <v>5.122</v>
      </c>
      <c r="F867" s="519">
        <v>0.323</v>
      </c>
      <c r="G867" s="519">
        <v>0.48</v>
      </c>
      <c r="H867" s="519">
        <v>4.319</v>
      </c>
      <c r="I867" s="476">
        <v>318.54</v>
      </c>
      <c r="J867" s="519">
        <v>3.014</v>
      </c>
      <c r="K867" s="476">
        <v>92.5</v>
      </c>
      <c r="L867" s="299">
        <f>J867/K867</f>
        <v>0.03258378378378378</v>
      </c>
      <c r="M867" s="296">
        <v>306.944</v>
      </c>
      <c r="N867" s="300">
        <f>L867*M867</f>
        <v>10.00139692972973</v>
      </c>
      <c r="O867" s="297">
        <f>L867*60*1000</f>
        <v>1955.0270270270266</v>
      </c>
      <c r="P867" s="301">
        <f>O867*M867/1000</f>
        <v>600.0838157837836</v>
      </c>
      <c r="R867" s="10"/>
      <c r="S867" s="10"/>
    </row>
    <row r="868" spans="1:26" s="9" customFormat="1" ht="12.75">
      <c r="A868" s="683"/>
      <c r="B868" s="216" t="s">
        <v>50</v>
      </c>
      <c r="C868" s="32">
        <v>4</v>
      </c>
      <c r="D868" s="32">
        <v>1963</v>
      </c>
      <c r="E868" s="532">
        <v>5.402</v>
      </c>
      <c r="F868" s="532">
        <v>0.37485</v>
      </c>
      <c r="G868" s="532">
        <v>0.04</v>
      </c>
      <c r="H868" s="532">
        <v>4.98715</v>
      </c>
      <c r="I868" s="493">
        <v>150.99</v>
      </c>
      <c r="J868" s="532">
        <v>4.98715</v>
      </c>
      <c r="K868" s="493">
        <v>150.99</v>
      </c>
      <c r="L868" s="80">
        <f>J868/K868</f>
        <v>0.03302967083912842</v>
      </c>
      <c r="M868" s="118">
        <v>292.992</v>
      </c>
      <c r="N868" s="48">
        <f>L868*M868</f>
        <v>9.677429318497914</v>
      </c>
      <c r="O868" s="118">
        <f>L868*60*1000</f>
        <v>1981.7802503477049</v>
      </c>
      <c r="P868" s="81">
        <f>N868*60</f>
        <v>580.6457591098749</v>
      </c>
      <c r="R868" s="10"/>
      <c r="S868" s="10"/>
      <c r="Z868" s="14"/>
    </row>
    <row r="869" spans="1:16" ht="12.75" customHeight="1">
      <c r="A869" s="683"/>
      <c r="B869" s="357" t="s">
        <v>466</v>
      </c>
      <c r="C869" s="60">
        <v>4</v>
      </c>
      <c r="D869" s="60">
        <v>1959</v>
      </c>
      <c r="E869" s="519">
        <v>5.334</v>
      </c>
      <c r="F869" s="519">
        <v>0.153</v>
      </c>
      <c r="G869" s="519">
        <v>0.04</v>
      </c>
      <c r="H869" s="519">
        <v>5.141</v>
      </c>
      <c r="I869" s="476">
        <v>155.27</v>
      </c>
      <c r="J869" s="519">
        <v>5.14</v>
      </c>
      <c r="K869" s="476">
        <v>155.27</v>
      </c>
      <c r="L869" s="299">
        <f>J869/K869</f>
        <v>0.03310362594190764</v>
      </c>
      <c r="M869" s="296">
        <v>298.22</v>
      </c>
      <c r="N869" s="300">
        <f>L869*M869</f>
        <v>9.872163328395697</v>
      </c>
      <c r="O869" s="297">
        <f>L869*60*1000</f>
        <v>1986.2175565144585</v>
      </c>
      <c r="P869" s="301">
        <f>O869*M869/1000</f>
        <v>592.3297997037419</v>
      </c>
    </row>
    <row r="870" spans="1:16" ht="12.75" customHeight="1">
      <c r="A870" s="683"/>
      <c r="B870" s="357" t="s">
        <v>807</v>
      </c>
      <c r="C870" s="60">
        <v>11</v>
      </c>
      <c r="D870" s="60" t="s">
        <v>276</v>
      </c>
      <c r="E870" s="519">
        <f>+F870+G870+H870</f>
        <v>15.6606</v>
      </c>
      <c r="F870" s="519">
        <v>0</v>
      </c>
      <c r="G870" s="519">
        <v>0</v>
      </c>
      <c r="H870" s="519">
        <v>15.6606</v>
      </c>
      <c r="I870" s="476">
        <v>465.05</v>
      </c>
      <c r="J870" s="519">
        <v>15.6606</v>
      </c>
      <c r="K870" s="476">
        <v>465.05</v>
      </c>
      <c r="L870" s="299">
        <f>J870/K870</f>
        <v>0.03367508870013977</v>
      </c>
      <c r="M870" s="296">
        <v>277.732</v>
      </c>
      <c r="N870" s="300">
        <f>L870*M870</f>
        <v>9.352649734867219</v>
      </c>
      <c r="O870" s="297">
        <f>L870*60*1000</f>
        <v>2020.5053220083862</v>
      </c>
      <c r="P870" s="301">
        <f>O870*M870/1000</f>
        <v>561.1589840920332</v>
      </c>
    </row>
    <row r="871" spans="1:16" ht="12.75" customHeight="1">
      <c r="A871" s="683"/>
      <c r="B871" s="357" t="s">
        <v>336</v>
      </c>
      <c r="C871" s="60">
        <v>14</v>
      </c>
      <c r="D871" s="60" t="s">
        <v>276</v>
      </c>
      <c r="E871" s="519">
        <f>+F871+G871+H871</f>
        <v>18.9092</v>
      </c>
      <c r="F871" s="519">
        <v>0</v>
      </c>
      <c r="G871" s="519">
        <v>0</v>
      </c>
      <c r="H871" s="519">
        <v>18.9092</v>
      </c>
      <c r="I871" s="476">
        <v>496.54</v>
      </c>
      <c r="J871" s="519">
        <v>18.9092</v>
      </c>
      <c r="K871" s="476">
        <v>496.54</v>
      </c>
      <c r="L871" s="299">
        <f>J871/K871</f>
        <v>0.038081926934385946</v>
      </c>
      <c r="M871" s="296">
        <v>277.732</v>
      </c>
      <c r="N871" s="300">
        <f>L871*M871</f>
        <v>10.576569731340879</v>
      </c>
      <c r="O871" s="297">
        <f>L871*60*1000</f>
        <v>2284.915616063157</v>
      </c>
      <c r="P871" s="301">
        <f>O871*M871/1000</f>
        <v>634.5941838804528</v>
      </c>
    </row>
    <row r="872" spans="1:16" ht="13.5" customHeight="1" thickBot="1">
      <c r="A872" s="694"/>
      <c r="B872" s="208" t="s">
        <v>47</v>
      </c>
      <c r="C872" s="82">
        <v>4</v>
      </c>
      <c r="D872" s="82">
        <v>1963</v>
      </c>
      <c r="E872" s="660">
        <v>6.355</v>
      </c>
      <c r="F872" s="660">
        <v>0.4284</v>
      </c>
      <c r="G872" s="660">
        <v>0</v>
      </c>
      <c r="H872" s="660">
        <v>5.9266</v>
      </c>
      <c r="I872" s="661">
        <v>146.98</v>
      </c>
      <c r="J872" s="660">
        <v>5.9266</v>
      </c>
      <c r="K872" s="661">
        <v>146.98</v>
      </c>
      <c r="L872" s="83">
        <f>J872/K872</f>
        <v>0.040322492856170906</v>
      </c>
      <c r="M872" s="84">
        <v>292.992</v>
      </c>
      <c r="N872" s="84">
        <f>L872*M872</f>
        <v>11.814167826915227</v>
      </c>
      <c r="O872" s="84">
        <f>L872*60*1000</f>
        <v>2419.349571370254</v>
      </c>
      <c r="P872" s="85">
        <f>N872*60</f>
        <v>708.8500696149137</v>
      </c>
    </row>
    <row r="886" ht="11.25">
      <c r="B886" s="9"/>
    </row>
  </sheetData>
  <sheetProtection/>
  <mergeCells count="19">
    <mergeCell ref="A257:A402"/>
    <mergeCell ref="A679:A872"/>
    <mergeCell ref="A403:A678"/>
    <mergeCell ref="A3:A5"/>
    <mergeCell ref="B1:P1"/>
    <mergeCell ref="K3:K4"/>
    <mergeCell ref="L3:L4"/>
    <mergeCell ref="M3:M4"/>
    <mergeCell ref="O3:O4"/>
    <mergeCell ref="B2:P2"/>
    <mergeCell ref="P3:P4"/>
    <mergeCell ref="N3:N4"/>
    <mergeCell ref="C3:C4"/>
    <mergeCell ref="E3:H3"/>
    <mergeCell ref="D3:D4"/>
    <mergeCell ref="B3:B5"/>
    <mergeCell ref="I3:I4"/>
    <mergeCell ref="J3:J4"/>
    <mergeCell ref="A7:A256"/>
  </mergeCells>
  <printOptions/>
  <pageMargins left="0.27" right="0.15748031496062992" top="0.1968503937007874" bottom="0.1968503937007874" header="0.15748031496062992" footer="0.15748031496062992"/>
  <pageSetup horizontalDpi="600" verticalDpi="600" orientation="landscape" paperSize="9" scale="90" r:id="rId1"/>
  <ignoredErrors>
    <ignoredError sqref="L8 N8 P8 L866 N866 P867:P868 L851 O850:O851 O856 P848 N837:N838 L840 P839:P840 O828 P820 P807 P811:P814 O793 L796:P796 N769 O773:P773 P769 P762 O761 O754 O748 P746 P742:P743 P741 O745 P734:P735 O731:O733 N735 N739 N742 L735 O719:P719 P705:P708 P688:P701 N690:O701 L697 P673 N663:N666 P656:P669 N654 L663 N644:P649 P633:P641 L616:P626 P627:P631 L603:P613 P588:P595 L588:L592 L568:L579 N568:P569 O581 O577 L563 L543:P557 O533:P534 L525 P515:P525 L519:O521 O522 P507 O509 L493:O506 L492:M492 N492:O492 N477:P491 P492 L480 O474:P474 L468:P468 L460:P464 P452 N445:P445 L452 N419 P419 N428 P428 O413:P413 O399:P402 N391:P391 N378:O380 L353:P359 L337:P349 L331:P331 N315:P324 L295:P310 L282:P282 L268:P272 L273:N273 P254:P259 O261 L243:P252 L219:P233 N214:P217 E203:P208 F202:P202 O179:P184 N146:P159 L153:L156 L127:P142 O91:P103 N97:N99 O63:P72 L15:P15 P236 P291 P283:P290 P292 M160:P160 L218:P218 P475" formula="1"/>
    <ignoredError sqref="E9 H14 J14:K14 J73 H73 E64:E66 E71 H78 J78 E870:E871 E858 E860 H839 J839:K839 E831 E841 E843 E848 H826 J824 K824:K826 J826 E808:E814 E801 H798:P798 H803:P803 H799:N802 H797:K797 E785:P785 E786:N786 J784:K784 J743:K743 E759 J723 K723:L724 K726:L726 K725 E680:E689 E691:E693 E710 E652:E662 E671:E677 E643 E648 E632:O632 E627:K631 E604:E618 E594:M599 E601:M601 F600:M600 H576:K576 E560:E563 E565 E541:E542 H534:N534 H535:K539 E507:E514 E494:E499 E465:E466 E486 E463 H461:K461 E439:E444 E446:E453 E455:E458 H443:K443 J431:J435 K431:K435 E437 E422:E427 E417:E418 H405:K407 E384 H376:L376 J364:K373 J360:K360 E357:E358 E344:E346 H319:K319 E284 E292 H280:O280 H281:K281 E274 E234:K234 E236:N241 P237:P241 H233:K233 E235:K235 H196:P196 H198:L198 H185:N188 H194:N195 H189:K193 H162:P164 H160:K160 H157:K159 E139:E152 E154 E125:E136 H122:P123 H124:O124 H105:P105 H106:K120 E116 E94:E96 H101:K101 H104:N104 E86:L87 E89 K73:N75 K76:K84 E79 H58:P60 E53:E56 H62:P62 H61:I61 K61:P61 H45:K48 H53:P56 H38:P39 H49:K52 H40:K44 H57:O57 E26:G37 H30:P30 H31:K37 H21:P24 H26:N29 H19:P20 H25:N25 E259 E736:E738" unlockedFormula="1"/>
    <ignoredError sqref="E836 E838 E845 E769:E771 E718 E580 E391:E396 E378:E380 E311:E316 E202 E165:G177" formulaRange="1"/>
    <ignoredError sqref="J825 O799:P802 L797:P797 O786:P786 L725 E663:E665 E667:E669 L627:O631 E543:E546 L535:N539 E523:E524 E467:E485 E454 L364:P373 L360:P360 L281:P281 P280 O235:O241 P235 L235:N235 L234:P234 O185:P195 L189:N193 L157:L160 E153 P124 L106:P120 O104:P104 L76:P84 O73:P75 J61 L40:P44 L49:P52 L45:P48 P57 L31:P37 O26:P29 O25:P25 E772:E775 E690 E644:E647 E600 E564 E445 E428 E419 E397 E359 E347 E317:E337 H165:P168 H170:K177 H169:N169 P169 E739:E742 E666 E670 E575 E547 L170:P177 O169 E573:E574 E576:E579" formula="1" unlockedFormula="1"/>
    <ignoredError sqref="E772:E775 E690 E644:E647 E600 E564 E445 E428 E419 E397 E359 E347 E317:E337 H165:P168 H170:K177 H169:N169 P169 E739:E742" formulaRange="1" unlockedFormula="1"/>
    <ignoredError sqref="E666 E670 E575 E547 L170:P177 O169" formula="1" formulaRange="1" unlockedFormula="1"/>
    <ignoredError sqref="E573:E574 E576:E579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LŠTA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Ramunė Kmieliauskaitė</dc:creator>
  <cp:keywords/>
  <dc:description/>
  <cp:lastModifiedBy>MPaulauskas</cp:lastModifiedBy>
  <cp:lastPrinted>2011-05-24T08:20:03Z</cp:lastPrinted>
  <dcterms:created xsi:type="dcterms:W3CDTF">2007-12-03T08:09:16Z</dcterms:created>
  <dcterms:modified xsi:type="dcterms:W3CDTF">2011-12-20T09:56:36Z</dcterms:modified>
  <cp:category/>
  <cp:version/>
  <cp:contentType/>
  <cp:contentStatus/>
</cp:coreProperties>
</file>