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450" windowWidth="28860" windowHeight="6510"/>
  </bookViews>
  <sheets>
    <sheet name="2014_gegužė" sheetId="5" r:id="rId1"/>
  </sheets>
  <definedNames>
    <definedName name="_xlnm.Print_Titles" localSheetId="0">'2014_gegužė'!$4:$6</definedName>
  </definedNames>
  <calcPr calcId="125725"/>
</workbook>
</file>

<file path=xl/calcChain.xml><?xml version="1.0" encoding="utf-8"?>
<calcChain xmlns="http://schemas.openxmlformats.org/spreadsheetml/2006/main">
  <c r="V611" i="5"/>
  <c r="Q611"/>
  <c r="P611"/>
  <c r="N611"/>
  <c r="I611"/>
  <c r="V610"/>
  <c r="Q610"/>
  <c r="P610"/>
  <c r="N610"/>
  <c r="I610"/>
  <c r="V609"/>
  <c r="Q609"/>
  <c r="P609"/>
  <c r="N609"/>
  <c r="I609"/>
  <c r="V608"/>
  <c r="Q608"/>
  <c r="P608"/>
  <c r="N608"/>
  <c r="I608"/>
  <c r="V248"/>
  <c r="Q248"/>
  <c r="P248"/>
  <c r="N248"/>
  <c r="I248"/>
  <c r="V143"/>
  <c r="Q143"/>
  <c r="P143"/>
  <c r="N143"/>
  <c r="I143"/>
  <c r="V247"/>
  <c r="Q247"/>
  <c r="P247"/>
  <c r="N247"/>
  <c r="I247"/>
  <c r="V607"/>
  <c r="Q607"/>
  <c r="P607"/>
  <c r="N607"/>
  <c r="I607"/>
  <c r="V606"/>
  <c r="Q606"/>
  <c r="P606"/>
  <c r="N606"/>
  <c r="I606"/>
  <c r="V605"/>
  <c r="Q605"/>
  <c r="P605"/>
  <c r="N605"/>
  <c r="I605"/>
  <c r="V604"/>
  <c r="Q604"/>
  <c r="P604"/>
  <c r="N604"/>
  <c r="I604"/>
  <c r="V603"/>
  <c r="Q603"/>
  <c r="P603"/>
  <c r="N603"/>
  <c r="I603"/>
  <c r="V602"/>
  <c r="Q602"/>
  <c r="P602"/>
  <c r="N602"/>
  <c r="I602"/>
  <c r="V601"/>
  <c r="Q601"/>
  <c r="P601"/>
  <c r="N601"/>
  <c r="I601"/>
  <c r="V246"/>
  <c r="Q246"/>
  <c r="P246"/>
  <c r="N246"/>
  <c r="I246"/>
  <c r="V600"/>
  <c r="Q600"/>
  <c r="P600"/>
  <c r="N600"/>
  <c r="I600"/>
  <c r="V245"/>
  <c r="Q245"/>
  <c r="P245"/>
  <c r="N245"/>
  <c r="I245"/>
  <c r="V599"/>
  <c r="Q599"/>
  <c r="P599"/>
  <c r="N599"/>
  <c r="I599"/>
  <c r="V598"/>
  <c r="Q598"/>
  <c r="P598"/>
  <c r="N598"/>
  <c r="I598"/>
  <c r="V597"/>
  <c r="Q597"/>
  <c r="P597"/>
  <c r="N597"/>
  <c r="I597"/>
  <c r="V596"/>
  <c r="Q596"/>
  <c r="P596"/>
  <c r="N596"/>
  <c r="I596"/>
  <c r="V595"/>
  <c r="Q595"/>
  <c r="P595"/>
  <c r="N595"/>
  <c r="I595"/>
  <c r="V316"/>
  <c r="Q316"/>
  <c r="P316"/>
  <c r="N316"/>
  <c r="I316"/>
  <c r="V315"/>
  <c r="Q315"/>
  <c r="P315"/>
  <c r="N315"/>
  <c r="I315"/>
  <c r="V314"/>
  <c r="Q314"/>
  <c r="P314"/>
  <c r="N314"/>
  <c r="I314"/>
  <c r="V594"/>
  <c r="Q594"/>
  <c r="P594"/>
  <c r="N594"/>
  <c r="I594"/>
  <c r="V593"/>
  <c r="Q593"/>
  <c r="P593"/>
  <c r="N593"/>
  <c r="I593"/>
  <c r="V592"/>
  <c r="Q592"/>
  <c r="P592"/>
  <c r="N592"/>
  <c r="I592"/>
  <c r="V591"/>
  <c r="Q591"/>
  <c r="P591"/>
  <c r="N591"/>
  <c r="I591"/>
  <c r="V313"/>
  <c r="Q313"/>
  <c r="P313"/>
  <c r="N313"/>
  <c r="I313"/>
  <c r="V244"/>
  <c r="Q244"/>
  <c r="P244"/>
  <c r="N244"/>
  <c r="I244"/>
  <c r="V243"/>
  <c r="Q243"/>
  <c r="P243"/>
  <c r="N243"/>
  <c r="I243"/>
  <c r="V242"/>
  <c r="Q242"/>
  <c r="P242"/>
  <c r="N242"/>
  <c r="I242"/>
  <c r="V312"/>
  <c r="Q312"/>
  <c r="P312"/>
  <c r="N312"/>
  <c r="I312"/>
  <c r="V241"/>
  <c r="Q241"/>
  <c r="P241"/>
  <c r="N241"/>
  <c r="I241"/>
  <c r="V240"/>
  <c r="Q240"/>
  <c r="P240"/>
  <c r="N240"/>
  <c r="I240"/>
  <c r="V311"/>
  <c r="Q311"/>
  <c r="P311"/>
  <c r="N311"/>
  <c r="I311"/>
  <c r="V310"/>
  <c r="Q310"/>
  <c r="P310"/>
  <c r="N310"/>
  <c r="I310"/>
  <c r="V309"/>
  <c r="Q309"/>
  <c r="P309"/>
  <c r="N309"/>
  <c r="I309"/>
  <c r="V308"/>
  <c r="Q308"/>
  <c r="P308"/>
  <c r="N308"/>
  <c r="I308"/>
  <c r="V307"/>
  <c r="Q307"/>
  <c r="P307"/>
  <c r="N307"/>
  <c r="I307"/>
  <c r="V590"/>
  <c r="Q590"/>
  <c r="P590"/>
  <c r="N590"/>
  <c r="I590"/>
  <c r="V306"/>
  <c r="Q306"/>
  <c r="P306"/>
  <c r="N306"/>
  <c r="I306"/>
  <c r="V239"/>
  <c r="Q239"/>
  <c r="P239"/>
  <c r="N239"/>
  <c r="I239"/>
  <c r="V305"/>
  <c r="Q305"/>
  <c r="P305"/>
  <c r="N305"/>
  <c r="I305"/>
  <c r="V589"/>
  <c r="Q589"/>
  <c r="P589"/>
  <c r="N589"/>
  <c r="I589"/>
  <c r="V588"/>
  <c r="Q588"/>
  <c r="P588"/>
  <c r="N588"/>
  <c r="I588"/>
  <c r="V304"/>
  <c r="Q304"/>
  <c r="P304"/>
  <c r="N304"/>
  <c r="I304"/>
  <c r="V587"/>
  <c r="Q587"/>
  <c r="P587"/>
  <c r="N587"/>
  <c r="I587"/>
  <c r="V586"/>
  <c r="Q586"/>
  <c r="P586"/>
  <c r="N586"/>
  <c r="I586"/>
  <c r="V585"/>
  <c r="Q585"/>
  <c r="P585"/>
  <c r="N585"/>
  <c r="I585"/>
  <c r="V584"/>
  <c r="Q584"/>
  <c r="P584"/>
  <c r="N584"/>
  <c r="I584"/>
  <c r="V583"/>
  <c r="Q583"/>
  <c r="P583"/>
  <c r="N583"/>
  <c r="I583"/>
  <c r="V582"/>
  <c r="Q582"/>
  <c r="P582"/>
  <c r="N582"/>
  <c r="I582"/>
  <c r="V581"/>
  <c r="Q581"/>
  <c r="P581"/>
  <c r="N581"/>
  <c r="I581"/>
  <c r="V580"/>
  <c r="Q580"/>
  <c r="P580"/>
  <c r="N580"/>
  <c r="I580"/>
  <c r="V579"/>
  <c r="Q579"/>
  <c r="P579"/>
  <c r="N579"/>
  <c r="I579"/>
  <c r="V578"/>
  <c r="Q578"/>
  <c r="P578"/>
  <c r="N578"/>
  <c r="I578"/>
  <c r="V303"/>
  <c r="Q303"/>
  <c r="P303"/>
  <c r="N303"/>
  <c r="I303"/>
  <c r="V302"/>
  <c r="Q302"/>
  <c r="P302"/>
  <c r="N302"/>
  <c r="I302"/>
  <c r="V301"/>
  <c r="Q301"/>
  <c r="P301"/>
  <c r="N301"/>
  <c r="I301"/>
  <c r="V238"/>
  <c r="Q238"/>
  <c r="P238"/>
  <c r="N238"/>
  <c r="I238"/>
  <c r="V237"/>
  <c r="Q237"/>
  <c r="P237"/>
  <c r="N237"/>
  <c r="I237"/>
  <c r="V236"/>
  <c r="Q236"/>
  <c r="P236"/>
  <c r="N236"/>
  <c r="I236"/>
  <c r="V235"/>
  <c r="Q235"/>
  <c r="P235"/>
  <c r="N235"/>
  <c r="I235"/>
  <c r="V577"/>
  <c r="Q577"/>
  <c r="P577"/>
  <c r="N577"/>
  <c r="I577"/>
  <c r="V300"/>
  <c r="Q300"/>
  <c r="P300"/>
  <c r="N300"/>
  <c r="I300"/>
  <c r="V576"/>
  <c r="Q576"/>
  <c r="P576"/>
  <c r="N576"/>
  <c r="I576"/>
  <c r="V551"/>
  <c r="Q551"/>
  <c r="P551"/>
  <c r="N551"/>
  <c r="I551"/>
  <c r="V550"/>
  <c r="Q550"/>
  <c r="P550"/>
  <c r="N550"/>
  <c r="I550"/>
  <c r="V230"/>
  <c r="Q230"/>
  <c r="P230"/>
  <c r="N230"/>
  <c r="I230"/>
  <c r="V229"/>
  <c r="Q229"/>
  <c r="P229"/>
  <c r="N229"/>
  <c r="I229"/>
  <c r="V228"/>
  <c r="Q228"/>
  <c r="P228"/>
  <c r="N228"/>
  <c r="I228"/>
  <c r="V549"/>
  <c r="Q549"/>
  <c r="P549"/>
  <c r="N549"/>
  <c r="I549"/>
  <c r="V227"/>
  <c r="Q227"/>
  <c r="P227"/>
  <c r="N227"/>
  <c r="I227"/>
  <c r="V226"/>
  <c r="Q226"/>
  <c r="P226"/>
  <c r="N226"/>
  <c r="I226"/>
  <c r="V548"/>
  <c r="Q548"/>
  <c r="P548"/>
  <c r="N548"/>
  <c r="I548"/>
  <c r="V547"/>
  <c r="Q547"/>
  <c r="P547"/>
  <c r="N547"/>
  <c r="I547"/>
  <c r="V225"/>
  <c r="Q225"/>
  <c r="P225"/>
  <c r="N225"/>
  <c r="I225"/>
  <c r="V224"/>
  <c r="Q224"/>
  <c r="P224"/>
  <c r="N224"/>
  <c r="I224"/>
  <c r="V223"/>
  <c r="Q223"/>
  <c r="P223"/>
  <c r="N223"/>
  <c r="I223"/>
  <c r="V222"/>
  <c r="Q222"/>
  <c r="P222"/>
  <c r="N222"/>
  <c r="I222"/>
  <c r="V546"/>
  <c r="Q546"/>
  <c r="P546"/>
  <c r="N546"/>
  <c r="I546"/>
  <c r="V545"/>
  <c r="Q545"/>
  <c r="P545"/>
  <c r="N545"/>
  <c r="I545"/>
  <c r="V221"/>
  <c r="Q221"/>
  <c r="P221"/>
  <c r="N221"/>
  <c r="I221"/>
  <c r="V292"/>
  <c r="Q292"/>
  <c r="P292"/>
  <c r="N292"/>
  <c r="I292"/>
  <c r="V220"/>
  <c r="Q220"/>
  <c r="P220"/>
  <c r="N220"/>
  <c r="I220"/>
  <c r="V219"/>
  <c r="Q219"/>
  <c r="P219"/>
  <c r="N219"/>
  <c r="I219"/>
  <c r="V291"/>
  <c r="Q291"/>
  <c r="P291"/>
  <c r="N291"/>
  <c r="I291"/>
  <c r="V218"/>
  <c r="Q218"/>
  <c r="P218"/>
  <c r="N218"/>
  <c r="I218"/>
  <c r="V217"/>
  <c r="Q217"/>
  <c r="P217"/>
  <c r="N217"/>
  <c r="I217"/>
  <c r="V216"/>
  <c r="Q216"/>
  <c r="P216"/>
  <c r="N216"/>
  <c r="I216"/>
  <c r="V215"/>
  <c r="Q215"/>
  <c r="P215"/>
  <c r="N215"/>
  <c r="I215"/>
  <c r="V290"/>
  <c r="Q290"/>
  <c r="P290"/>
  <c r="N290"/>
  <c r="I290"/>
  <c r="V289"/>
  <c r="Q289"/>
  <c r="P289"/>
  <c r="N289"/>
  <c r="I289"/>
  <c r="V288"/>
  <c r="Q288"/>
  <c r="P288"/>
  <c r="N288"/>
  <c r="I288"/>
  <c r="V544"/>
  <c r="Q544"/>
  <c r="P544"/>
  <c r="N544"/>
  <c r="I544"/>
  <c r="V543"/>
  <c r="Q543"/>
  <c r="P543"/>
  <c r="N543"/>
  <c r="I543"/>
  <c r="V542"/>
  <c r="Q542"/>
  <c r="P542"/>
  <c r="N542"/>
  <c r="I542"/>
  <c r="V541"/>
  <c r="Q541"/>
  <c r="P541"/>
  <c r="N541"/>
  <c r="I541"/>
  <c r="V540"/>
  <c r="Q540"/>
  <c r="P540"/>
  <c r="N540"/>
  <c r="I540"/>
  <c r="V539"/>
  <c r="Q539"/>
  <c r="P539"/>
  <c r="N539"/>
  <c r="I539"/>
  <c r="V538"/>
  <c r="Q538"/>
  <c r="P538"/>
  <c r="N538"/>
  <c r="I538"/>
  <c r="V537"/>
  <c r="Q537"/>
  <c r="P537"/>
  <c r="N537"/>
  <c r="I537"/>
  <c r="V287"/>
  <c r="Q287"/>
  <c r="P287"/>
  <c r="N287"/>
  <c r="I287"/>
  <c r="V286"/>
  <c r="Q286"/>
  <c r="P286"/>
  <c r="N286"/>
  <c r="I286"/>
  <c r="V214"/>
  <c r="Q214"/>
  <c r="P214"/>
  <c r="N214"/>
  <c r="I214"/>
  <c r="V213"/>
  <c r="Q213"/>
  <c r="P213"/>
  <c r="N213"/>
  <c r="I213"/>
  <c r="V285"/>
  <c r="Q285"/>
  <c r="P285"/>
  <c r="N285"/>
  <c r="I285"/>
  <c r="V284"/>
  <c r="Q284"/>
  <c r="P284"/>
  <c r="N284"/>
  <c r="I284"/>
  <c r="V212"/>
  <c r="Q212"/>
  <c r="P212"/>
  <c r="N212"/>
  <c r="I212"/>
  <c r="V536"/>
  <c r="Q536"/>
  <c r="P536"/>
  <c r="N536"/>
  <c r="I536"/>
  <c r="V283"/>
  <c r="Q283"/>
  <c r="P283"/>
  <c r="N283"/>
  <c r="I283"/>
  <c r="V282"/>
  <c r="Q282"/>
  <c r="P282"/>
  <c r="N282"/>
  <c r="I282"/>
  <c r="V211"/>
  <c r="Q211"/>
  <c r="P211"/>
  <c r="N211"/>
  <c r="I211"/>
  <c r="V210"/>
  <c r="Q210"/>
  <c r="P210"/>
  <c r="N210"/>
  <c r="I210"/>
  <c r="V281"/>
  <c r="Q281"/>
  <c r="P281"/>
  <c r="N281"/>
  <c r="I281"/>
  <c r="V209"/>
  <c r="Q209"/>
  <c r="P209"/>
  <c r="N209"/>
  <c r="I209"/>
  <c r="V535"/>
  <c r="Q535"/>
  <c r="P535"/>
  <c r="N535"/>
  <c r="I535"/>
  <c r="V534"/>
  <c r="Q534"/>
  <c r="P534"/>
  <c r="N534"/>
  <c r="I534"/>
  <c r="V533"/>
  <c r="Q533"/>
  <c r="P533"/>
  <c r="N533"/>
  <c r="I533"/>
  <c r="V532"/>
  <c r="Q532"/>
  <c r="P532"/>
  <c r="N532"/>
  <c r="I532"/>
  <c r="V531"/>
  <c r="Q531"/>
  <c r="P531"/>
  <c r="N531"/>
  <c r="I531"/>
  <c r="V530"/>
  <c r="Q530"/>
  <c r="P530"/>
  <c r="N530"/>
  <c r="I530"/>
  <c r="V529"/>
  <c r="Q529"/>
  <c r="P529"/>
  <c r="N529"/>
  <c r="I529"/>
  <c r="V280"/>
  <c r="Q280"/>
  <c r="P280"/>
  <c r="N280"/>
  <c r="I280"/>
  <c r="V528"/>
  <c r="Q528"/>
  <c r="P528"/>
  <c r="N528"/>
  <c r="I528"/>
  <c r="V527"/>
  <c r="Q527"/>
  <c r="P527"/>
  <c r="N527"/>
  <c r="I527"/>
  <c r="V208"/>
  <c r="Q208"/>
  <c r="P208"/>
  <c r="N208"/>
  <c r="I208"/>
  <c r="V207"/>
  <c r="Q207"/>
  <c r="P207"/>
  <c r="N207"/>
  <c r="I207"/>
  <c r="V279"/>
  <c r="Q279"/>
  <c r="P279"/>
  <c r="N279"/>
  <c r="I279"/>
  <c r="V206"/>
  <c r="Q206"/>
  <c r="P206"/>
  <c r="N206"/>
  <c r="I206"/>
  <c r="V205"/>
  <c r="Q205"/>
  <c r="P205"/>
  <c r="N205"/>
  <c r="I205"/>
  <c r="V526"/>
  <c r="Q526"/>
  <c r="P526"/>
  <c r="N526"/>
  <c r="I526"/>
  <c r="V525"/>
  <c r="Q525"/>
  <c r="P525"/>
  <c r="N525"/>
  <c r="I525"/>
  <c r="V278"/>
  <c r="Q278"/>
  <c r="P278"/>
  <c r="N278"/>
  <c r="I278"/>
  <c r="V204"/>
  <c r="Q204"/>
  <c r="P204"/>
  <c r="N204"/>
  <c r="I204"/>
  <c r="V524"/>
  <c r="Q524"/>
  <c r="P524"/>
  <c r="N524"/>
  <c r="I524"/>
  <c r="V523"/>
  <c r="Q523"/>
  <c r="P523"/>
  <c r="N523"/>
  <c r="I523"/>
  <c r="V522"/>
  <c r="Q522"/>
  <c r="P522"/>
  <c r="N522"/>
  <c r="I522"/>
  <c r="V521"/>
  <c r="Q521"/>
  <c r="P521"/>
  <c r="N521"/>
  <c r="I521"/>
  <c r="V203"/>
  <c r="Q203"/>
  <c r="P203"/>
  <c r="N203"/>
  <c r="I203"/>
  <c r="V277"/>
  <c r="Q277"/>
  <c r="P277"/>
  <c r="N277"/>
  <c r="I277"/>
  <c r="V202"/>
  <c r="Q202"/>
  <c r="P202"/>
  <c r="N202"/>
  <c r="I202"/>
  <c r="V276"/>
  <c r="Q276"/>
  <c r="P276"/>
  <c r="N276"/>
  <c r="I276"/>
  <c r="V201"/>
  <c r="Q201"/>
  <c r="P201"/>
  <c r="N201"/>
  <c r="I201"/>
  <c r="V200"/>
  <c r="Q200"/>
  <c r="P200"/>
  <c r="N200"/>
  <c r="I200"/>
  <c r="V199"/>
  <c r="Q199"/>
  <c r="P199"/>
  <c r="N199"/>
  <c r="I199"/>
  <c r="V275"/>
  <c r="Q275"/>
  <c r="P275"/>
  <c r="N275"/>
  <c r="I275"/>
  <c r="V274"/>
  <c r="Q274"/>
  <c r="P274"/>
  <c r="N274"/>
  <c r="I274"/>
  <c r="V520"/>
  <c r="Q520"/>
  <c r="P520"/>
  <c r="N520"/>
  <c r="I520"/>
  <c r="V519"/>
  <c r="Q519"/>
  <c r="P519"/>
  <c r="N519"/>
  <c r="I519"/>
  <c r="V518"/>
  <c r="Q518"/>
  <c r="P518"/>
  <c r="N518"/>
  <c r="I518"/>
  <c r="V517"/>
  <c r="Q517"/>
  <c r="P517"/>
  <c r="N517"/>
  <c r="I517"/>
  <c r="V516"/>
  <c r="Q516"/>
  <c r="P516"/>
  <c r="N516"/>
  <c r="I516"/>
  <c r="V198"/>
  <c r="Q198"/>
  <c r="P198"/>
  <c r="N198"/>
  <c r="I198"/>
  <c r="V197"/>
  <c r="Q197"/>
  <c r="P197"/>
  <c r="N197"/>
  <c r="I197"/>
  <c r="V273"/>
  <c r="Q273"/>
  <c r="P273"/>
  <c r="N273"/>
  <c r="I273"/>
  <c r="U316" l="1"/>
  <c r="K595"/>
  <c r="R595" s="1"/>
  <c r="U598"/>
  <c r="K599"/>
  <c r="R599" s="1"/>
  <c r="U246"/>
  <c r="K601"/>
  <c r="R601" s="1"/>
  <c r="K143"/>
  <c r="R143" s="1"/>
  <c r="U609"/>
  <c r="U248"/>
  <c r="U603"/>
  <c r="K604"/>
  <c r="R604" s="1"/>
  <c r="U607"/>
  <c r="K247"/>
  <c r="R247" s="1"/>
  <c r="K602"/>
  <c r="R602" s="1"/>
  <c r="U605"/>
  <c r="K315"/>
  <c r="R315" s="1"/>
  <c r="U596"/>
  <c r="K597"/>
  <c r="R597" s="1"/>
  <c r="U245"/>
  <c r="K600"/>
  <c r="R600" s="1"/>
  <c r="K609"/>
  <c r="R609" s="1"/>
  <c r="K611"/>
  <c r="R611" s="1"/>
  <c r="L606"/>
  <c r="T606" s="1"/>
  <c r="U143"/>
  <c r="L608"/>
  <c r="T608" s="1"/>
  <c r="L609"/>
  <c r="S609" s="1"/>
  <c r="L611"/>
  <c r="S611" s="1"/>
  <c r="U576"/>
  <c r="U302"/>
  <c r="U240"/>
  <c r="U247"/>
  <c r="L143"/>
  <c r="T143" s="1"/>
  <c r="K248"/>
  <c r="R248" s="1"/>
  <c r="U608"/>
  <c r="U610"/>
  <c r="U611"/>
  <c r="K608"/>
  <c r="R608" s="1"/>
  <c r="L610"/>
  <c r="T610" s="1"/>
  <c r="K610"/>
  <c r="R610" s="1"/>
  <c r="L247"/>
  <c r="L248"/>
  <c r="L244"/>
  <c r="S244" s="1"/>
  <c r="L593"/>
  <c r="S593" s="1"/>
  <c r="U312"/>
  <c r="K242"/>
  <c r="R242" s="1"/>
  <c r="L315"/>
  <c r="T315" s="1"/>
  <c r="U306"/>
  <c r="K590"/>
  <c r="R590" s="1"/>
  <c r="K316"/>
  <c r="R316" s="1"/>
  <c r="K598"/>
  <c r="R598" s="1"/>
  <c r="K246"/>
  <c r="R246" s="1"/>
  <c r="K603"/>
  <c r="R603" s="1"/>
  <c r="K607"/>
  <c r="R607" s="1"/>
  <c r="L313"/>
  <c r="S313" s="1"/>
  <c r="U591"/>
  <c r="U314"/>
  <c r="L316"/>
  <c r="T316" s="1"/>
  <c r="U595"/>
  <c r="L596"/>
  <c r="T596" s="1"/>
  <c r="L598"/>
  <c r="T598" s="1"/>
  <c r="U599"/>
  <c r="L245"/>
  <c r="S245" s="1"/>
  <c r="L246"/>
  <c r="T246" s="1"/>
  <c r="U601"/>
  <c r="L603"/>
  <c r="T603" s="1"/>
  <c r="U604"/>
  <c r="L605"/>
  <c r="T605" s="1"/>
  <c r="U606"/>
  <c r="U593"/>
  <c r="U315"/>
  <c r="L595"/>
  <c r="S595" s="1"/>
  <c r="U597"/>
  <c r="L599"/>
  <c r="S599" s="1"/>
  <c r="U600"/>
  <c r="L601"/>
  <c r="S601" s="1"/>
  <c r="U602"/>
  <c r="L604"/>
  <c r="S604" s="1"/>
  <c r="K606"/>
  <c r="R606" s="1"/>
  <c r="S606"/>
  <c r="K596"/>
  <c r="R596" s="1"/>
  <c r="L597"/>
  <c r="K245"/>
  <c r="R245" s="1"/>
  <c r="L600"/>
  <c r="L602"/>
  <c r="K605"/>
  <c r="R605" s="1"/>
  <c r="L607"/>
  <c r="K305"/>
  <c r="R305" s="1"/>
  <c r="K307"/>
  <c r="R307" s="1"/>
  <c r="U594"/>
  <c r="K314"/>
  <c r="R314" s="1"/>
  <c r="L589"/>
  <c r="T589" s="1"/>
  <c r="L310"/>
  <c r="S310" s="1"/>
  <c r="L240"/>
  <c r="S240" s="1"/>
  <c r="U241"/>
  <c r="K312"/>
  <c r="R312" s="1"/>
  <c r="K592"/>
  <c r="R592" s="1"/>
  <c r="L304"/>
  <c r="S304" s="1"/>
  <c r="U305"/>
  <c r="U307"/>
  <c r="K589"/>
  <c r="R589" s="1"/>
  <c r="L311"/>
  <c r="S311" s="1"/>
  <c r="L242"/>
  <c r="S242" s="1"/>
  <c r="K241"/>
  <c r="R241" s="1"/>
  <c r="U300"/>
  <c r="K577"/>
  <c r="R577" s="1"/>
  <c r="U237"/>
  <c r="K238"/>
  <c r="R238" s="1"/>
  <c r="K311"/>
  <c r="R311" s="1"/>
  <c r="U242"/>
  <c r="U243"/>
  <c r="U313"/>
  <c r="K591"/>
  <c r="R591" s="1"/>
  <c r="K593"/>
  <c r="R593" s="1"/>
  <c r="U236"/>
  <c r="L237"/>
  <c r="T237" s="1"/>
  <c r="L303"/>
  <c r="S303" s="1"/>
  <c r="L239"/>
  <c r="S239" s="1"/>
  <c r="L308"/>
  <c r="S308" s="1"/>
  <c r="U310"/>
  <c r="K243"/>
  <c r="R243" s="1"/>
  <c r="K244"/>
  <c r="R244" s="1"/>
  <c r="U592"/>
  <c r="L594"/>
  <c r="S594" s="1"/>
  <c r="U309"/>
  <c r="U311"/>
  <c r="U244"/>
  <c r="U588"/>
  <c r="L305"/>
  <c r="S305" s="1"/>
  <c r="U239"/>
  <c r="K306"/>
  <c r="R306" s="1"/>
  <c r="L307"/>
  <c r="S307" s="1"/>
  <c r="U308"/>
  <c r="K309"/>
  <c r="R309" s="1"/>
  <c r="U304"/>
  <c r="K588"/>
  <c r="R588" s="1"/>
  <c r="U589"/>
  <c r="U590"/>
  <c r="K240"/>
  <c r="R240" s="1"/>
  <c r="K313"/>
  <c r="R313" s="1"/>
  <c r="K594"/>
  <c r="R594" s="1"/>
  <c r="K310"/>
  <c r="R310" s="1"/>
  <c r="K304"/>
  <c r="R304" s="1"/>
  <c r="L588"/>
  <c r="K239"/>
  <c r="R239" s="1"/>
  <c r="L306"/>
  <c r="K308"/>
  <c r="R308" s="1"/>
  <c r="L309"/>
  <c r="L241"/>
  <c r="L243"/>
  <c r="T244"/>
  <c r="L591"/>
  <c r="L314"/>
  <c r="L590"/>
  <c r="L312"/>
  <c r="L592"/>
  <c r="U578"/>
  <c r="L579"/>
  <c r="T579" s="1"/>
  <c r="U582"/>
  <c r="U303"/>
  <c r="L578"/>
  <c r="S578" s="1"/>
  <c r="U289"/>
  <c r="L290"/>
  <c r="T290" s="1"/>
  <c r="U217"/>
  <c r="L218"/>
  <c r="S218" s="1"/>
  <c r="U550"/>
  <c r="K576"/>
  <c r="R576" s="1"/>
  <c r="U235"/>
  <c r="K236"/>
  <c r="R236" s="1"/>
  <c r="K582"/>
  <c r="R582" s="1"/>
  <c r="U238"/>
  <c r="U580"/>
  <c r="L581"/>
  <c r="T581" s="1"/>
  <c r="U584"/>
  <c r="K585"/>
  <c r="R585" s="1"/>
  <c r="U586"/>
  <c r="K587"/>
  <c r="R587" s="1"/>
  <c r="U224"/>
  <c r="K580"/>
  <c r="R580" s="1"/>
  <c r="L586"/>
  <c r="S586" s="1"/>
  <c r="U581"/>
  <c r="U587"/>
  <c r="L238"/>
  <c r="S238" s="1"/>
  <c r="K303"/>
  <c r="R303" s="1"/>
  <c r="L582"/>
  <c r="S582" s="1"/>
  <c r="U219"/>
  <c r="U220"/>
  <c r="U225"/>
  <c r="K300"/>
  <c r="R300" s="1"/>
  <c r="U577"/>
  <c r="L235"/>
  <c r="T235" s="1"/>
  <c r="U301"/>
  <c r="K302"/>
  <c r="R302" s="1"/>
  <c r="K578"/>
  <c r="R578" s="1"/>
  <c r="U579"/>
  <c r="U583"/>
  <c r="K584"/>
  <c r="R584" s="1"/>
  <c r="U585"/>
  <c r="L220"/>
  <c r="S220" s="1"/>
  <c r="L546"/>
  <c r="S546" s="1"/>
  <c r="L300"/>
  <c r="S300" s="1"/>
  <c r="L577"/>
  <c r="S577" s="1"/>
  <c r="K237"/>
  <c r="R237" s="1"/>
  <c r="L301"/>
  <c r="S301" s="1"/>
  <c r="K581"/>
  <c r="R581" s="1"/>
  <c r="L583"/>
  <c r="S583" s="1"/>
  <c r="L576"/>
  <c r="K235"/>
  <c r="R235" s="1"/>
  <c r="L236"/>
  <c r="K301"/>
  <c r="R301" s="1"/>
  <c r="L302"/>
  <c r="K579"/>
  <c r="R579" s="1"/>
  <c r="L580"/>
  <c r="K583"/>
  <c r="R583" s="1"/>
  <c r="L584"/>
  <c r="L585"/>
  <c r="K586"/>
  <c r="R586" s="1"/>
  <c r="L587"/>
  <c r="U216"/>
  <c r="K217"/>
  <c r="R217" s="1"/>
  <c r="U222"/>
  <c r="K551"/>
  <c r="R551" s="1"/>
  <c r="K281"/>
  <c r="R281" s="1"/>
  <c r="U211"/>
  <c r="K282"/>
  <c r="R282" s="1"/>
  <c r="U212"/>
  <c r="K284"/>
  <c r="R284" s="1"/>
  <c r="U214"/>
  <c r="U540"/>
  <c r="U200"/>
  <c r="U523"/>
  <c r="K524"/>
  <c r="R524" s="1"/>
  <c r="U525"/>
  <c r="K526"/>
  <c r="R526" s="1"/>
  <c r="U279"/>
  <c r="K207"/>
  <c r="R207" s="1"/>
  <c r="U528"/>
  <c r="U531"/>
  <c r="K532"/>
  <c r="R532" s="1"/>
  <c r="U281"/>
  <c r="U544"/>
  <c r="U291"/>
  <c r="L292"/>
  <c r="T292" s="1"/>
  <c r="U221"/>
  <c r="L545"/>
  <c r="T545" s="1"/>
  <c r="L222"/>
  <c r="T222" s="1"/>
  <c r="U223"/>
  <c r="L224"/>
  <c r="T224" s="1"/>
  <c r="U548"/>
  <c r="L226"/>
  <c r="T226" s="1"/>
  <c r="U228"/>
  <c r="L229"/>
  <c r="T229" s="1"/>
  <c r="L215"/>
  <c r="S215" s="1"/>
  <c r="K223"/>
  <c r="R223" s="1"/>
  <c r="L225"/>
  <c r="S225" s="1"/>
  <c r="L548"/>
  <c r="S548" s="1"/>
  <c r="L228"/>
  <c r="S228" s="1"/>
  <c r="L551"/>
  <c r="S551" s="1"/>
  <c r="L288"/>
  <c r="T288" s="1"/>
  <c r="U290"/>
  <c r="K291"/>
  <c r="R291" s="1"/>
  <c r="L219"/>
  <c r="T219" s="1"/>
  <c r="U545"/>
  <c r="K225"/>
  <c r="R225" s="1"/>
  <c r="U547"/>
  <c r="K548"/>
  <c r="R548" s="1"/>
  <c r="U549"/>
  <c r="K228"/>
  <c r="R228" s="1"/>
  <c r="U229"/>
  <c r="K230"/>
  <c r="R230" s="1"/>
  <c r="U227"/>
  <c r="K533"/>
  <c r="R533" s="1"/>
  <c r="U209"/>
  <c r="K214"/>
  <c r="R214" s="1"/>
  <c r="U539"/>
  <c r="K540"/>
  <c r="R540" s="1"/>
  <c r="U542"/>
  <c r="K543"/>
  <c r="R543" s="1"/>
  <c r="U288"/>
  <c r="K289"/>
  <c r="R289" s="1"/>
  <c r="U215"/>
  <c r="L216"/>
  <c r="T216" s="1"/>
  <c r="U218"/>
  <c r="L291"/>
  <c r="S291" s="1"/>
  <c r="K220"/>
  <c r="R220" s="1"/>
  <c r="U292"/>
  <c r="K221"/>
  <c r="R221" s="1"/>
  <c r="U546"/>
  <c r="U226"/>
  <c r="K227"/>
  <c r="R227" s="1"/>
  <c r="U230"/>
  <c r="K550"/>
  <c r="R550" s="1"/>
  <c r="U551"/>
  <c r="U273"/>
  <c r="U287"/>
  <c r="U538"/>
  <c r="K539"/>
  <c r="R539" s="1"/>
  <c r="U541"/>
  <c r="L542"/>
  <c r="S542" s="1"/>
  <c r="L543"/>
  <c r="S543" s="1"/>
  <c r="K215"/>
  <c r="R215" s="1"/>
  <c r="K546"/>
  <c r="R546" s="1"/>
  <c r="K527"/>
  <c r="R527" s="1"/>
  <c r="K288"/>
  <c r="R288" s="1"/>
  <c r="K216"/>
  <c r="R216" s="1"/>
  <c r="K292"/>
  <c r="R292" s="1"/>
  <c r="L547"/>
  <c r="T547" s="1"/>
  <c r="L549"/>
  <c r="T549" s="1"/>
  <c r="L550"/>
  <c r="S550" s="1"/>
  <c r="K290"/>
  <c r="R290" s="1"/>
  <c r="K218"/>
  <c r="R218" s="1"/>
  <c r="K219"/>
  <c r="R219" s="1"/>
  <c r="K545"/>
  <c r="R545" s="1"/>
  <c r="K224"/>
  <c r="R224" s="1"/>
  <c r="K547"/>
  <c r="R547" s="1"/>
  <c r="K549"/>
  <c r="R549" s="1"/>
  <c r="L289"/>
  <c r="L217"/>
  <c r="L221"/>
  <c r="K222"/>
  <c r="R222" s="1"/>
  <c r="L223"/>
  <c r="K226"/>
  <c r="R226" s="1"/>
  <c r="L227"/>
  <c r="K229"/>
  <c r="R229" s="1"/>
  <c r="L230"/>
  <c r="U521"/>
  <c r="K522"/>
  <c r="R522" s="1"/>
  <c r="L198"/>
  <c r="S198" s="1"/>
  <c r="U201"/>
  <c r="L276"/>
  <c r="S276" s="1"/>
  <c r="L521"/>
  <c r="S521" s="1"/>
  <c r="U524"/>
  <c r="U535"/>
  <c r="K209"/>
  <c r="R209" s="1"/>
  <c r="U283"/>
  <c r="K536"/>
  <c r="R536" s="1"/>
  <c r="U285"/>
  <c r="L213"/>
  <c r="S213" s="1"/>
  <c r="U286"/>
  <c r="K287"/>
  <c r="R287" s="1"/>
  <c r="U537"/>
  <c r="L538"/>
  <c r="S538" s="1"/>
  <c r="L539"/>
  <c r="S539" s="1"/>
  <c r="K544"/>
  <c r="R544" s="1"/>
  <c r="U198"/>
  <c r="U533"/>
  <c r="L535"/>
  <c r="T535" s="1"/>
  <c r="L286"/>
  <c r="S286" s="1"/>
  <c r="L541"/>
  <c r="T541" s="1"/>
  <c r="L214"/>
  <c r="S214" s="1"/>
  <c r="U210"/>
  <c r="K211"/>
  <c r="R211" s="1"/>
  <c r="K212"/>
  <c r="R212" s="1"/>
  <c r="K273"/>
  <c r="R273" s="1"/>
  <c r="K274"/>
  <c r="R274" s="1"/>
  <c r="U202"/>
  <c r="K523"/>
  <c r="R523" s="1"/>
  <c r="L279"/>
  <c r="T279" s="1"/>
  <c r="U208"/>
  <c r="L531"/>
  <c r="S531" s="1"/>
  <c r="L281"/>
  <c r="S281" s="1"/>
  <c r="K210"/>
  <c r="R210" s="1"/>
  <c r="L211"/>
  <c r="S211" s="1"/>
  <c r="U282"/>
  <c r="K283"/>
  <c r="R283" s="1"/>
  <c r="L212"/>
  <c r="S212" s="1"/>
  <c r="U284"/>
  <c r="K285"/>
  <c r="R285" s="1"/>
  <c r="U213"/>
  <c r="K537"/>
  <c r="R537" s="1"/>
  <c r="L200"/>
  <c r="T200" s="1"/>
  <c r="L203"/>
  <c r="S203" s="1"/>
  <c r="U532"/>
  <c r="L282"/>
  <c r="S282" s="1"/>
  <c r="U536"/>
  <c r="L284"/>
  <c r="S284" s="1"/>
  <c r="K286"/>
  <c r="R286" s="1"/>
  <c r="U543"/>
  <c r="U534"/>
  <c r="K213"/>
  <c r="R213" s="1"/>
  <c r="K538"/>
  <c r="R538" s="1"/>
  <c r="L540"/>
  <c r="K541"/>
  <c r="R541" s="1"/>
  <c r="K542"/>
  <c r="R542" s="1"/>
  <c r="L209"/>
  <c r="L210"/>
  <c r="L283"/>
  <c r="L285"/>
  <c r="L287"/>
  <c r="L537"/>
  <c r="L544"/>
  <c r="L536"/>
  <c r="U517"/>
  <c r="L518"/>
  <c r="S518" s="1"/>
  <c r="U519"/>
  <c r="K520"/>
  <c r="R520" s="1"/>
  <c r="U275"/>
  <c r="K199"/>
  <c r="R199" s="1"/>
  <c r="U277"/>
  <c r="U278"/>
  <c r="L525"/>
  <c r="T525" s="1"/>
  <c r="K206"/>
  <c r="R206" s="1"/>
  <c r="U207"/>
  <c r="K528"/>
  <c r="R528" s="1"/>
  <c r="U529"/>
  <c r="U518"/>
  <c r="L197"/>
  <c r="S197" s="1"/>
  <c r="L277"/>
  <c r="S277" s="1"/>
  <c r="L528"/>
  <c r="S528" s="1"/>
  <c r="U280"/>
  <c r="L529"/>
  <c r="S529" s="1"/>
  <c r="L532"/>
  <c r="S532" s="1"/>
  <c r="K534"/>
  <c r="R534" s="1"/>
  <c r="L274"/>
  <c r="S274" s="1"/>
  <c r="K200"/>
  <c r="R200" s="1"/>
  <c r="L526"/>
  <c r="S526" s="1"/>
  <c r="K279"/>
  <c r="R279" s="1"/>
  <c r="U530"/>
  <c r="L516"/>
  <c r="S516" s="1"/>
  <c r="K201"/>
  <c r="R201" s="1"/>
  <c r="L204"/>
  <c r="S204" s="1"/>
  <c r="U205"/>
  <c r="K280"/>
  <c r="R280" s="1"/>
  <c r="L534"/>
  <c r="S534" s="1"/>
  <c r="L273"/>
  <c r="T273" s="1"/>
  <c r="K197"/>
  <c r="R197" s="1"/>
  <c r="K518"/>
  <c r="R518" s="1"/>
  <c r="L519"/>
  <c r="S519" s="1"/>
  <c r="U274"/>
  <c r="L275"/>
  <c r="T275" s="1"/>
  <c r="U276"/>
  <c r="K202"/>
  <c r="R202" s="1"/>
  <c r="K203"/>
  <c r="R203" s="1"/>
  <c r="U522"/>
  <c r="L523"/>
  <c r="T523" s="1"/>
  <c r="L524"/>
  <c r="S524" s="1"/>
  <c r="K525"/>
  <c r="R525" s="1"/>
  <c r="U526"/>
  <c r="L205"/>
  <c r="S205" s="1"/>
  <c r="L207"/>
  <c r="S207" s="1"/>
  <c r="K531"/>
  <c r="R531" s="1"/>
  <c r="L533"/>
  <c r="T533" s="1"/>
  <c r="U197"/>
  <c r="U516"/>
  <c r="K517"/>
  <c r="R517" s="1"/>
  <c r="U520"/>
  <c r="U199"/>
  <c r="L201"/>
  <c r="S201" s="1"/>
  <c r="K277"/>
  <c r="R277" s="1"/>
  <c r="U203"/>
  <c r="U204"/>
  <c r="K278"/>
  <c r="R278" s="1"/>
  <c r="U206"/>
  <c r="K208"/>
  <c r="R208" s="1"/>
  <c r="U527"/>
  <c r="L280"/>
  <c r="S280" s="1"/>
  <c r="K530"/>
  <c r="R530" s="1"/>
  <c r="L517"/>
  <c r="K275"/>
  <c r="R275" s="1"/>
  <c r="K276"/>
  <c r="R276" s="1"/>
  <c r="L202"/>
  <c r="K521"/>
  <c r="R521" s="1"/>
  <c r="L522"/>
  <c r="K204"/>
  <c r="R204" s="1"/>
  <c r="L278"/>
  <c r="K205"/>
  <c r="R205" s="1"/>
  <c r="L206"/>
  <c r="L208"/>
  <c r="L527"/>
  <c r="K529"/>
  <c r="R529" s="1"/>
  <c r="L530"/>
  <c r="K535"/>
  <c r="R535" s="1"/>
  <c r="K198"/>
  <c r="R198" s="1"/>
  <c r="K516"/>
  <c r="R516" s="1"/>
  <c r="K519"/>
  <c r="R519" s="1"/>
  <c r="L520"/>
  <c r="L199"/>
  <c r="T546" l="1"/>
  <c r="T313"/>
  <c r="T198"/>
  <c r="T539"/>
  <c r="S535"/>
  <c r="S581"/>
  <c r="T203"/>
  <c r="S596"/>
  <c r="T551"/>
  <c r="T593"/>
  <c r="S579"/>
  <c r="T304"/>
  <c r="S547"/>
  <c r="S237"/>
  <c r="T308"/>
  <c r="T303"/>
  <c r="S315"/>
  <c r="S279"/>
  <c r="S598"/>
  <c r="T611"/>
  <c r="S608"/>
  <c r="S200"/>
  <c r="T529"/>
  <c r="S545"/>
  <c r="T531"/>
  <c r="S605"/>
  <c r="T218"/>
  <c r="T601"/>
  <c r="S143"/>
  <c r="S589"/>
  <c r="T245"/>
  <c r="T521"/>
  <c r="S288"/>
  <c r="T548"/>
  <c r="T594"/>
  <c r="T240"/>
  <c r="S316"/>
  <c r="T305"/>
  <c r="S603"/>
  <c r="S246"/>
  <c r="T609"/>
  <c r="S610"/>
  <c r="S247"/>
  <c r="T247"/>
  <c r="S248"/>
  <c r="T248"/>
  <c r="T214"/>
  <c r="T595"/>
  <c r="T291"/>
  <c r="S235"/>
  <c r="T307"/>
  <c r="T311"/>
  <c r="T310"/>
  <c r="T604"/>
  <c r="T599"/>
  <c r="S222"/>
  <c r="S607"/>
  <c r="T607"/>
  <c r="S602"/>
  <c r="T602"/>
  <c r="S600"/>
  <c r="T600"/>
  <c r="S597"/>
  <c r="T597"/>
  <c r="S229"/>
  <c r="S224"/>
  <c r="T239"/>
  <c r="T542"/>
  <c r="T242"/>
  <c r="T582"/>
  <c r="T586"/>
  <c r="T543"/>
  <c r="S292"/>
  <c r="T578"/>
  <c r="T528"/>
  <c r="S525"/>
  <c r="T204"/>
  <c r="T228"/>
  <c r="T215"/>
  <c r="S216"/>
  <c r="T550"/>
  <c r="T577"/>
  <c r="S314"/>
  <c r="T314"/>
  <c r="S243"/>
  <c r="T243"/>
  <c r="S306"/>
  <c r="T306"/>
  <c r="S241"/>
  <c r="T241"/>
  <c r="S588"/>
  <c r="T588"/>
  <c r="T592"/>
  <c r="S592"/>
  <c r="T312"/>
  <c r="S312"/>
  <c r="S591"/>
  <c r="T591"/>
  <c r="T590"/>
  <c r="S590"/>
  <c r="S309"/>
  <c r="T309"/>
  <c r="T583"/>
  <c r="T276"/>
  <c r="T213"/>
  <c r="T526"/>
  <c r="T538"/>
  <c r="T532"/>
  <c r="T220"/>
  <c r="S219"/>
  <c r="S290"/>
  <c r="T238"/>
  <c r="T225"/>
  <c r="T211"/>
  <c r="S541"/>
  <c r="T300"/>
  <c r="T281"/>
  <c r="T301"/>
  <c r="T207"/>
  <c r="T518"/>
  <c r="T277"/>
  <c r="T212"/>
  <c r="S226"/>
  <c r="T584"/>
  <c r="S584"/>
  <c r="S576"/>
  <c r="T576"/>
  <c r="T580"/>
  <c r="S580"/>
  <c r="T587"/>
  <c r="S587"/>
  <c r="T302"/>
  <c r="S302"/>
  <c r="S585"/>
  <c r="T585"/>
  <c r="S236"/>
  <c r="T236"/>
  <c r="S275"/>
  <c r="S533"/>
  <c r="T274"/>
  <c r="S523"/>
  <c r="T516"/>
  <c r="T286"/>
  <c r="T205"/>
  <c r="T284"/>
  <c r="S549"/>
  <c r="T280"/>
  <c r="T524"/>
  <c r="T197"/>
  <c r="T282"/>
  <c r="S221"/>
  <c r="T221"/>
  <c r="S230"/>
  <c r="T230"/>
  <c r="S289"/>
  <c r="T289"/>
  <c r="S227"/>
  <c r="T227"/>
  <c r="S223"/>
  <c r="T223"/>
  <c r="S217"/>
  <c r="T217"/>
  <c r="T519"/>
  <c r="T540"/>
  <c r="S540"/>
  <c r="T534"/>
  <c r="S273"/>
  <c r="T201"/>
  <c r="S544"/>
  <c r="T544"/>
  <c r="S287"/>
  <c r="T287"/>
  <c r="S283"/>
  <c r="T283"/>
  <c r="T210"/>
  <c r="S210"/>
  <c r="T536"/>
  <c r="S536"/>
  <c r="T209"/>
  <c r="S209"/>
  <c r="S537"/>
  <c r="T537"/>
  <c r="S285"/>
  <c r="T285"/>
  <c r="T199"/>
  <c r="S199"/>
  <c r="T527"/>
  <c r="S527"/>
  <c r="T522"/>
  <c r="S522"/>
  <c r="S208"/>
  <c r="T208"/>
  <c r="T202"/>
  <c r="S202"/>
  <c r="T517"/>
  <c r="S517"/>
  <c r="S520"/>
  <c r="T520"/>
  <c r="T206"/>
  <c r="S206"/>
  <c r="S530"/>
  <c r="T530"/>
  <c r="T278"/>
  <c r="S278"/>
  <c r="V515" l="1"/>
  <c r="Q515"/>
  <c r="P515"/>
  <c r="N515"/>
  <c r="I515"/>
  <c r="V514"/>
  <c r="Q514"/>
  <c r="P514"/>
  <c r="N514"/>
  <c r="I514"/>
  <c r="V513"/>
  <c r="Q513"/>
  <c r="P513"/>
  <c r="N513"/>
  <c r="I513"/>
  <c r="V512"/>
  <c r="Q512"/>
  <c r="P512"/>
  <c r="N512"/>
  <c r="I512"/>
  <c r="V511"/>
  <c r="Q511"/>
  <c r="P511"/>
  <c r="N511"/>
  <c r="I511"/>
  <c r="V510"/>
  <c r="Q510"/>
  <c r="P510"/>
  <c r="N510"/>
  <c r="I510"/>
  <c r="V509"/>
  <c r="Q509"/>
  <c r="P509"/>
  <c r="N509"/>
  <c r="I509"/>
  <c r="V508"/>
  <c r="Q508"/>
  <c r="P508"/>
  <c r="N508"/>
  <c r="I508"/>
  <c r="V507"/>
  <c r="Q507"/>
  <c r="P507"/>
  <c r="N507"/>
  <c r="I507"/>
  <c r="V506"/>
  <c r="Q506"/>
  <c r="P506"/>
  <c r="N506"/>
  <c r="I506"/>
  <c r="V505"/>
  <c r="Q505"/>
  <c r="P505"/>
  <c r="N505"/>
  <c r="I505"/>
  <c r="V504"/>
  <c r="Q504"/>
  <c r="P504"/>
  <c r="N504"/>
  <c r="I504"/>
  <c r="V503"/>
  <c r="Q503"/>
  <c r="P503"/>
  <c r="N503"/>
  <c r="I503"/>
  <c r="V502"/>
  <c r="Q502"/>
  <c r="P502"/>
  <c r="N502"/>
  <c r="I502"/>
  <c r="V501"/>
  <c r="Q501"/>
  <c r="P501"/>
  <c r="N501"/>
  <c r="I501"/>
  <c r="V500"/>
  <c r="Q500"/>
  <c r="P500"/>
  <c r="N500"/>
  <c r="I500"/>
  <c r="V499"/>
  <c r="Q499"/>
  <c r="P499"/>
  <c r="N499"/>
  <c r="I499"/>
  <c r="V498"/>
  <c r="Q498"/>
  <c r="P498"/>
  <c r="N498"/>
  <c r="I498"/>
  <c r="V497"/>
  <c r="Q497"/>
  <c r="P497"/>
  <c r="N497"/>
  <c r="I497"/>
  <c r="V496"/>
  <c r="Q496"/>
  <c r="P496"/>
  <c r="N496"/>
  <c r="I496"/>
  <c r="V142"/>
  <c r="Q142"/>
  <c r="P142"/>
  <c r="N142"/>
  <c r="I142"/>
  <c r="V141"/>
  <c r="Q141"/>
  <c r="P141"/>
  <c r="N141"/>
  <c r="I141"/>
  <c r="V140"/>
  <c r="Q140"/>
  <c r="P140"/>
  <c r="N140"/>
  <c r="I140"/>
  <c r="V139"/>
  <c r="Q139"/>
  <c r="P139"/>
  <c r="N139"/>
  <c r="I139"/>
  <c r="V138"/>
  <c r="Q138"/>
  <c r="P138"/>
  <c r="N138"/>
  <c r="I138"/>
  <c r="V137"/>
  <c r="Q137"/>
  <c r="P137"/>
  <c r="N137"/>
  <c r="I137"/>
  <c r="V136"/>
  <c r="Q136"/>
  <c r="P136"/>
  <c r="N136"/>
  <c r="I136"/>
  <c r="V272"/>
  <c r="Q272"/>
  <c r="P272"/>
  <c r="N272"/>
  <c r="I272"/>
  <c r="V135"/>
  <c r="Q135"/>
  <c r="P135"/>
  <c r="N135"/>
  <c r="I135"/>
  <c r="V134"/>
  <c r="Q134"/>
  <c r="P134"/>
  <c r="N134"/>
  <c r="I134"/>
  <c r="V133"/>
  <c r="Q133"/>
  <c r="P133"/>
  <c r="N133"/>
  <c r="I133"/>
  <c r="V132"/>
  <c r="Q132"/>
  <c r="P132"/>
  <c r="N132"/>
  <c r="I132"/>
  <c r="V131"/>
  <c r="Q131"/>
  <c r="P131"/>
  <c r="N131"/>
  <c r="I131"/>
  <c r="V130"/>
  <c r="Q130"/>
  <c r="P130"/>
  <c r="N130"/>
  <c r="I130"/>
  <c r="V129"/>
  <c r="Q129"/>
  <c r="P129"/>
  <c r="N129"/>
  <c r="I129"/>
  <c r="V128"/>
  <c r="Q128"/>
  <c r="P128"/>
  <c r="N128"/>
  <c r="I128"/>
  <c r="V127"/>
  <c r="Q127"/>
  <c r="P127"/>
  <c r="N127"/>
  <c r="I127"/>
  <c r="V126"/>
  <c r="Q126"/>
  <c r="P126"/>
  <c r="N126"/>
  <c r="I126"/>
  <c r="V125"/>
  <c r="Q125"/>
  <c r="P125"/>
  <c r="N125"/>
  <c r="I125"/>
  <c r="V124"/>
  <c r="Q124"/>
  <c r="P124"/>
  <c r="N124"/>
  <c r="I124"/>
  <c r="V495"/>
  <c r="P495"/>
  <c r="L495" s="1"/>
  <c r="S495" s="1"/>
  <c r="N495"/>
  <c r="J495"/>
  <c r="Q495" s="1"/>
  <c r="V494"/>
  <c r="P494"/>
  <c r="L494" s="1"/>
  <c r="N494"/>
  <c r="K494" s="1"/>
  <c r="R494" s="1"/>
  <c r="J494"/>
  <c r="Q494" s="1"/>
  <c r="V493"/>
  <c r="P493"/>
  <c r="L493" s="1"/>
  <c r="N493"/>
  <c r="K493" s="1"/>
  <c r="R493" s="1"/>
  <c r="J493"/>
  <c r="Q493" s="1"/>
  <c r="V492"/>
  <c r="P492"/>
  <c r="L492" s="1"/>
  <c r="N492"/>
  <c r="J492"/>
  <c r="Q492" s="1"/>
  <c r="V491"/>
  <c r="P491"/>
  <c r="L491" s="1"/>
  <c r="N491"/>
  <c r="J491"/>
  <c r="Q491" s="1"/>
  <c r="V490"/>
  <c r="P490"/>
  <c r="L490" s="1"/>
  <c r="S490" s="1"/>
  <c r="N490"/>
  <c r="J490"/>
  <c r="Q490" s="1"/>
  <c r="V489"/>
  <c r="P489"/>
  <c r="L489" s="1"/>
  <c r="N489"/>
  <c r="J489"/>
  <c r="Q489" s="1"/>
  <c r="V488"/>
  <c r="P488"/>
  <c r="L488" s="1"/>
  <c r="N488"/>
  <c r="K488" s="1"/>
  <c r="R488" s="1"/>
  <c r="J488"/>
  <c r="Q488" s="1"/>
  <c r="V487"/>
  <c r="P487"/>
  <c r="L487" s="1"/>
  <c r="N487"/>
  <c r="J487"/>
  <c r="Q487" s="1"/>
  <c r="V486"/>
  <c r="P486"/>
  <c r="L486" s="1"/>
  <c r="S486" s="1"/>
  <c r="N486"/>
  <c r="J486"/>
  <c r="Q486" s="1"/>
  <c r="V485"/>
  <c r="P485"/>
  <c r="L485" s="1"/>
  <c r="N485"/>
  <c r="J485"/>
  <c r="Q485" s="1"/>
  <c r="V484"/>
  <c r="P484"/>
  <c r="L484" s="1"/>
  <c r="N484"/>
  <c r="J484"/>
  <c r="Q484" s="1"/>
  <c r="V483"/>
  <c r="P483"/>
  <c r="L483" s="1"/>
  <c r="N483"/>
  <c r="J483"/>
  <c r="Q483" s="1"/>
  <c r="V482"/>
  <c r="P482"/>
  <c r="L482" s="1"/>
  <c r="S482" s="1"/>
  <c r="N482"/>
  <c r="J482"/>
  <c r="Q482" s="1"/>
  <c r="V481"/>
  <c r="P481"/>
  <c r="L481" s="1"/>
  <c r="N481"/>
  <c r="K481" s="1"/>
  <c r="R481" s="1"/>
  <c r="J481"/>
  <c r="Q481" s="1"/>
  <c r="V480"/>
  <c r="P480"/>
  <c r="L480" s="1"/>
  <c r="N480"/>
  <c r="K480" s="1"/>
  <c r="R480" s="1"/>
  <c r="J480"/>
  <c r="Q480" s="1"/>
  <c r="V196"/>
  <c r="P196"/>
  <c r="L196" s="1"/>
  <c r="N196"/>
  <c r="J196"/>
  <c r="Q196" s="1"/>
  <c r="V195"/>
  <c r="P195"/>
  <c r="L195" s="1"/>
  <c r="S195" s="1"/>
  <c r="N195"/>
  <c r="J195"/>
  <c r="Q195" s="1"/>
  <c r="V194"/>
  <c r="P194"/>
  <c r="L194" s="1"/>
  <c r="N194"/>
  <c r="J194"/>
  <c r="Q194" s="1"/>
  <c r="V193"/>
  <c r="P193"/>
  <c r="L193" s="1"/>
  <c r="N193"/>
  <c r="J193"/>
  <c r="Q193" s="1"/>
  <c r="V192"/>
  <c r="P192"/>
  <c r="L192" s="1"/>
  <c r="N192"/>
  <c r="J192"/>
  <c r="Q192" s="1"/>
  <c r="V123"/>
  <c r="P123"/>
  <c r="L123" s="1"/>
  <c r="S123" s="1"/>
  <c r="N123"/>
  <c r="K123" s="1"/>
  <c r="R123" s="1"/>
  <c r="J123"/>
  <c r="Q123" s="1"/>
  <c r="V122"/>
  <c r="P122"/>
  <c r="L122" s="1"/>
  <c r="N122"/>
  <c r="K122" s="1"/>
  <c r="R122" s="1"/>
  <c r="J122"/>
  <c r="Q122" s="1"/>
  <c r="V121"/>
  <c r="P121"/>
  <c r="L121" s="1"/>
  <c r="N121"/>
  <c r="K121" s="1"/>
  <c r="R121" s="1"/>
  <c r="J121"/>
  <c r="Q121" s="1"/>
  <c r="V120"/>
  <c r="P120"/>
  <c r="L120" s="1"/>
  <c r="N120"/>
  <c r="J120"/>
  <c r="Q120" s="1"/>
  <c r="V119"/>
  <c r="P119"/>
  <c r="L119" s="1"/>
  <c r="S119" s="1"/>
  <c r="N119"/>
  <c r="K119" s="1"/>
  <c r="R119" s="1"/>
  <c r="J119"/>
  <c r="Q119" s="1"/>
  <c r="V118"/>
  <c r="P118"/>
  <c r="L118" s="1"/>
  <c r="N118"/>
  <c r="K118" s="1"/>
  <c r="R118" s="1"/>
  <c r="J118"/>
  <c r="Q118" s="1"/>
  <c r="V117"/>
  <c r="P117"/>
  <c r="L117" s="1"/>
  <c r="N117"/>
  <c r="K117" s="1"/>
  <c r="R117" s="1"/>
  <c r="J117"/>
  <c r="Q117" s="1"/>
  <c r="V116"/>
  <c r="P116"/>
  <c r="L116" s="1"/>
  <c r="N116"/>
  <c r="K116" s="1"/>
  <c r="R116" s="1"/>
  <c r="J116"/>
  <c r="Q116" s="1"/>
  <c r="V115"/>
  <c r="P115"/>
  <c r="L115" s="1"/>
  <c r="S115" s="1"/>
  <c r="N115"/>
  <c r="J115"/>
  <c r="Q115" s="1"/>
  <c r="V114"/>
  <c r="P114"/>
  <c r="L114" s="1"/>
  <c r="N114"/>
  <c r="K114" s="1"/>
  <c r="R114" s="1"/>
  <c r="J114"/>
  <c r="Q114" s="1"/>
  <c r="V113"/>
  <c r="P113"/>
  <c r="L113" s="1"/>
  <c r="N113"/>
  <c r="K113" s="1"/>
  <c r="R113" s="1"/>
  <c r="J113"/>
  <c r="Q113" s="1"/>
  <c r="V112"/>
  <c r="P112"/>
  <c r="L112" s="1"/>
  <c r="N112"/>
  <c r="J112"/>
  <c r="Q112" s="1"/>
  <c r="V111"/>
  <c r="P111"/>
  <c r="L111" s="1"/>
  <c r="S111" s="1"/>
  <c r="N111"/>
  <c r="K111" s="1"/>
  <c r="R111" s="1"/>
  <c r="J111"/>
  <c r="Q111" s="1"/>
  <c r="V110"/>
  <c r="P110"/>
  <c r="L110" s="1"/>
  <c r="N110"/>
  <c r="J110"/>
  <c r="Q110" s="1"/>
  <c r="V109"/>
  <c r="P109"/>
  <c r="L109" s="1"/>
  <c r="N109"/>
  <c r="J109"/>
  <c r="Q109" s="1"/>
  <c r="V108"/>
  <c r="P108"/>
  <c r="L108" s="1"/>
  <c r="N108"/>
  <c r="J108"/>
  <c r="Q108" s="1"/>
  <c r="V107"/>
  <c r="P107"/>
  <c r="L107" s="1"/>
  <c r="S107" s="1"/>
  <c r="N107"/>
  <c r="K107" s="1"/>
  <c r="R107" s="1"/>
  <c r="J107"/>
  <c r="Q107" s="1"/>
  <c r="V106"/>
  <c r="P106"/>
  <c r="L106" s="1"/>
  <c r="N106"/>
  <c r="J106"/>
  <c r="Q106" s="1"/>
  <c r="V105"/>
  <c r="P105"/>
  <c r="L105" s="1"/>
  <c r="N105"/>
  <c r="J105"/>
  <c r="Q105" s="1"/>
  <c r="V479"/>
  <c r="Q479"/>
  <c r="P479"/>
  <c r="N479"/>
  <c r="I479"/>
  <c r="V478"/>
  <c r="Q478"/>
  <c r="P478"/>
  <c r="N478"/>
  <c r="I478"/>
  <c r="V477"/>
  <c r="Q477"/>
  <c r="P477"/>
  <c r="N477"/>
  <c r="I477"/>
  <c r="V476"/>
  <c r="Q476"/>
  <c r="P476"/>
  <c r="N476"/>
  <c r="I476"/>
  <c r="V475"/>
  <c r="Q475"/>
  <c r="P475"/>
  <c r="N475"/>
  <c r="I475"/>
  <c r="V474"/>
  <c r="Q474"/>
  <c r="P474"/>
  <c r="N474"/>
  <c r="I474"/>
  <c r="V473"/>
  <c r="Q473"/>
  <c r="P473"/>
  <c r="N473"/>
  <c r="I473"/>
  <c r="V472"/>
  <c r="Q472"/>
  <c r="P472"/>
  <c r="N472"/>
  <c r="I472"/>
  <c r="V471"/>
  <c r="Q471"/>
  <c r="P471"/>
  <c r="N471"/>
  <c r="I471"/>
  <c r="V470"/>
  <c r="Q470"/>
  <c r="P470"/>
  <c r="N470"/>
  <c r="I470"/>
  <c r="V469"/>
  <c r="Q469"/>
  <c r="P469"/>
  <c r="N469"/>
  <c r="I469"/>
  <c r="V468"/>
  <c r="Q468"/>
  <c r="P468"/>
  <c r="N468"/>
  <c r="I468"/>
  <c r="V467"/>
  <c r="Q467"/>
  <c r="P467"/>
  <c r="N467"/>
  <c r="I467"/>
  <c r="V466"/>
  <c r="Q466"/>
  <c r="P466"/>
  <c r="N466"/>
  <c r="I466"/>
  <c r="V465"/>
  <c r="Q465"/>
  <c r="P465"/>
  <c r="N465"/>
  <c r="I465"/>
  <c r="V464"/>
  <c r="Q464"/>
  <c r="P464"/>
  <c r="N464"/>
  <c r="I464"/>
  <c r="V463"/>
  <c r="Q463"/>
  <c r="P463"/>
  <c r="N463"/>
  <c r="I463"/>
  <c r="V462"/>
  <c r="Q462"/>
  <c r="P462"/>
  <c r="N462"/>
  <c r="I462"/>
  <c r="V461"/>
  <c r="Q461"/>
  <c r="P461"/>
  <c r="N461"/>
  <c r="I461"/>
  <c r="V460"/>
  <c r="Q460"/>
  <c r="P460"/>
  <c r="N460"/>
  <c r="I460"/>
  <c r="V459"/>
  <c r="Q459"/>
  <c r="P459"/>
  <c r="N459"/>
  <c r="I459"/>
  <c r="V458"/>
  <c r="Q458"/>
  <c r="P458"/>
  <c r="N458"/>
  <c r="I458"/>
  <c r="V457"/>
  <c r="Q457"/>
  <c r="P457"/>
  <c r="N457"/>
  <c r="I457"/>
  <c r="V456"/>
  <c r="Q456"/>
  <c r="P456"/>
  <c r="N456"/>
  <c r="I456"/>
  <c r="V455"/>
  <c r="Q455"/>
  <c r="P455"/>
  <c r="N455"/>
  <c r="I455"/>
  <c r="V454"/>
  <c r="Q454"/>
  <c r="P454"/>
  <c r="N454"/>
  <c r="I454"/>
  <c r="V453"/>
  <c r="Q453"/>
  <c r="P453"/>
  <c r="N453"/>
  <c r="I453"/>
  <c r="V452"/>
  <c r="Q452"/>
  <c r="P452"/>
  <c r="N452"/>
  <c r="I452"/>
  <c r="V451"/>
  <c r="Q451"/>
  <c r="P451"/>
  <c r="N451"/>
  <c r="I451"/>
  <c r="V450"/>
  <c r="Q450"/>
  <c r="P450"/>
  <c r="N450"/>
  <c r="I450"/>
  <c r="V449"/>
  <c r="Q449"/>
  <c r="P449"/>
  <c r="N449"/>
  <c r="I449"/>
  <c r="V448"/>
  <c r="Q448"/>
  <c r="P448"/>
  <c r="N448"/>
  <c r="I448"/>
  <c r="V447"/>
  <c r="Q447"/>
  <c r="P447"/>
  <c r="N447"/>
  <c r="I447"/>
  <c r="V446"/>
  <c r="Q446"/>
  <c r="P446"/>
  <c r="N446"/>
  <c r="I446"/>
  <c r="V445"/>
  <c r="Q445"/>
  <c r="P445"/>
  <c r="N445"/>
  <c r="I445"/>
  <c r="V444"/>
  <c r="Q444"/>
  <c r="P444"/>
  <c r="N444"/>
  <c r="I444"/>
  <c r="V443"/>
  <c r="Q443"/>
  <c r="P443"/>
  <c r="N443"/>
  <c r="I443"/>
  <c r="V442"/>
  <c r="Q442"/>
  <c r="P442"/>
  <c r="N442"/>
  <c r="I442"/>
  <c r="V441"/>
  <c r="Q441"/>
  <c r="P441"/>
  <c r="N441"/>
  <c r="I441"/>
  <c r="V440"/>
  <c r="Q440"/>
  <c r="P440"/>
  <c r="N440"/>
  <c r="I440"/>
  <c r="V439"/>
  <c r="Q439"/>
  <c r="P439"/>
  <c r="N439"/>
  <c r="I439"/>
  <c r="V438"/>
  <c r="Q438"/>
  <c r="P438"/>
  <c r="N438"/>
  <c r="I438"/>
  <c r="V191"/>
  <c r="Q191"/>
  <c r="P191"/>
  <c r="N191"/>
  <c r="I191"/>
  <c r="V190"/>
  <c r="Q190"/>
  <c r="P190"/>
  <c r="N190"/>
  <c r="I190"/>
  <c r="V437"/>
  <c r="Q437"/>
  <c r="P437"/>
  <c r="N437"/>
  <c r="I437"/>
  <c r="V189"/>
  <c r="Q189"/>
  <c r="P189"/>
  <c r="N189"/>
  <c r="I189"/>
  <c r="V188"/>
  <c r="Q188"/>
  <c r="P188"/>
  <c r="N188"/>
  <c r="I188"/>
  <c r="V187"/>
  <c r="Q187"/>
  <c r="P187"/>
  <c r="N187"/>
  <c r="I187"/>
  <c r="V436"/>
  <c r="Q436"/>
  <c r="P436"/>
  <c r="N436"/>
  <c r="I436"/>
  <c r="V186"/>
  <c r="Q186"/>
  <c r="P186"/>
  <c r="N186"/>
  <c r="I186"/>
  <c r="V185"/>
  <c r="Q185"/>
  <c r="P185"/>
  <c r="N185"/>
  <c r="I185"/>
  <c r="V271"/>
  <c r="Q271"/>
  <c r="P271"/>
  <c r="N271"/>
  <c r="I271"/>
  <c r="V270"/>
  <c r="Q270"/>
  <c r="P270"/>
  <c r="N270"/>
  <c r="I270"/>
  <c r="V269"/>
  <c r="Q269"/>
  <c r="P269"/>
  <c r="N269"/>
  <c r="I269"/>
  <c r="V184"/>
  <c r="Q184"/>
  <c r="P184"/>
  <c r="N184"/>
  <c r="I184"/>
  <c r="V104"/>
  <c r="Q104"/>
  <c r="P104"/>
  <c r="N104"/>
  <c r="I104"/>
  <c r="V103"/>
  <c r="Q103"/>
  <c r="P103"/>
  <c r="N103"/>
  <c r="I103"/>
  <c r="V102"/>
  <c r="Q102"/>
  <c r="P102"/>
  <c r="N102"/>
  <c r="I102"/>
  <c r="V101"/>
  <c r="Q101"/>
  <c r="P101"/>
  <c r="N101"/>
  <c r="I101"/>
  <c r="V100"/>
  <c r="Q100"/>
  <c r="P100"/>
  <c r="N100"/>
  <c r="I100"/>
  <c r="V99"/>
  <c r="Q99"/>
  <c r="P99"/>
  <c r="N99"/>
  <c r="I99"/>
  <c r="V98"/>
  <c r="Q98"/>
  <c r="P98"/>
  <c r="N98"/>
  <c r="I98"/>
  <c r="V97"/>
  <c r="Q97"/>
  <c r="P97"/>
  <c r="N97"/>
  <c r="I97"/>
  <c r="V96"/>
  <c r="Q96"/>
  <c r="P96"/>
  <c r="N96"/>
  <c r="I96"/>
  <c r="V95"/>
  <c r="Q95"/>
  <c r="P95"/>
  <c r="N95"/>
  <c r="I95"/>
  <c r="V94"/>
  <c r="Q94"/>
  <c r="P94"/>
  <c r="N94"/>
  <c r="I94"/>
  <c r="V93"/>
  <c r="Q93"/>
  <c r="P93"/>
  <c r="N93"/>
  <c r="I93"/>
  <c r="V92"/>
  <c r="Q92"/>
  <c r="P92"/>
  <c r="N92"/>
  <c r="I92"/>
  <c r="V435"/>
  <c r="Q435"/>
  <c r="P435"/>
  <c r="N435"/>
  <c r="I435"/>
  <c r="V434"/>
  <c r="Q434"/>
  <c r="P434"/>
  <c r="N434"/>
  <c r="I434"/>
  <c r="V433"/>
  <c r="Q433"/>
  <c r="P433"/>
  <c r="N433"/>
  <c r="I433"/>
  <c r="V432"/>
  <c r="Q432"/>
  <c r="P432"/>
  <c r="N432"/>
  <c r="I432"/>
  <c r="V431"/>
  <c r="Q431"/>
  <c r="P431"/>
  <c r="N431"/>
  <c r="I431"/>
  <c r="V430"/>
  <c r="Q430"/>
  <c r="P430"/>
  <c r="N430"/>
  <c r="I430"/>
  <c r="V429"/>
  <c r="Q429"/>
  <c r="P429"/>
  <c r="N429"/>
  <c r="I429"/>
  <c r="V183"/>
  <c r="Q183"/>
  <c r="P183"/>
  <c r="N183"/>
  <c r="I183"/>
  <c r="V428"/>
  <c r="Q428"/>
  <c r="P428"/>
  <c r="N428"/>
  <c r="I428"/>
  <c r="V427"/>
  <c r="Q427"/>
  <c r="P427"/>
  <c r="N427"/>
  <c r="I427"/>
  <c r="V426"/>
  <c r="Q426"/>
  <c r="P426"/>
  <c r="N426"/>
  <c r="I426"/>
  <c r="V425"/>
  <c r="Q425"/>
  <c r="P425"/>
  <c r="N425"/>
  <c r="I425"/>
  <c r="V424"/>
  <c r="Q424"/>
  <c r="P424"/>
  <c r="N424"/>
  <c r="I424"/>
  <c r="V423"/>
  <c r="Q423"/>
  <c r="P423"/>
  <c r="N423"/>
  <c r="I423"/>
  <c r="V91"/>
  <c r="Q91"/>
  <c r="P91"/>
  <c r="N91"/>
  <c r="I91"/>
  <c r="V182"/>
  <c r="Q182"/>
  <c r="P182"/>
  <c r="N182"/>
  <c r="I182"/>
  <c r="V268"/>
  <c r="Q268"/>
  <c r="P268"/>
  <c r="N268"/>
  <c r="I268"/>
  <c r="V422"/>
  <c r="Q422"/>
  <c r="P422"/>
  <c r="N422"/>
  <c r="I422"/>
  <c r="U490" l="1"/>
  <c r="U492"/>
  <c r="U137"/>
  <c r="K138"/>
  <c r="R138" s="1"/>
  <c r="U141"/>
  <c r="K142"/>
  <c r="R142" s="1"/>
  <c r="U498"/>
  <c r="K499"/>
  <c r="R499" s="1"/>
  <c r="U502"/>
  <c r="K101"/>
  <c r="R101" s="1"/>
  <c r="K184"/>
  <c r="R184" s="1"/>
  <c r="K464"/>
  <c r="R464" s="1"/>
  <c r="U467"/>
  <c r="K468"/>
  <c r="R468" s="1"/>
  <c r="U471"/>
  <c r="K472"/>
  <c r="R472" s="1"/>
  <c r="L476"/>
  <c r="T476" s="1"/>
  <c r="L478"/>
  <c r="T478" s="1"/>
  <c r="T105"/>
  <c r="T114"/>
  <c r="L98"/>
  <c r="S98" s="1"/>
  <c r="U129"/>
  <c r="U133"/>
  <c r="U136"/>
  <c r="U497"/>
  <c r="L500"/>
  <c r="T500" s="1"/>
  <c r="U501"/>
  <c r="L97"/>
  <c r="S97" s="1"/>
  <c r="L185"/>
  <c r="S185" s="1"/>
  <c r="L188"/>
  <c r="S188" s="1"/>
  <c r="L449"/>
  <c r="S449" s="1"/>
  <c r="U478"/>
  <c r="K479"/>
  <c r="R479" s="1"/>
  <c r="T120"/>
  <c r="T194"/>
  <c r="K503"/>
  <c r="R503" s="1"/>
  <c r="U476"/>
  <c r="U97"/>
  <c r="U188"/>
  <c r="U190"/>
  <c r="U449"/>
  <c r="K461"/>
  <c r="R461" s="1"/>
  <c r="U508"/>
  <c r="K509"/>
  <c r="R509" s="1"/>
  <c r="L442"/>
  <c r="S442" s="1"/>
  <c r="U115"/>
  <c r="U194"/>
  <c r="L446"/>
  <c r="S446" s="1"/>
  <c r="L450"/>
  <c r="S450" s="1"/>
  <c r="L454"/>
  <c r="T454" s="1"/>
  <c r="L457"/>
  <c r="T457" s="1"/>
  <c r="L475"/>
  <c r="K490"/>
  <c r="R490" s="1"/>
  <c r="L126"/>
  <c r="S126" s="1"/>
  <c r="L139"/>
  <c r="T139" s="1"/>
  <c r="L496"/>
  <c r="T496" s="1"/>
  <c r="U100"/>
  <c r="L101"/>
  <c r="S101" s="1"/>
  <c r="U511"/>
  <c r="U512"/>
  <c r="K513"/>
  <c r="R513" s="1"/>
  <c r="U515"/>
  <c r="K504"/>
  <c r="R504" s="1"/>
  <c r="L508"/>
  <c r="T508" s="1"/>
  <c r="L191"/>
  <c r="S191" s="1"/>
  <c r="L455"/>
  <c r="S455" s="1"/>
  <c r="L458"/>
  <c r="S458" s="1"/>
  <c r="T489"/>
  <c r="L138"/>
  <c r="S138" s="1"/>
  <c r="L142"/>
  <c r="S142" s="1"/>
  <c r="L499"/>
  <c r="S499" s="1"/>
  <c r="L503"/>
  <c r="S503" s="1"/>
  <c r="L441"/>
  <c r="S441" s="1"/>
  <c r="L445"/>
  <c r="S445" s="1"/>
  <c r="L477"/>
  <c r="S477" s="1"/>
  <c r="K92"/>
  <c r="R92" s="1"/>
  <c r="U95"/>
  <c r="K96"/>
  <c r="R96" s="1"/>
  <c r="U101"/>
  <c r="U271"/>
  <c r="K185"/>
  <c r="R185" s="1"/>
  <c r="U187"/>
  <c r="L438"/>
  <c r="S438" s="1"/>
  <c r="U443"/>
  <c r="K444"/>
  <c r="R444" s="1"/>
  <c r="U447"/>
  <c r="K448"/>
  <c r="R448" s="1"/>
  <c r="U454"/>
  <c r="U457"/>
  <c r="U461"/>
  <c r="K462"/>
  <c r="R462" s="1"/>
  <c r="K465"/>
  <c r="R465" s="1"/>
  <c r="K469"/>
  <c r="R469" s="1"/>
  <c r="K473"/>
  <c r="R473" s="1"/>
  <c r="U120"/>
  <c r="U195"/>
  <c r="U196"/>
  <c r="L507"/>
  <c r="S507" s="1"/>
  <c r="U425"/>
  <c r="U96"/>
  <c r="U270"/>
  <c r="K271"/>
  <c r="R271" s="1"/>
  <c r="U436"/>
  <c r="K187"/>
  <c r="R187" s="1"/>
  <c r="U191"/>
  <c r="U448"/>
  <c r="L464"/>
  <c r="U105"/>
  <c r="U106"/>
  <c r="U108"/>
  <c r="U109"/>
  <c r="U116"/>
  <c r="U193"/>
  <c r="U484"/>
  <c r="U485"/>
  <c r="U486"/>
  <c r="U487"/>
  <c r="K136"/>
  <c r="R136" s="1"/>
  <c r="U138"/>
  <c r="U139"/>
  <c r="K140"/>
  <c r="R140" s="1"/>
  <c r="U142"/>
  <c r="U496"/>
  <c r="K497"/>
  <c r="R497" s="1"/>
  <c r="U499"/>
  <c r="U500"/>
  <c r="K501"/>
  <c r="R501" s="1"/>
  <c r="U507"/>
  <c r="L93"/>
  <c r="S93" s="1"/>
  <c r="L272"/>
  <c r="T272" s="1"/>
  <c r="U103"/>
  <c r="K440"/>
  <c r="R440" s="1"/>
  <c r="U452"/>
  <c r="K460"/>
  <c r="R460" s="1"/>
  <c r="L94"/>
  <c r="S94" s="1"/>
  <c r="L102"/>
  <c r="S102" s="1"/>
  <c r="U104"/>
  <c r="L184"/>
  <c r="S184" s="1"/>
  <c r="L186"/>
  <c r="S186" s="1"/>
  <c r="U440"/>
  <c r="U453"/>
  <c r="K454"/>
  <c r="R454" s="1"/>
  <c r="K457"/>
  <c r="R457" s="1"/>
  <c r="K476"/>
  <c r="R476" s="1"/>
  <c r="U491"/>
  <c r="K126"/>
  <c r="R126" s="1"/>
  <c r="L130"/>
  <c r="T130" s="1"/>
  <c r="L134"/>
  <c r="T134" s="1"/>
  <c r="L137"/>
  <c r="U140"/>
  <c r="K502"/>
  <c r="R502" s="1"/>
  <c r="U503"/>
  <c r="L504"/>
  <c r="T504" s="1"/>
  <c r="U506"/>
  <c r="K507"/>
  <c r="R507" s="1"/>
  <c r="K484"/>
  <c r="R484" s="1"/>
  <c r="U489"/>
  <c r="U495"/>
  <c r="U124"/>
  <c r="K125"/>
  <c r="R125" s="1"/>
  <c r="U127"/>
  <c r="K128"/>
  <c r="R128" s="1"/>
  <c r="U131"/>
  <c r="K132"/>
  <c r="R132" s="1"/>
  <c r="U135"/>
  <c r="K512"/>
  <c r="R512" s="1"/>
  <c r="U93"/>
  <c r="K104"/>
  <c r="R104" s="1"/>
  <c r="U439"/>
  <c r="U445"/>
  <c r="K453"/>
  <c r="R453" s="1"/>
  <c r="U456"/>
  <c r="U459"/>
  <c r="U92"/>
  <c r="K97"/>
  <c r="R97" s="1"/>
  <c r="U99"/>
  <c r="K100"/>
  <c r="R100" s="1"/>
  <c r="U184"/>
  <c r="L269"/>
  <c r="S269" s="1"/>
  <c r="L189"/>
  <c r="S189" s="1"/>
  <c r="U437"/>
  <c r="K190"/>
  <c r="R190" s="1"/>
  <c r="K441"/>
  <c r="R441" s="1"/>
  <c r="U444"/>
  <c r="K449"/>
  <c r="R449" s="1"/>
  <c r="U451"/>
  <c r="L452"/>
  <c r="T452" s="1"/>
  <c r="U455"/>
  <c r="L456"/>
  <c r="U458"/>
  <c r="L459"/>
  <c r="T459" s="1"/>
  <c r="U462"/>
  <c r="U465"/>
  <c r="K466"/>
  <c r="R466" s="1"/>
  <c r="U469"/>
  <c r="K470"/>
  <c r="R470" s="1"/>
  <c r="U473"/>
  <c r="K474"/>
  <c r="R474" s="1"/>
  <c r="U112"/>
  <c r="U192"/>
  <c r="K193"/>
  <c r="R193" s="1"/>
  <c r="U481"/>
  <c r="U488"/>
  <c r="K124"/>
  <c r="R124" s="1"/>
  <c r="K127"/>
  <c r="R127" s="1"/>
  <c r="K131"/>
  <c r="R131" s="1"/>
  <c r="K135"/>
  <c r="R135" s="1"/>
  <c r="U504"/>
  <c r="K505"/>
  <c r="R505" s="1"/>
  <c r="K511"/>
  <c r="R511" s="1"/>
  <c r="K515"/>
  <c r="R515" s="1"/>
  <c r="T122"/>
  <c r="S122"/>
  <c r="T491"/>
  <c r="S491"/>
  <c r="T106"/>
  <c r="S106"/>
  <c r="T485"/>
  <c r="S485"/>
  <c r="T112"/>
  <c r="S112"/>
  <c r="T118"/>
  <c r="S118"/>
  <c r="T481"/>
  <c r="S481"/>
  <c r="U423"/>
  <c r="U94"/>
  <c r="K99"/>
  <c r="R99" s="1"/>
  <c r="K270"/>
  <c r="R270" s="1"/>
  <c r="U185"/>
  <c r="U186"/>
  <c r="K437"/>
  <c r="R437" s="1"/>
  <c r="U438"/>
  <c r="U441"/>
  <c r="K443"/>
  <c r="R443" s="1"/>
  <c r="L422"/>
  <c r="U426"/>
  <c r="L430"/>
  <c r="T430" s="1"/>
  <c r="U433"/>
  <c r="K93"/>
  <c r="R93" s="1"/>
  <c r="K188"/>
  <c r="R188" s="1"/>
  <c r="K191"/>
  <c r="R191" s="1"/>
  <c r="K445"/>
  <c r="R445" s="1"/>
  <c r="U463"/>
  <c r="L465"/>
  <c r="T465" s="1"/>
  <c r="U466"/>
  <c r="L467"/>
  <c r="T467" s="1"/>
  <c r="L469"/>
  <c r="T469" s="1"/>
  <c r="U470"/>
  <c r="L471"/>
  <c r="T471" s="1"/>
  <c r="L473"/>
  <c r="T473" s="1"/>
  <c r="U474"/>
  <c r="U475"/>
  <c r="U479"/>
  <c r="K105"/>
  <c r="R105" s="1"/>
  <c r="U110"/>
  <c r="U113"/>
  <c r="U118"/>
  <c r="U119"/>
  <c r="U122"/>
  <c r="U123"/>
  <c r="K194"/>
  <c r="R194" s="1"/>
  <c r="K195"/>
  <c r="R195" s="1"/>
  <c r="U482"/>
  <c r="U483"/>
  <c r="K489"/>
  <c r="R489" s="1"/>
  <c r="U493"/>
  <c r="U125"/>
  <c r="L127"/>
  <c r="S127" s="1"/>
  <c r="U128"/>
  <c r="K129"/>
  <c r="R129" s="1"/>
  <c r="L131"/>
  <c r="S131" s="1"/>
  <c r="U132"/>
  <c r="K133"/>
  <c r="R133" s="1"/>
  <c r="L135"/>
  <c r="S135" s="1"/>
  <c r="U272"/>
  <c r="K139"/>
  <c r="R139" s="1"/>
  <c r="U505"/>
  <c r="L506"/>
  <c r="S506" s="1"/>
  <c r="U509"/>
  <c r="L510"/>
  <c r="T510" s="1"/>
  <c r="U513"/>
  <c r="L514"/>
  <c r="S514" s="1"/>
  <c r="K424"/>
  <c r="R424" s="1"/>
  <c r="U430"/>
  <c r="K95"/>
  <c r="R95" s="1"/>
  <c r="U98"/>
  <c r="U102"/>
  <c r="U269"/>
  <c r="K436"/>
  <c r="R436" s="1"/>
  <c r="U189"/>
  <c r="K439"/>
  <c r="R439" s="1"/>
  <c r="U442"/>
  <c r="K447"/>
  <c r="R447" s="1"/>
  <c r="U450"/>
  <c r="K432"/>
  <c r="R432" s="1"/>
  <c r="K94"/>
  <c r="R94" s="1"/>
  <c r="K98"/>
  <c r="R98" s="1"/>
  <c r="K102"/>
  <c r="R102" s="1"/>
  <c r="K269"/>
  <c r="R269" s="1"/>
  <c r="K186"/>
  <c r="R186" s="1"/>
  <c r="K189"/>
  <c r="R189" s="1"/>
  <c r="K442"/>
  <c r="R442" s="1"/>
  <c r="K450"/>
  <c r="R450" s="1"/>
  <c r="L460"/>
  <c r="T460" s="1"/>
  <c r="L461"/>
  <c r="T461" s="1"/>
  <c r="L463"/>
  <c r="T463" s="1"/>
  <c r="U464"/>
  <c r="L466"/>
  <c r="S466" s="1"/>
  <c r="U468"/>
  <c r="L470"/>
  <c r="S470" s="1"/>
  <c r="U472"/>
  <c r="L474"/>
  <c r="S474" s="1"/>
  <c r="K477"/>
  <c r="R477" s="1"/>
  <c r="K106"/>
  <c r="R106" s="1"/>
  <c r="K110"/>
  <c r="R110" s="1"/>
  <c r="U111"/>
  <c r="U114"/>
  <c r="K485"/>
  <c r="R485" s="1"/>
  <c r="K495"/>
  <c r="R495" s="1"/>
  <c r="U126"/>
  <c r="L128"/>
  <c r="T128" s="1"/>
  <c r="U130"/>
  <c r="L132"/>
  <c r="T132" s="1"/>
  <c r="U134"/>
  <c r="K137"/>
  <c r="R137" s="1"/>
  <c r="L141"/>
  <c r="T141" s="1"/>
  <c r="L498"/>
  <c r="S498" s="1"/>
  <c r="L502"/>
  <c r="T502" s="1"/>
  <c r="L511"/>
  <c r="S511" s="1"/>
  <c r="L515"/>
  <c r="S515" s="1"/>
  <c r="U460"/>
  <c r="L462"/>
  <c r="S462" s="1"/>
  <c r="K475"/>
  <c r="R475" s="1"/>
  <c r="S114"/>
  <c r="L124"/>
  <c r="T124" s="1"/>
  <c r="U510"/>
  <c r="L512"/>
  <c r="T512" s="1"/>
  <c r="U514"/>
  <c r="K103"/>
  <c r="R103" s="1"/>
  <c r="U446"/>
  <c r="K451"/>
  <c r="R451" s="1"/>
  <c r="U477"/>
  <c r="U107"/>
  <c r="U117"/>
  <c r="S120"/>
  <c r="U121"/>
  <c r="S194"/>
  <c r="U480"/>
  <c r="S489"/>
  <c r="S137"/>
  <c r="T137"/>
  <c r="K130"/>
  <c r="R130" s="1"/>
  <c r="K134"/>
  <c r="R134" s="1"/>
  <c r="S139"/>
  <c r="K141"/>
  <c r="R141" s="1"/>
  <c r="S496"/>
  <c r="K498"/>
  <c r="R498" s="1"/>
  <c r="S500"/>
  <c r="S504"/>
  <c r="K506"/>
  <c r="R506" s="1"/>
  <c r="S508"/>
  <c r="K510"/>
  <c r="R510" s="1"/>
  <c r="K514"/>
  <c r="R514" s="1"/>
  <c r="L125"/>
  <c r="L129"/>
  <c r="L133"/>
  <c r="K272"/>
  <c r="R272" s="1"/>
  <c r="L136"/>
  <c r="L140"/>
  <c r="T142"/>
  <c r="K496"/>
  <c r="R496" s="1"/>
  <c r="L497"/>
  <c r="T499"/>
  <c r="K500"/>
  <c r="R500" s="1"/>
  <c r="L501"/>
  <c r="T503"/>
  <c r="L505"/>
  <c r="T507"/>
  <c r="K508"/>
  <c r="R508" s="1"/>
  <c r="L509"/>
  <c r="L513"/>
  <c r="T109"/>
  <c r="S109"/>
  <c r="S116"/>
  <c r="T116"/>
  <c r="T193"/>
  <c r="S193"/>
  <c r="S196"/>
  <c r="T196"/>
  <c r="T488"/>
  <c r="S488"/>
  <c r="T492"/>
  <c r="S492"/>
  <c r="S108"/>
  <c r="T108"/>
  <c r="T484"/>
  <c r="S484"/>
  <c r="S494"/>
  <c r="T494"/>
  <c r="T117"/>
  <c r="S117"/>
  <c r="T121"/>
  <c r="S121"/>
  <c r="S192"/>
  <c r="T192"/>
  <c r="T480"/>
  <c r="S480"/>
  <c r="S487"/>
  <c r="T487"/>
  <c r="S110"/>
  <c r="T110"/>
  <c r="T113"/>
  <c r="S113"/>
  <c r="S483"/>
  <c r="T483"/>
  <c r="S493"/>
  <c r="T493"/>
  <c r="S105"/>
  <c r="K115"/>
  <c r="R115" s="1"/>
  <c r="K482"/>
  <c r="R482" s="1"/>
  <c r="K486"/>
  <c r="R486" s="1"/>
  <c r="U494"/>
  <c r="T107"/>
  <c r="K108"/>
  <c r="R108" s="1"/>
  <c r="T111"/>
  <c r="K112"/>
  <c r="R112" s="1"/>
  <c r="T115"/>
  <c r="T119"/>
  <c r="K120"/>
  <c r="R120" s="1"/>
  <c r="T123"/>
  <c r="K192"/>
  <c r="R192" s="1"/>
  <c r="T195"/>
  <c r="K196"/>
  <c r="R196" s="1"/>
  <c r="T482"/>
  <c r="K483"/>
  <c r="R483" s="1"/>
  <c r="T486"/>
  <c r="K487"/>
  <c r="R487" s="1"/>
  <c r="T490"/>
  <c r="K491"/>
  <c r="R491" s="1"/>
  <c r="K109"/>
  <c r="R109" s="1"/>
  <c r="K492"/>
  <c r="R492" s="1"/>
  <c r="T495"/>
  <c r="S456"/>
  <c r="T456"/>
  <c r="S459"/>
  <c r="S475"/>
  <c r="T475"/>
  <c r="S478"/>
  <c r="S464"/>
  <c r="T464"/>
  <c r="S467"/>
  <c r="S463"/>
  <c r="K452"/>
  <c r="R452" s="1"/>
  <c r="L453"/>
  <c r="S454"/>
  <c r="K456"/>
  <c r="R456" s="1"/>
  <c r="S457"/>
  <c r="T458"/>
  <c r="K459"/>
  <c r="R459" s="1"/>
  <c r="K463"/>
  <c r="R463" s="1"/>
  <c r="K467"/>
  <c r="R467" s="1"/>
  <c r="L468"/>
  <c r="K471"/>
  <c r="R471" s="1"/>
  <c r="L472"/>
  <c r="T477"/>
  <c r="K478"/>
  <c r="R478" s="1"/>
  <c r="L479"/>
  <c r="K455"/>
  <c r="R455" s="1"/>
  <c r="K458"/>
  <c r="R458" s="1"/>
  <c r="L95"/>
  <c r="T97"/>
  <c r="L99"/>
  <c r="T101"/>
  <c r="L103"/>
  <c r="T184"/>
  <c r="L270"/>
  <c r="L436"/>
  <c r="L437"/>
  <c r="K438"/>
  <c r="R438" s="1"/>
  <c r="L439"/>
  <c r="T441"/>
  <c r="L443"/>
  <c r="K446"/>
  <c r="R446" s="1"/>
  <c r="L447"/>
  <c r="T449"/>
  <c r="L451"/>
  <c r="L92"/>
  <c r="T94"/>
  <c r="L96"/>
  <c r="T98"/>
  <c r="L100"/>
  <c r="T102"/>
  <c r="L104"/>
  <c r="T269"/>
  <c r="L271"/>
  <c r="T186"/>
  <c r="L187"/>
  <c r="T189"/>
  <c r="L190"/>
  <c r="T438"/>
  <c r="L440"/>
  <c r="T442"/>
  <c r="L444"/>
  <c r="T446"/>
  <c r="L448"/>
  <c r="T450"/>
  <c r="U435"/>
  <c r="K425"/>
  <c r="R425" s="1"/>
  <c r="U182"/>
  <c r="K91"/>
  <c r="R91" s="1"/>
  <c r="U428"/>
  <c r="L183"/>
  <c r="S183" s="1"/>
  <c r="L435"/>
  <c r="T435" s="1"/>
  <c r="L182"/>
  <c r="T182" s="1"/>
  <c r="L429"/>
  <c r="T429" s="1"/>
  <c r="U432"/>
  <c r="L434"/>
  <c r="T434" s="1"/>
  <c r="U268"/>
  <c r="K433"/>
  <c r="R433" s="1"/>
  <c r="L91"/>
  <c r="S91" s="1"/>
  <c r="K435"/>
  <c r="R435" s="1"/>
  <c r="K426"/>
  <c r="R426" s="1"/>
  <c r="U183"/>
  <c r="K182"/>
  <c r="R182" s="1"/>
  <c r="U91"/>
  <c r="L423"/>
  <c r="S423" s="1"/>
  <c r="U427"/>
  <c r="K428"/>
  <c r="R428" s="1"/>
  <c r="K429"/>
  <c r="R429" s="1"/>
  <c r="U431"/>
  <c r="L432"/>
  <c r="S432" s="1"/>
  <c r="L433"/>
  <c r="T433" s="1"/>
  <c r="L427"/>
  <c r="T427" s="1"/>
  <c r="L431"/>
  <c r="S431" s="1"/>
  <c r="U422"/>
  <c r="K268"/>
  <c r="R268" s="1"/>
  <c r="U424"/>
  <c r="L425"/>
  <c r="T425" s="1"/>
  <c r="L426"/>
  <c r="S426" s="1"/>
  <c r="K183"/>
  <c r="R183" s="1"/>
  <c r="U429"/>
  <c r="U434"/>
  <c r="T422"/>
  <c r="S422"/>
  <c r="K422"/>
  <c r="R422" s="1"/>
  <c r="L268"/>
  <c r="K423"/>
  <c r="R423" s="1"/>
  <c r="L424"/>
  <c r="K427"/>
  <c r="R427" s="1"/>
  <c r="L428"/>
  <c r="K431"/>
  <c r="R431" s="1"/>
  <c r="K430"/>
  <c r="R430" s="1"/>
  <c r="K434"/>
  <c r="R434" s="1"/>
  <c r="S510" l="1"/>
  <c r="T126"/>
  <c r="T188"/>
  <c r="S469"/>
  <c r="T455"/>
  <c r="T445"/>
  <c r="S471"/>
  <c r="S430"/>
  <c r="S452"/>
  <c r="S130"/>
  <c r="T191"/>
  <c r="T185"/>
  <c r="T93"/>
  <c r="S473"/>
  <c r="S461"/>
  <c r="S476"/>
  <c r="S465"/>
  <c r="T138"/>
  <c r="T426"/>
  <c r="S124"/>
  <c r="T131"/>
  <c r="S502"/>
  <c r="T432"/>
  <c r="S429"/>
  <c r="S460"/>
  <c r="T511"/>
  <c r="S128"/>
  <c r="S141"/>
  <c r="T183"/>
  <c r="T462"/>
  <c r="S134"/>
  <c r="S425"/>
  <c r="T135"/>
  <c r="T127"/>
  <c r="S272"/>
  <c r="T423"/>
  <c r="T474"/>
  <c r="T470"/>
  <c r="T466"/>
  <c r="S182"/>
  <c r="T515"/>
  <c r="S132"/>
  <c r="T498"/>
  <c r="T514"/>
  <c r="T506"/>
  <c r="S512"/>
  <c r="S434"/>
  <c r="S435"/>
  <c r="S509"/>
  <c r="T509"/>
  <c r="S497"/>
  <c r="T497"/>
  <c r="S133"/>
  <c r="T133"/>
  <c r="S125"/>
  <c r="T125"/>
  <c r="S505"/>
  <c r="T505"/>
  <c r="S140"/>
  <c r="T140"/>
  <c r="S513"/>
  <c r="T513"/>
  <c r="S129"/>
  <c r="T129"/>
  <c r="S501"/>
  <c r="T501"/>
  <c r="S136"/>
  <c r="T136"/>
  <c r="S479"/>
  <c r="T479"/>
  <c r="S472"/>
  <c r="T472"/>
  <c r="S468"/>
  <c r="T468"/>
  <c r="S453"/>
  <c r="T453"/>
  <c r="T448"/>
  <c r="S448"/>
  <c r="S440"/>
  <c r="T440"/>
  <c r="T187"/>
  <c r="S187"/>
  <c r="T104"/>
  <c r="S104"/>
  <c r="T96"/>
  <c r="S96"/>
  <c r="T443"/>
  <c r="S443"/>
  <c r="T451"/>
  <c r="S451"/>
  <c r="T436"/>
  <c r="S436"/>
  <c r="T103"/>
  <c r="S103"/>
  <c r="T95"/>
  <c r="S95"/>
  <c r="S444"/>
  <c r="T444"/>
  <c r="T190"/>
  <c r="S190"/>
  <c r="T271"/>
  <c r="S271"/>
  <c r="S100"/>
  <c r="T100"/>
  <c r="T92"/>
  <c r="S92"/>
  <c r="T439"/>
  <c r="S439"/>
  <c r="T447"/>
  <c r="S447"/>
  <c r="T437"/>
  <c r="S437"/>
  <c r="T270"/>
  <c r="S270"/>
  <c r="T99"/>
  <c r="S99"/>
  <c r="S433"/>
  <c r="T91"/>
  <c r="T431"/>
  <c r="S427"/>
  <c r="S428"/>
  <c r="T428"/>
  <c r="S424"/>
  <c r="T424"/>
  <c r="S268"/>
  <c r="T268"/>
  <c r="V421"/>
  <c r="Q421"/>
  <c r="P421"/>
  <c r="N421"/>
  <c r="I421"/>
  <c r="G421"/>
  <c r="V420"/>
  <c r="Q420"/>
  <c r="P420"/>
  <c r="N420"/>
  <c r="I420"/>
  <c r="G420"/>
  <c r="V90"/>
  <c r="Q90"/>
  <c r="P90"/>
  <c r="N90"/>
  <c r="I90"/>
  <c r="G90"/>
  <c r="V89"/>
  <c r="Q89"/>
  <c r="P89"/>
  <c r="N89"/>
  <c r="I89"/>
  <c r="G89"/>
  <c r="V88"/>
  <c r="Q88"/>
  <c r="P88"/>
  <c r="N88"/>
  <c r="I88"/>
  <c r="G88"/>
  <c r="V87"/>
  <c r="Q87"/>
  <c r="P87"/>
  <c r="N87"/>
  <c r="I87"/>
  <c r="G87"/>
  <c r="V86"/>
  <c r="Q86"/>
  <c r="P86"/>
  <c r="N86"/>
  <c r="I86"/>
  <c r="G86"/>
  <c r="V85"/>
  <c r="Q85"/>
  <c r="P85"/>
  <c r="N85"/>
  <c r="I85"/>
  <c r="G85"/>
  <c r="V84"/>
  <c r="Q84"/>
  <c r="P84"/>
  <c r="N84"/>
  <c r="I84"/>
  <c r="G84"/>
  <c r="V83"/>
  <c r="Q83"/>
  <c r="P83"/>
  <c r="N83"/>
  <c r="I83"/>
  <c r="G83"/>
  <c r="V82"/>
  <c r="Q82"/>
  <c r="P82"/>
  <c r="N82"/>
  <c r="I82"/>
  <c r="G82"/>
  <c r="V81"/>
  <c r="Q81"/>
  <c r="P81"/>
  <c r="N81"/>
  <c r="I81"/>
  <c r="G81"/>
  <c r="V80"/>
  <c r="Q80"/>
  <c r="P80"/>
  <c r="N80"/>
  <c r="I80"/>
  <c r="G80"/>
  <c r="V79"/>
  <c r="Q79"/>
  <c r="P79"/>
  <c r="N79"/>
  <c r="I79"/>
  <c r="G79"/>
  <c r="V78"/>
  <c r="Q78"/>
  <c r="P78"/>
  <c r="N78"/>
  <c r="I78"/>
  <c r="G78"/>
  <c r="V77"/>
  <c r="Q77"/>
  <c r="P77"/>
  <c r="N77"/>
  <c r="I77"/>
  <c r="G77"/>
  <c r="V76"/>
  <c r="Q76"/>
  <c r="P76"/>
  <c r="N76"/>
  <c r="I76"/>
  <c r="G76"/>
  <c r="V75"/>
  <c r="Q75"/>
  <c r="P75"/>
  <c r="N75"/>
  <c r="I75"/>
  <c r="G75"/>
  <c r="V74"/>
  <c r="Q74"/>
  <c r="P74"/>
  <c r="N74"/>
  <c r="I74"/>
  <c r="G74"/>
  <c r="V73"/>
  <c r="Q73"/>
  <c r="P73"/>
  <c r="N73"/>
  <c r="I73"/>
  <c r="G73"/>
  <c r="V72"/>
  <c r="Q72"/>
  <c r="P72"/>
  <c r="N72"/>
  <c r="I72"/>
  <c r="G72"/>
  <c r="V71"/>
  <c r="Q71"/>
  <c r="P71"/>
  <c r="N71"/>
  <c r="I71"/>
  <c r="G71"/>
  <c r="V70"/>
  <c r="Q70"/>
  <c r="P70"/>
  <c r="N70"/>
  <c r="I70"/>
  <c r="G70"/>
  <c r="V69"/>
  <c r="Q69"/>
  <c r="P69"/>
  <c r="N69"/>
  <c r="I69"/>
  <c r="G69"/>
  <c r="V68"/>
  <c r="Q68"/>
  <c r="P68"/>
  <c r="N68"/>
  <c r="I68"/>
  <c r="G68"/>
  <c r="V67"/>
  <c r="Q67"/>
  <c r="P67"/>
  <c r="N67"/>
  <c r="I67"/>
  <c r="G67"/>
  <c r="V66"/>
  <c r="Q66"/>
  <c r="P66"/>
  <c r="N66"/>
  <c r="I66"/>
  <c r="G66"/>
  <c r="V65"/>
  <c r="Q65"/>
  <c r="P65"/>
  <c r="N65"/>
  <c r="I65"/>
  <c r="G65"/>
  <c r="V64"/>
  <c r="Q64"/>
  <c r="P64"/>
  <c r="N64"/>
  <c r="I64"/>
  <c r="G64"/>
  <c r="V63"/>
  <c r="Q63"/>
  <c r="P63"/>
  <c r="N63"/>
  <c r="I63"/>
  <c r="G63"/>
  <c r="V62"/>
  <c r="Q62"/>
  <c r="P62"/>
  <c r="N62"/>
  <c r="I62"/>
  <c r="G62"/>
  <c r="V61"/>
  <c r="Q61"/>
  <c r="P61"/>
  <c r="N61"/>
  <c r="I61"/>
  <c r="G61"/>
  <c r="V60"/>
  <c r="Q60"/>
  <c r="P60"/>
  <c r="N60"/>
  <c r="I60"/>
  <c r="G60"/>
  <c r="V419"/>
  <c r="Q419"/>
  <c r="P419"/>
  <c r="N419"/>
  <c r="I419"/>
  <c r="G419"/>
  <c r="V418"/>
  <c r="Q418"/>
  <c r="P418"/>
  <c r="N418"/>
  <c r="I418"/>
  <c r="G418"/>
  <c r="V417"/>
  <c r="Q417"/>
  <c r="P417"/>
  <c r="N417"/>
  <c r="I417"/>
  <c r="V416"/>
  <c r="Q416"/>
  <c r="P416"/>
  <c r="N416"/>
  <c r="I416"/>
  <c r="V415"/>
  <c r="Q415"/>
  <c r="P415"/>
  <c r="N415"/>
  <c r="I415"/>
  <c r="G415"/>
  <c r="V414"/>
  <c r="Q414"/>
  <c r="P414"/>
  <c r="N414"/>
  <c r="I414"/>
  <c r="G414"/>
  <c r="V413"/>
  <c r="Q413"/>
  <c r="P413"/>
  <c r="N413"/>
  <c r="I413"/>
  <c r="G413"/>
  <c r="V412"/>
  <c r="Q412"/>
  <c r="P412"/>
  <c r="N412"/>
  <c r="I412"/>
  <c r="V411"/>
  <c r="Q411"/>
  <c r="P411"/>
  <c r="N411"/>
  <c r="I411"/>
  <c r="G411"/>
  <c r="V410"/>
  <c r="Q410"/>
  <c r="P410"/>
  <c r="N410"/>
  <c r="I410"/>
  <c r="G410"/>
  <c r="V409"/>
  <c r="Q409"/>
  <c r="P409"/>
  <c r="N409"/>
  <c r="I409"/>
  <c r="G409"/>
  <c r="V408"/>
  <c r="Q408"/>
  <c r="P408"/>
  <c r="N408"/>
  <c r="I408"/>
  <c r="G408"/>
  <c r="V407"/>
  <c r="Q407"/>
  <c r="P407"/>
  <c r="N407"/>
  <c r="I407"/>
  <c r="G407"/>
  <c r="V406"/>
  <c r="Q406"/>
  <c r="P406"/>
  <c r="N406"/>
  <c r="I406"/>
  <c r="G406"/>
  <c r="V405"/>
  <c r="Q405"/>
  <c r="P405"/>
  <c r="N405"/>
  <c r="I405"/>
  <c r="G405"/>
  <c r="V404"/>
  <c r="Q404"/>
  <c r="P404"/>
  <c r="N404"/>
  <c r="I404"/>
  <c r="G404"/>
  <c r="V403"/>
  <c r="Q403"/>
  <c r="P403"/>
  <c r="N403"/>
  <c r="I403"/>
  <c r="G403"/>
  <c r="V402"/>
  <c r="Q402"/>
  <c r="P402"/>
  <c r="N402"/>
  <c r="I402"/>
  <c r="V401"/>
  <c r="Q401"/>
  <c r="P401"/>
  <c r="N401"/>
  <c r="I401"/>
  <c r="G401"/>
  <c r="V400"/>
  <c r="Q400"/>
  <c r="P400"/>
  <c r="N400"/>
  <c r="I400"/>
  <c r="V399"/>
  <c r="Q399"/>
  <c r="P399"/>
  <c r="N399"/>
  <c r="I399"/>
  <c r="G399"/>
  <c r="V398"/>
  <c r="Q398"/>
  <c r="P398"/>
  <c r="N398"/>
  <c r="I398"/>
  <c r="G398"/>
  <c r="V267"/>
  <c r="Q267"/>
  <c r="P267"/>
  <c r="N267"/>
  <c r="I267"/>
  <c r="G267"/>
  <c r="V181"/>
  <c r="Q181"/>
  <c r="P181"/>
  <c r="N181"/>
  <c r="I181"/>
  <c r="G181"/>
  <c r="V59"/>
  <c r="Q59"/>
  <c r="P59"/>
  <c r="N59"/>
  <c r="I59"/>
  <c r="G59"/>
  <c r="V397"/>
  <c r="Q397"/>
  <c r="P397"/>
  <c r="N397"/>
  <c r="I397"/>
  <c r="G397"/>
  <c r="V396"/>
  <c r="Q396"/>
  <c r="P396"/>
  <c r="N396"/>
  <c r="I396"/>
  <c r="G396"/>
  <c r="V58"/>
  <c r="Q58"/>
  <c r="P58"/>
  <c r="N58"/>
  <c r="I58"/>
  <c r="G58"/>
  <c r="V57"/>
  <c r="Q57"/>
  <c r="P57"/>
  <c r="N57"/>
  <c r="I57"/>
  <c r="V180"/>
  <c r="U180"/>
  <c r="L180"/>
  <c r="K180"/>
  <c r="R180" s="1"/>
  <c r="V179"/>
  <c r="U179"/>
  <c r="L179"/>
  <c r="S179" s="1"/>
  <c r="K179"/>
  <c r="R179" s="1"/>
  <c r="V178"/>
  <c r="U178"/>
  <c r="L178"/>
  <c r="S178" s="1"/>
  <c r="K178"/>
  <c r="R178" s="1"/>
  <c r="V395"/>
  <c r="U395"/>
  <c r="L395"/>
  <c r="S395" s="1"/>
  <c r="K395"/>
  <c r="R395" s="1"/>
  <c r="V177"/>
  <c r="U177"/>
  <c r="L177"/>
  <c r="K177"/>
  <c r="R177" s="1"/>
  <c r="V176"/>
  <c r="U176"/>
  <c r="L176"/>
  <c r="S176" s="1"/>
  <c r="K176"/>
  <c r="R176" s="1"/>
  <c r="V175"/>
  <c r="U175"/>
  <c r="L175"/>
  <c r="S175" s="1"/>
  <c r="K175"/>
  <c r="R175" s="1"/>
  <c r="V174"/>
  <c r="U174"/>
  <c r="L174"/>
  <c r="S174" s="1"/>
  <c r="K174"/>
  <c r="R174" s="1"/>
  <c r="V173"/>
  <c r="U173"/>
  <c r="L173"/>
  <c r="K173"/>
  <c r="R173" s="1"/>
  <c r="V172"/>
  <c r="U172"/>
  <c r="L172"/>
  <c r="S172" s="1"/>
  <c r="K172"/>
  <c r="R172" s="1"/>
  <c r="V266"/>
  <c r="U266"/>
  <c r="L266"/>
  <c r="S266" s="1"/>
  <c r="K266"/>
  <c r="R266" s="1"/>
  <c r="V265"/>
  <c r="U265"/>
  <c r="L265"/>
  <c r="K265"/>
  <c r="R265" s="1"/>
  <c r="V264"/>
  <c r="U264"/>
  <c r="L264"/>
  <c r="K264"/>
  <c r="R264" s="1"/>
  <c r="V56"/>
  <c r="U56"/>
  <c r="L56"/>
  <c r="S56" s="1"/>
  <c r="K56"/>
  <c r="R56" s="1"/>
  <c r="V55"/>
  <c r="U55"/>
  <c r="L55"/>
  <c r="S55" s="1"/>
  <c r="K55"/>
  <c r="R55" s="1"/>
  <c r="V54"/>
  <c r="U54"/>
  <c r="L54"/>
  <c r="K54"/>
  <c r="R54" s="1"/>
  <c r="V53"/>
  <c r="U53"/>
  <c r="L53"/>
  <c r="S53" s="1"/>
  <c r="K53"/>
  <c r="R53" s="1"/>
  <c r="V52"/>
  <c r="U52"/>
  <c r="L52"/>
  <c r="S52" s="1"/>
  <c r="K52"/>
  <c r="R52" s="1"/>
  <c r="V51"/>
  <c r="U51"/>
  <c r="L51"/>
  <c r="S51" s="1"/>
  <c r="K51"/>
  <c r="R51" s="1"/>
  <c r="V50"/>
  <c r="U50"/>
  <c r="L50"/>
  <c r="K50"/>
  <c r="R50" s="1"/>
  <c r="V49"/>
  <c r="U49"/>
  <c r="L49"/>
  <c r="S49" s="1"/>
  <c r="K49"/>
  <c r="R49" s="1"/>
  <c r="V171"/>
  <c r="U171"/>
  <c r="L171"/>
  <c r="S171" s="1"/>
  <c r="K171"/>
  <c r="R171" s="1"/>
  <c r="V263"/>
  <c r="U263"/>
  <c r="L263"/>
  <c r="S263" s="1"/>
  <c r="K263"/>
  <c r="R263" s="1"/>
  <c r="V394"/>
  <c r="U394"/>
  <c r="L394"/>
  <c r="K394"/>
  <c r="R394" s="1"/>
  <c r="V170"/>
  <c r="U170"/>
  <c r="L170"/>
  <c r="S170" s="1"/>
  <c r="K170"/>
  <c r="R170" s="1"/>
  <c r="V48"/>
  <c r="U48"/>
  <c r="L48"/>
  <c r="S48" s="1"/>
  <c r="K48"/>
  <c r="R48" s="1"/>
  <c r="V47"/>
  <c r="U47"/>
  <c r="L47"/>
  <c r="S47" s="1"/>
  <c r="K47"/>
  <c r="R47" s="1"/>
  <c r="V169"/>
  <c r="U169"/>
  <c r="L169"/>
  <c r="K169"/>
  <c r="R169" s="1"/>
  <c r="V46"/>
  <c r="U46"/>
  <c r="L46"/>
  <c r="S46" s="1"/>
  <c r="K46"/>
  <c r="R46" s="1"/>
  <c r="V45"/>
  <c r="U45"/>
  <c r="L45"/>
  <c r="S45" s="1"/>
  <c r="K45"/>
  <c r="R45" s="1"/>
  <c r="V262"/>
  <c r="U262"/>
  <c r="L262"/>
  <c r="S262" s="1"/>
  <c r="K262"/>
  <c r="R262" s="1"/>
  <c r="V393"/>
  <c r="Q393"/>
  <c r="P393"/>
  <c r="N393"/>
  <c r="I393"/>
  <c r="V392"/>
  <c r="Q392"/>
  <c r="P392"/>
  <c r="N392"/>
  <c r="I392"/>
  <c r="V391"/>
  <c r="Q391"/>
  <c r="P391"/>
  <c r="N391"/>
  <c r="I391"/>
  <c r="V390"/>
  <c r="Q390"/>
  <c r="P390"/>
  <c r="N390"/>
  <c r="I390"/>
  <c r="V389"/>
  <c r="Q389"/>
  <c r="P389"/>
  <c r="N389"/>
  <c r="I389"/>
  <c r="V388"/>
  <c r="Q388"/>
  <c r="P388"/>
  <c r="N388"/>
  <c r="I388"/>
  <c r="V387"/>
  <c r="Q387"/>
  <c r="P387"/>
  <c r="N387"/>
  <c r="I387"/>
  <c r="V386"/>
  <c r="Q386"/>
  <c r="P386"/>
  <c r="N386"/>
  <c r="I386"/>
  <c r="V385"/>
  <c r="Q385"/>
  <c r="P385"/>
  <c r="N385"/>
  <c r="I385"/>
  <c r="V384"/>
  <c r="Q384"/>
  <c r="P384"/>
  <c r="N384"/>
  <c r="I384"/>
  <c r="V383"/>
  <c r="Q383"/>
  <c r="P383"/>
  <c r="N383"/>
  <c r="I383"/>
  <c r="V382"/>
  <c r="Q382"/>
  <c r="P382"/>
  <c r="N382"/>
  <c r="I382"/>
  <c r="V381"/>
  <c r="Q381"/>
  <c r="P381"/>
  <c r="N381"/>
  <c r="I381"/>
  <c r="V168"/>
  <c r="Q168"/>
  <c r="P168"/>
  <c r="N168"/>
  <c r="I168"/>
  <c r="V167"/>
  <c r="Q167"/>
  <c r="P167"/>
  <c r="N167"/>
  <c r="I167"/>
  <c r="V166"/>
  <c r="Q166"/>
  <c r="P166"/>
  <c r="N166"/>
  <c r="I166"/>
  <c r="V165"/>
  <c r="Q165"/>
  <c r="P165"/>
  <c r="N165"/>
  <c r="I165"/>
  <c r="V261"/>
  <c r="Q261"/>
  <c r="P261"/>
  <c r="N261"/>
  <c r="I261"/>
  <c r="V260"/>
  <c r="Q260"/>
  <c r="P260"/>
  <c r="N260"/>
  <c r="I260"/>
  <c r="V259"/>
  <c r="Q259"/>
  <c r="P259"/>
  <c r="N259"/>
  <c r="I259"/>
  <c r="V44"/>
  <c r="Q44"/>
  <c r="P44"/>
  <c r="N44"/>
  <c r="I44"/>
  <c r="V43"/>
  <c r="Q43"/>
  <c r="P43"/>
  <c r="N43"/>
  <c r="I43"/>
  <c r="V42"/>
  <c r="Q42"/>
  <c r="P42"/>
  <c r="N42"/>
  <c r="I42"/>
  <c r="V41"/>
  <c r="Q41"/>
  <c r="P41"/>
  <c r="N41"/>
  <c r="I41"/>
  <c r="V40"/>
  <c r="Q40"/>
  <c r="P40"/>
  <c r="N40"/>
  <c r="I40"/>
  <c r="V39"/>
  <c r="Q39"/>
  <c r="P39"/>
  <c r="N39"/>
  <c r="I39"/>
  <c r="V38"/>
  <c r="Q38"/>
  <c r="P38"/>
  <c r="N38"/>
  <c r="I38"/>
  <c r="V37"/>
  <c r="Q37"/>
  <c r="P37"/>
  <c r="N37"/>
  <c r="I37"/>
  <c r="V36"/>
  <c r="Q36"/>
  <c r="P36"/>
  <c r="N36"/>
  <c r="I36"/>
  <c r="V35"/>
  <c r="Q35"/>
  <c r="P35"/>
  <c r="N35"/>
  <c r="I35"/>
  <c r="V34"/>
  <c r="Q34"/>
  <c r="P34"/>
  <c r="N34"/>
  <c r="I34"/>
  <c r="V33"/>
  <c r="Q33"/>
  <c r="P33"/>
  <c r="N33"/>
  <c r="I33"/>
  <c r="V32"/>
  <c r="Q32"/>
  <c r="P32"/>
  <c r="N32"/>
  <c r="I32"/>
  <c r="V31"/>
  <c r="Q31"/>
  <c r="P31"/>
  <c r="N31"/>
  <c r="I31"/>
  <c r="V30"/>
  <c r="Q30"/>
  <c r="P30"/>
  <c r="N30"/>
  <c r="I30"/>
  <c r="V29"/>
  <c r="Q29"/>
  <c r="P29"/>
  <c r="N29"/>
  <c r="I29"/>
  <c r="V28"/>
  <c r="Q28"/>
  <c r="P28"/>
  <c r="N28"/>
  <c r="I28"/>
  <c r="V27"/>
  <c r="Q27"/>
  <c r="P27"/>
  <c r="N27"/>
  <c r="I27"/>
  <c r="V26"/>
  <c r="Q26"/>
  <c r="P26"/>
  <c r="N26"/>
  <c r="I26"/>
  <c r="V25"/>
  <c r="Q25"/>
  <c r="P25"/>
  <c r="L25" s="1"/>
  <c r="T25" s="1"/>
  <c r="N25"/>
  <c r="V380"/>
  <c r="Q380"/>
  <c r="P380"/>
  <c r="N380"/>
  <c r="I380"/>
  <c r="V379"/>
  <c r="Q379"/>
  <c r="P379"/>
  <c r="N379"/>
  <c r="I379"/>
  <c r="V378"/>
  <c r="Q378"/>
  <c r="P378"/>
  <c r="N378"/>
  <c r="I378"/>
  <c r="V377"/>
  <c r="Q377"/>
  <c r="P377"/>
  <c r="N377"/>
  <c r="I377"/>
  <c r="V376"/>
  <c r="Q376"/>
  <c r="P376"/>
  <c r="N376"/>
  <c r="I376"/>
  <c r="V375"/>
  <c r="Q375"/>
  <c r="P375"/>
  <c r="N375"/>
  <c r="I375"/>
  <c r="V374"/>
  <c r="Q374"/>
  <c r="P374"/>
  <c r="N374"/>
  <c r="I374"/>
  <c r="V164"/>
  <c r="Q164"/>
  <c r="P164"/>
  <c r="N164"/>
  <c r="I164"/>
  <c r="V373"/>
  <c r="Q373"/>
  <c r="P373"/>
  <c r="N373"/>
  <c r="I373"/>
  <c r="V372"/>
  <c r="Q372"/>
  <c r="P372"/>
  <c r="N372"/>
  <c r="I372"/>
  <c r="V371"/>
  <c r="Q371"/>
  <c r="P371"/>
  <c r="N371"/>
  <c r="I371"/>
  <c r="V370"/>
  <c r="Q370"/>
  <c r="P370"/>
  <c r="N370"/>
  <c r="I370"/>
  <c r="V369"/>
  <c r="Q369"/>
  <c r="P369"/>
  <c r="N369"/>
  <c r="I369"/>
  <c r="V368"/>
  <c r="Q368"/>
  <c r="P368"/>
  <c r="N368"/>
  <c r="I368"/>
  <c r="V367"/>
  <c r="Q367"/>
  <c r="P367"/>
  <c r="N367"/>
  <c r="I367"/>
  <c r="V366"/>
  <c r="Q366"/>
  <c r="P366"/>
  <c r="N366"/>
  <c r="I366"/>
  <c r="V365"/>
  <c r="Q365"/>
  <c r="P365"/>
  <c r="N365"/>
  <c r="I365"/>
  <c r="V364"/>
  <c r="Q364"/>
  <c r="P364"/>
  <c r="N364"/>
  <c r="I364"/>
  <c r="V363"/>
  <c r="Q363"/>
  <c r="P363"/>
  <c r="N363"/>
  <c r="I363"/>
  <c r="V362"/>
  <c r="Q362"/>
  <c r="P362"/>
  <c r="N362"/>
  <c r="I362"/>
  <c r="V361"/>
  <c r="Q361"/>
  <c r="P361"/>
  <c r="N361"/>
  <c r="I361"/>
  <c r="V360"/>
  <c r="Q360"/>
  <c r="P360"/>
  <c r="N360"/>
  <c r="I360"/>
  <c r="V359"/>
  <c r="Q359"/>
  <c r="P359"/>
  <c r="N359"/>
  <c r="I359"/>
  <c r="V358"/>
  <c r="Q358"/>
  <c r="P358"/>
  <c r="N358"/>
  <c r="I358"/>
  <c r="V357"/>
  <c r="Q357"/>
  <c r="P357"/>
  <c r="N357"/>
  <c r="I357"/>
  <c r="V356"/>
  <c r="Q356"/>
  <c r="P356"/>
  <c r="N356"/>
  <c r="I356"/>
  <c r="V355"/>
  <c r="Q355"/>
  <c r="P355"/>
  <c r="N355"/>
  <c r="I355"/>
  <c r="V354"/>
  <c r="Q354"/>
  <c r="P354"/>
  <c r="N354"/>
  <c r="I354"/>
  <c r="V353"/>
  <c r="Q353"/>
  <c r="P353"/>
  <c r="N353"/>
  <c r="I353"/>
  <c r="V352"/>
  <c r="Q352"/>
  <c r="P352"/>
  <c r="N352"/>
  <c r="I352"/>
  <c r="V351"/>
  <c r="Q351"/>
  <c r="P351"/>
  <c r="N351"/>
  <c r="I351"/>
  <c r="V350"/>
  <c r="Q350"/>
  <c r="P350"/>
  <c r="N350"/>
  <c r="I350"/>
  <c r="V349"/>
  <c r="Q349"/>
  <c r="P349"/>
  <c r="N349"/>
  <c r="I349"/>
  <c r="V163"/>
  <c r="Q163"/>
  <c r="P163"/>
  <c r="N163"/>
  <c r="I163"/>
  <c r="V162"/>
  <c r="Q162"/>
  <c r="P162"/>
  <c r="N162"/>
  <c r="I162"/>
  <c r="V161"/>
  <c r="P161"/>
  <c r="N161"/>
  <c r="I161"/>
  <c r="V348"/>
  <c r="P348"/>
  <c r="N348"/>
  <c r="J348"/>
  <c r="Q348" s="1"/>
  <c r="I348"/>
  <c r="G348"/>
  <c r="V258"/>
  <c r="P258"/>
  <c r="N258"/>
  <c r="J258"/>
  <c r="Q258" s="1"/>
  <c r="I258"/>
  <c r="G258"/>
  <c r="V24"/>
  <c r="P24"/>
  <c r="N24"/>
  <c r="J24"/>
  <c r="Q24" s="1"/>
  <c r="I24"/>
  <c r="G24"/>
  <c r="V347"/>
  <c r="P347"/>
  <c r="N347"/>
  <c r="J347"/>
  <c r="Q347" s="1"/>
  <c r="I347"/>
  <c r="G347"/>
  <c r="V160"/>
  <c r="P160"/>
  <c r="N160"/>
  <c r="J160"/>
  <c r="Q160" s="1"/>
  <c r="I160"/>
  <c r="G160"/>
  <c r="V23"/>
  <c r="P23"/>
  <c r="N23"/>
  <c r="J23"/>
  <c r="Q23" s="1"/>
  <c r="I23"/>
  <c r="G23"/>
  <c r="V257"/>
  <c r="P257"/>
  <c r="N257"/>
  <c r="J257"/>
  <c r="Q257" s="1"/>
  <c r="I257"/>
  <c r="G257"/>
  <c r="V256"/>
  <c r="P256"/>
  <c r="N256"/>
  <c r="J256"/>
  <c r="Q256" s="1"/>
  <c r="I256"/>
  <c r="G256"/>
  <c r="V255"/>
  <c r="P255"/>
  <c r="N255"/>
  <c r="J255"/>
  <c r="Q255" s="1"/>
  <c r="I255"/>
  <c r="G255"/>
  <c r="V254"/>
  <c r="P254"/>
  <c r="N254"/>
  <c r="J254"/>
  <c r="Q254" s="1"/>
  <c r="I254"/>
  <c r="G254"/>
  <c r="V22"/>
  <c r="P22"/>
  <c r="N22"/>
  <c r="J22"/>
  <c r="Q22" s="1"/>
  <c r="I22"/>
  <c r="G22"/>
  <c r="V21"/>
  <c r="P21"/>
  <c r="N21"/>
  <c r="J21"/>
  <c r="Q21" s="1"/>
  <c r="I21"/>
  <c r="G21"/>
  <c r="V20"/>
  <c r="P20"/>
  <c r="N20"/>
  <c r="J20"/>
  <c r="Q20" s="1"/>
  <c r="I20"/>
  <c r="G20"/>
  <c r="V19"/>
  <c r="P19"/>
  <c r="N19"/>
  <c r="J19"/>
  <c r="Q19" s="1"/>
  <c r="I19"/>
  <c r="G19"/>
  <c r="V18"/>
  <c r="P18"/>
  <c r="N18"/>
  <c r="J18"/>
  <c r="Q18" s="1"/>
  <c r="I18"/>
  <c r="G18"/>
  <c r="V17"/>
  <c r="P17"/>
  <c r="N17"/>
  <c r="J17"/>
  <c r="Q17" s="1"/>
  <c r="I17"/>
  <c r="G17"/>
  <c r="V346"/>
  <c r="Q346"/>
  <c r="P346"/>
  <c r="N346"/>
  <c r="I346"/>
  <c r="V345"/>
  <c r="Q345"/>
  <c r="P345"/>
  <c r="N345"/>
  <c r="I345"/>
  <c r="V344"/>
  <c r="Q344"/>
  <c r="P344"/>
  <c r="N344"/>
  <c r="I344"/>
  <c r="V159"/>
  <c r="Q159"/>
  <c r="P159"/>
  <c r="N159"/>
  <c r="I159"/>
  <c r="V343"/>
  <c r="Q343"/>
  <c r="P343"/>
  <c r="N343"/>
  <c r="I343"/>
  <c r="V342"/>
  <c r="Q342"/>
  <c r="P342"/>
  <c r="N342"/>
  <c r="I342"/>
  <c r="V158"/>
  <c r="Q158"/>
  <c r="P158"/>
  <c r="N158"/>
  <c r="I158"/>
  <c r="V157"/>
  <c r="Q157"/>
  <c r="P157"/>
  <c r="N157"/>
  <c r="I157"/>
  <c r="V341"/>
  <c r="Q341"/>
  <c r="P341"/>
  <c r="N341"/>
  <c r="I341"/>
  <c r="V16"/>
  <c r="Q16"/>
  <c r="P16"/>
  <c r="N16"/>
  <c r="I16"/>
  <c r="V15"/>
  <c r="Q15"/>
  <c r="P15"/>
  <c r="N15"/>
  <c r="I15"/>
  <c r="V14"/>
  <c r="Q14"/>
  <c r="P14"/>
  <c r="N14"/>
  <c r="I14"/>
  <c r="V340"/>
  <c r="P340"/>
  <c r="L340" s="1"/>
  <c r="S340" s="1"/>
  <c r="N340"/>
  <c r="J340"/>
  <c r="Q340" s="1"/>
  <c r="V339"/>
  <c r="P339"/>
  <c r="L339" s="1"/>
  <c r="S339" s="1"/>
  <c r="N339"/>
  <c r="K339" s="1"/>
  <c r="R339" s="1"/>
  <c r="J339"/>
  <c r="Q339" s="1"/>
  <c r="V338"/>
  <c r="P338"/>
  <c r="N338"/>
  <c r="K338" s="1"/>
  <c r="R338" s="1"/>
  <c r="J338"/>
  <c r="Q338" s="1"/>
  <c r="V337"/>
  <c r="P337"/>
  <c r="L337" s="1"/>
  <c r="N337"/>
  <c r="J337"/>
  <c r="Q337" s="1"/>
  <c r="V336"/>
  <c r="P336"/>
  <c r="L336" s="1"/>
  <c r="S336" s="1"/>
  <c r="N336"/>
  <c r="J336"/>
  <c r="Q336" s="1"/>
  <c r="V335"/>
  <c r="P335"/>
  <c r="L335" s="1"/>
  <c r="S335" s="1"/>
  <c r="N335"/>
  <c r="K335" s="1"/>
  <c r="R335" s="1"/>
  <c r="J335"/>
  <c r="Q335" s="1"/>
  <c r="V334"/>
  <c r="P334"/>
  <c r="N334"/>
  <c r="K334" s="1"/>
  <c r="R334" s="1"/>
  <c r="J334"/>
  <c r="Q334" s="1"/>
  <c r="V333"/>
  <c r="P333"/>
  <c r="L333" s="1"/>
  <c r="N333"/>
  <c r="J333"/>
  <c r="Q333" s="1"/>
  <c r="V156"/>
  <c r="P156"/>
  <c r="L156" s="1"/>
  <c r="S156" s="1"/>
  <c r="N156"/>
  <c r="J156"/>
  <c r="Q156" s="1"/>
  <c r="V155"/>
  <c r="P155"/>
  <c r="N155"/>
  <c r="K155" s="1"/>
  <c r="R155" s="1"/>
  <c r="J155"/>
  <c r="Q155" s="1"/>
  <c r="V154"/>
  <c r="P154"/>
  <c r="L154" s="1"/>
  <c r="N154"/>
  <c r="J154"/>
  <c r="Q154" s="1"/>
  <c r="V153"/>
  <c r="P153"/>
  <c r="L153" s="1"/>
  <c r="S153" s="1"/>
  <c r="N153"/>
  <c r="J153"/>
  <c r="Q153" s="1"/>
  <c r="V152"/>
  <c r="P152"/>
  <c r="L152" s="1"/>
  <c r="S152" s="1"/>
  <c r="N152"/>
  <c r="J152"/>
  <c r="Q152" s="1"/>
  <c r="V151"/>
  <c r="P151"/>
  <c r="L151" s="1"/>
  <c r="N151"/>
  <c r="K151" s="1"/>
  <c r="R151" s="1"/>
  <c r="J151"/>
  <c r="V332"/>
  <c r="P332"/>
  <c r="L332" s="1"/>
  <c r="N332"/>
  <c r="J332"/>
  <c r="Q332" s="1"/>
  <c r="V150"/>
  <c r="P150"/>
  <c r="L150" s="1"/>
  <c r="S150" s="1"/>
  <c r="N150"/>
  <c r="J150"/>
  <c r="Q150" s="1"/>
  <c r="V331"/>
  <c r="P331"/>
  <c r="N331"/>
  <c r="J331"/>
  <c r="Q331" s="1"/>
  <c r="H331"/>
  <c r="I331" s="1"/>
  <c r="G331"/>
  <c r="V330"/>
  <c r="P330"/>
  <c r="N330"/>
  <c r="J330"/>
  <c r="Q330" s="1"/>
  <c r="H330"/>
  <c r="I330" s="1"/>
  <c r="G330"/>
  <c r="V329"/>
  <c r="P329"/>
  <c r="N329"/>
  <c r="J329"/>
  <c r="Q329" s="1"/>
  <c r="H329"/>
  <c r="I329" s="1"/>
  <c r="G329"/>
  <c r="V328"/>
  <c r="P328"/>
  <c r="N328"/>
  <c r="J328"/>
  <c r="Q328" s="1"/>
  <c r="H328"/>
  <c r="I328" s="1"/>
  <c r="G328"/>
  <c r="V327"/>
  <c r="P327"/>
  <c r="N327"/>
  <c r="J327"/>
  <c r="Q327" s="1"/>
  <c r="H327"/>
  <c r="I327" s="1"/>
  <c r="G327"/>
  <c r="V326"/>
  <c r="P326"/>
  <c r="N326"/>
  <c r="J326"/>
  <c r="Q326" s="1"/>
  <c r="H326"/>
  <c r="I326" s="1"/>
  <c r="G326"/>
  <c r="V325"/>
  <c r="P325"/>
  <c r="N325"/>
  <c r="J325"/>
  <c r="Q325" s="1"/>
  <c r="H325"/>
  <c r="I325" s="1"/>
  <c r="G325"/>
  <c r="V324"/>
  <c r="P324"/>
  <c r="N324"/>
  <c r="J324"/>
  <c r="Q324" s="1"/>
  <c r="H324"/>
  <c r="I324" s="1"/>
  <c r="G324"/>
  <c r="V323"/>
  <c r="P323"/>
  <c r="N323"/>
  <c r="J323"/>
  <c r="Q323" s="1"/>
  <c r="H323"/>
  <c r="I323" s="1"/>
  <c r="G323"/>
  <c r="V322"/>
  <c r="P322"/>
  <c r="N322"/>
  <c r="J322"/>
  <c r="Q322" s="1"/>
  <c r="H322"/>
  <c r="I322" s="1"/>
  <c r="G322"/>
  <c r="V321"/>
  <c r="Q321"/>
  <c r="P321"/>
  <c r="N321"/>
  <c r="I321"/>
  <c r="V253"/>
  <c r="Q253"/>
  <c r="P253"/>
  <c r="N253"/>
  <c r="I253"/>
  <c r="V252"/>
  <c r="Q252"/>
  <c r="P252"/>
  <c r="N252"/>
  <c r="I252"/>
  <c r="V251"/>
  <c r="Q251"/>
  <c r="P251"/>
  <c r="N251"/>
  <c r="I251"/>
  <c r="V250"/>
  <c r="Q250"/>
  <c r="P250"/>
  <c r="N250"/>
  <c r="I250"/>
  <c r="V320"/>
  <c r="Q320"/>
  <c r="P320"/>
  <c r="N320"/>
  <c r="I320"/>
  <c r="V149"/>
  <c r="Q149"/>
  <c r="P149"/>
  <c r="N149"/>
  <c r="I149"/>
  <c r="V249"/>
  <c r="Q249"/>
  <c r="P249"/>
  <c r="N249"/>
  <c r="I249"/>
  <c r="V319"/>
  <c r="Q319"/>
  <c r="P319"/>
  <c r="N319"/>
  <c r="I319"/>
  <c r="V148"/>
  <c r="Q148"/>
  <c r="P148"/>
  <c r="N148"/>
  <c r="I148"/>
  <c r="V317"/>
  <c r="Q317"/>
  <c r="P317"/>
  <c r="N317"/>
  <c r="I317"/>
  <c r="V147"/>
  <c r="Q147"/>
  <c r="P147"/>
  <c r="N147"/>
  <c r="I147"/>
  <c r="V13"/>
  <c r="Q13"/>
  <c r="P13"/>
  <c r="N13"/>
  <c r="I13"/>
  <c r="V146"/>
  <c r="Q146"/>
  <c r="P146"/>
  <c r="N146"/>
  <c r="I146"/>
  <c r="V318"/>
  <c r="Q318"/>
  <c r="P318"/>
  <c r="N318"/>
  <c r="I318"/>
  <c r="V12"/>
  <c r="Q12"/>
  <c r="P12"/>
  <c r="N12"/>
  <c r="I12"/>
  <c r="V11"/>
  <c r="Q11"/>
  <c r="P11"/>
  <c r="N11"/>
  <c r="I11"/>
  <c r="V10"/>
  <c r="Q10"/>
  <c r="P10"/>
  <c r="N10"/>
  <c r="I10"/>
  <c r="V9"/>
  <c r="Q9"/>
  <c r="P9"/>
  <c r="N9"/>
  <c r="I9"/>
  <c r="V8"/>
  <c r="Q8"/>
  <c r="P8"/>
  <c r="N8"/>
  <c r="I8"/>
  <c r="V144"/>
  <c r="Q144"/>
  <c r="P144"/>
  <c r="N144"/>
  <c r="I144"/>
  <c r="V145"/>
  <c r="Q145"/>
  <c r="P145"/>
  <c r="N145"/>
  <c r="I145"/>
  <c r="V7"/>
  <c r="Q7"/>
  <c r="P7"/>
  <c r="N7"/>
  <c r="I7"/>
  <c r="T169" l="1"/>
  <c r="S169"/>
  <c r="T394"/>
  <c r="S394"/>
  <c r="T50"/>
  <c r="S50"/>
  <c r="T54"/>
  <c r="S54"/>
  <c r="T264"/>
  <c r="S264"/>
  <c r="T265"/>
  <c r="S265"/>
  <c r="T173"/>
  <c r="S173"/>
  <c r="T177"/>
  <c r="S177"/>
  <c r="T180"/>
  <c r="S180"/>
  <c r="U256"/>
  <c r="U410"/>
  <c r="U415"/>
  <c r="L416"/>
  <c r="S416" s="1"/>
  <c r="U167"/>
  <c r="U383"/>
  <c r="K412"/>
  <c r="R412" s="1"/>
  <c r="K413"/>
  <c r="R413" s="1"/>
  <c r="U414"/>
  <c r="L159"/>
  <c r="S159" s="1"/>
  <c r="L161"/>
  <c r="S161" s="1"/>
  <c r="U358"/>
  <c r="K359"/>
  <c r="R359" s="1"/>
  <c r="U362"/>
  <c r="K363"/>
  <c r="R363" s="1"/>
  <c r="L371"/>
  <c r="T371" s="1"/>
  <c r="L378"/>
  <c r="U25"/>
  <c r="L26"/>
  <c r="S26" s="1"/>
  <c r="U29"/>
  <c r="L30"/>
  <c r="S30" s="1"/>
  <c r="K398"/>
  <c r="R398" s="1"/>
  <c r="U400"/>
  <c r="L415"/>
  <c r="S415" s="1"/>
  <c r="K399"/>
  <c r="R399" s="1"/>
  <c r="U401"/>
  <c r="K402"/>
  <c r="R402" s="1"/>
  <c r="K404"/>
  <c r="R404" s="1"/>
  <c r="K410"/>
  <c r="R410" s="1"/>
  <c r="K414"/>
  <c r="R414" s="1"/>
  <c r="K87"/>
  <c r="R87" s="1"/>
  <c r="K89"/>
  <c r="R89" s="1"/>
  <c r="K90"/>
  <c r="R90" s="1"/>
  <c r="K421"/>
  <c r="R421" s="1"/>
  <c r="U343"/>
  <c r="L21"/>
  <c r="T21" s="1"/>
  <c r="L29"/>
  <c r="T29" s="1"/>
  <c r="K33"/>
  <c r="R33" s="1"/>
  <c r="K166"/>
  <c r="R166" s="1"/>
  <c r="U393"/>
  <c r="U87"/>
  <c r="U89"/>
  <c r="U90"/>
  <c r="U421"/>
  <c r="U363"/>
  <c r="L57"/>
  <c r="S57" s="1"/>
  <c r="U342"/>
  <c r="U21"/>
  <c r="U254"/>
  <c r="U352"/>
  <c r="L353"/>
  <c r="S353" s="1"/>
  <c r="U356"/>
  <c r="L365"/>
  <c r="S365" s="1"/>
  <c r="U42"/>
  <c r="U260"/>
  <c r="U387"/>
  <c r="U391"/>
  <c r="T47"/>
  <c r="T174"/>
  <c r="U58"/>
  <c r="U397"/>
  <c r="U181"/>
  <c r="U412"/>
  <c r="K23"/>
  <c r="R23" s="1"/>
  <c r="L163"/>
  <c r="S163" s="1"/>
  <c r="L352"/>
  <c r="S352" s="1"/>
  <c r="L260"/>
  <c r="S260" s="1"/>
  <c r="L58"/>
  <c r="S58" s="1"/>
  <c r="L396"/>
  <c r="S396" s="1"/>
  <c r="L59"/>
  <c r="S59" s="1"/>
  <c r="L181"/>
  <c r="S181" s="1"/>
  <c r="L267"/>
  <c r="S267" s="1"/>
  <c r="U402"/>
  <c r="L403"/>
  <c r="S403" s="1"/>
  <c r="U32"/>
  <c r="L412"/>
  <c r="S412" s="1"/>
  <c r="K331"/>
  <c r="R331" s="1"/>
  <c r="U160"/>
  <c r="U24"/>
  <c r="U348"/>
  <c r="K368"/>
  <c r="R368" s="1"/>
  <c r="K372"/>
  <c r="R372" s="1"/>
  <c r="K375"/>
  <c r="R375" s="1"/>
  <c r="K379"/>
  <c r="R379" s="1"/>
  <c r="U26"/>
  <c r="L34"/>
  <c r="S34" s="1"/>
  <c r="K397"/>
  <c r="R397" s="1"/>
  <c r="U405"/>
  <c r="K406"/>
  <c r="R406" s="1"/>
  <c r="U407"/>
  <c r="K408"/>
  <c r="R408" s="1"/>
  <c r="L413"/>
  <c r="S413" s="1"/>
  <c r="U417"/>
  <c r="U419"/>
  <c r="U61"/>
  <c r="U63"/>
  <c r="U65"/>
  <c r="U67"/>
  <c r="U69"/>
  <c r="U71"/>
  <c r="U73"/>
  <c r="U75"/>
  <c r="U77"/>
  <c r="U79"/>
  <c r="U81"/>
  <c r="U83"/>
  <c r="U85"/>
  <c r="L411"/>
  <c r="S411" s="1"/>
  <c r="K415"/>
  <c r="R415" s="1"/>
  <c r="U349"/>
  <c r="K350"/>
  <c r="R350" s="1"/>
  <c r="L364"/>
  <c r="S364" s="1"/>
  <c r="U365"/>
  <c r="K366"/>
  <c r="R366" s="1"/>
  <c r="U398"/>
  <c r="U404"/>
  <c r="K405"/>
  <c r="R405" s="1"/>
  <c r="U406"/>
  <c r="K407"/>
  <c r="R407" s="1"/>
  <c r="U408"/>
  <c r="L409"/>
  <c r="T409" s="1"/>
  <c r="U413"/>
  <c r="U418"/>
  <c r="U60"/>
  <c r="U62"/>
  <c r="U64"/>
  <c r="U66"/>
  <c r="U68"/>
  <c r="U70"/>
  <c r="U72"/>
  <c r="U74"/>
  <c r="U76"/>
  <c r="U78"/>
  <c r="U80"/>
  <c r="U82"/>
  <c r="U84"/>
  <c r="U86"/>
  <c r="U88"/>
  <c r="U420"/>
  <c r="L399"/>
  <c r="S399" s="1"/>
  <c r="L342"/>
  <c r="T342" s="1"/>
  <c r="L256"/>
  <c r="U257"/>
  <c r="K160"/>
  <c r="R160" s="1"/>
  <c r="U347"/>
  <c r="K162"/>
  <c r="R162" s="1"/>
  <c r="U350"/>
  <c r="K351"/>
  <c r="R351" s="1"/>
  <c r="U353"/>
  <c r="K354"/>
  <c r="R354" s="1"/>
  <c r="U361"/>
  <c r="K362"/>
  <c r="R362" s="1"/>
  <c r="U364"/>
  <c r="U368"/>
  <c r="U372"/>
  <c r="L373"/>
  <c r="S373" s="1"/>
  <c r="U375"/>
  <c r="U28"/>
  <c r="K29"/>
  <c r="R29" s="1"/>
  <c r="L33"/>
  <c r="T33" s="1"/>
  <c r="U57"/>
  <c r="L397"/>
  <c r="S397" s="1"/>
  <c r="U59"/>
  <c r="K267"/>
  <c r="R267" s="1"/>
  <c r="L398"/>
  <c r="S398" s="1"/>
  <c r="U399"/>
  <c r="K400"/>
  <c r="R400" s="1"/>
  <c r="U403"/>
  <c r="L404"/>
  <c r="S404" s="1"/>
  <c r="K409"/>
  <c r="R409" s="1"/>
  <c r="U411"/>
  <c r="U416"/>
  <c r="K417"/>
  <c r="R417" s="1"/>
  <c r="K419"/>
  <c r="R419" s="1"/>
  <c r="K61"/>
  <c r="R61" s="1"/>
  <c r="K63"/>
  <c r="R63" s="1"/>
  <c r="K65"/>
  <c r="R65" s="1"/>
  <c r="K67"/>
  <c r="R67" s="1"/>
  <c r="K69"/>
  <c r="R69" s="1"/>
  <c r="K71"/>
  <c r="R71" s="1"/>
  <c r="K73"/>
  <c r="R73" s="1"/>
  <c r="K75"/>
  <c r="R75" s="1"/>
  <c r="K77"/>
  <c r="R77" s="1"/>
  <c r="K79"/>
  <c r="R79" s="1"/>
  <c r="K81"/>
  <c r="R81" s="1"/>
  <c r="K83"/>
  <c r="R83" s="1"/>
  <c r="K85"/>
  <c r="R85" s="1"/>
  <c r="L361"/>
  <c r="S361" s="1"/>
  <c r="L414"/>
  <c r="S414" s="1"/>
  <c r="K17"/>
  <c r="R17" s="1"/>
  <c r="U351"/>
  <c r="K356"/>
  <c r="R356" s="1"/>
  <c r="L360"/>
  <c r="S360" s="1"/>
  <c r="U370"/>
  <c r="U164"/>
  <c r="K25"/>
  <c r="R25" s="1"/>
  <c r="U30"/>
  <c r="U33"/>
  <c r="U37"/>
  <c r="K38"/>
  <c r="R38" s="1"/>
  <c r="U41"/>
  <c r="K42"/>
  <c r="R42" s="1"/>
  <c r="U44"/>
  <c r="U259"/>
  <c r="U166"/>
  <c r="K167"/>
  <c r="R167" s="1"/>
  <c r="U382"/>
  <c r="K383"/>
  <c r="R383" s="1"/>
  <c r="U386"/>
  <c r="K387"/>
  <c r="R387" s="1"/>
  <c r="U390"/>
  <c r="K391"/>
  <c r="R391" s="1"/>
  <c r="U396"/>
  <c r="U267"/>
  <c r="K401"/>
  <c r="R401" s="1"/>
  <c r="K403"/>
  <c r="R403" s="1"/>
  <c r="U409"/>
  <c r="L410"/>
  <c r="T410" s="1"/>
  <c r="K411"/>
  <c r="R411" s="1"/>
  <c r="K418"/>
  <c r="R418" s="1"/>
  <c r="K60"/>
  <c r="R60" s="1"/>
  <c r="K62"/>
  <c r="R62" s="1"/>
  <c r="K64"/>
  <c r="R64" s="1"/>
  <c r="K66"/>
  <c r="R66" s="1"/>
  <c r="K68"/>
  <c r="R68" s="1"/>
  <c r="K70"/>
  <c r="R70" s="1"/>
  <c r="K72"/>
  <c r="R72" s="1"/>
  <c r="K74"/>
  <c r="R74" s="1"/>
  <c r="K76"/>
  <c r="R76" s="1"/>
  <c r="K78"/>
  <c r="R78" s="1"/>
  <c r="K80"/>
  <c r="R80" s="1"/>
  <c r="K82"/>
  <c r="R82" s="1"/>
  <c r="K84"/>
  <c r="R84" s="1"/>
  <c r="K86"/>
  <c r="R86" s="1"/>
  <c r="K88"/>
  <c r="R88" s="1"/>
  <c r="K420"/>
  <c r="R420" s="1"/>
  <c r="L64"/>
  <c r="L65"/>
  <c r="L66"/>
  <c r="L67"/>
  <c r="L68"/>
  <c r="L69"/>
  <c r="L70"/>
  <c r="L71"/>
  <c r="L72"/>
  <c r="L73"/>
  <c r="L74"/>
  <c r="L75"/>
  <c r="L76"/>
  <c r="L77"/>
  <c r="L78"/>
  <c r="L79"/>
  <c r="L80"/>
  <c r="L81"/>
  <c r="L82"/>
  <c r="L83"/>
  <c r="L84"/>
  <c r="L85"/>
  <c r="L86"/>
  <c r="L87"/>
  <c r="L88"/>
  <c r="L89"/>
  <c r="L90"/>
  <c r="L420"/>
  <c r="L421"/>
  <c r="L60"/>
  <c r="L61"/>
  <c r="L62"/>
  <c r="L63"/>
  <c r="S409"/>
  <c r="K57"/>
  <c r="R57" s="1"/>
  <c r="K58"/>
  <c r="R58" s="1"/>
  <c r="K396"/>
  <c r="R396" s="1"/>
  <c r="K59"/>
  <c r="R59" s="1"/>
  <c r="K181"/>
  <c r="R181" s="1"/>
  <c r="L400"/>
  <c r="L401"/>
  <c r="K416"/>
  <c r="R416" s="1"/>
  <c r="L417"/>
  <c r="L418"/>
  <c r="L419"/>
  <c r="T57"/>
  <c r="T396"/>
  <c r="T181"/>
  <c r="T398"/>
  <c r="L402"/>
  <c r="L405"/>
  <c r="L406"/>
  <c r="L407"/>
  <c r="L408"/>
  <c r="U163"/>
  <c r="K374"/>
  <c r="R374" s="1"/>
  <c r="K37"/>
  <c r="R37" s="1"/>
  <c r="K41"/>
  <c r="R41" s="1"/>
  <c r="K259"/>
  <c r="R259" s="1"/>
  <c r="K382"/>
  <c r="R382" s="1"/>
  <c r="K386"/>
  <c r="R386" s="1"/>
  <c r="K390"/>
  <c r="R390" s="1"/>
  <c r="U18"/>
  <c r="L160"/>
  <c r="S160" s="1"/>
  <c r="U162"/>
  <c r="K352"/>
  <c r="R352" s="1"/>
  <c r="U354"/>
  <c r="K355"/>
  <c r="R355" s="1"/>
  <c r="U357"/>
  <c r="K358"/>
  <c r="R358" s="1"/>
  <c r="K360"/>
  <c r="R360" s="1"/>
  <c r="K364"/>
  <c r="R364" s="1"/>
  <c r="U366"/>
  <c r="K367"/>
  <c r="R367" s="1"/>
  <c r="U369"/>
  <c r="L372"/>
  <c r="S372" s="1"/>
  <c r="U373"/>
  <c r="K164"/>
  <c r="R164" s="1"/>
  <c r="U376"/>
  <c r="U379"/>
  <c r="L380"/>
  <c r="S380" s="1"/>
  <c r="U27"/>
  <c r="K28"/>
  <c r="R28" s="1"/>
  <c r="U31"/>
  <c r="K32"/>
  <c r="R32" s="1"/>
  <c r="U35"/>
  <c r="K36"/>
  <c r="R36" s="1"/>
  <c r="T263"/>
  <c r="U159"/>
  <c r="U341"/>
  <c r="K20"/>
  <c r="R20" s="1"/>
  <c r="K22"/>
  <c r="R22" s="1"/>
  <c r="L255"/>
  <c r="S255" s="1"/>
  <c r="L347"/>
  <c r="S347" s="1"/>
  <c r="K258"/>
  <c r="R258" s="1"/>
  <c r="L349"/>
  <c r="S349" s="1"/>
  <c r="L357"/>
  <c r="S357" s="1"/>
  <c r="U359"/>
  <c r="U360"/>
  <c r="L369"/>
  <c r="S369" s="1"/>
  <c r="U371"/>
  <c r="L376"/>
  <c r="S376" s="1"/>
  <c r="L27"/>
  <c r="S27" s="1"/>
  <c r="L31"/>
  <c r="S31" s="1"/>
  <c r="U34"/>
  <c r="L35"/>
  <c r="T35" s="1"/>
  <c r="U355"/>
  <c r="L356"/>
  <c r="S356" s="1"/>
  <c r="U367"/>
  <c r="L368"/>
  <c r="S368" s="1"/>
  <c r="K378"/>
  <c r="R378" s="1"/>
  <c r="U165"/>
  <c r="U15"/>
  <c r="U337"/>
  <c r="U14"/>
  <c r="L15"/>
  <c r="T15" s="1"/>
  <c r="K158"/>
  <c r="R158" s="1"/>
  <c r="K159"/>
  <c r="R159" s="1"/>
  <c r="K346"/>
  <c r="R346" s="1"/>
  <c r="U20"/>
  <c r="U255"/>
  <c r="K163"/>
  <c r="R163" s="1"/>
  <c r="K373"/>
  <c r="R373" s="1"/>
  <c r="U377"/>
  <c r="L379"/>
  <c r="S379" s="1"/>
  <c r="U380"/>
  <c r="K26"/>
  <c r="R26" s="1"/>
  <c r="K30"/>
  <c r="R30" s="1"/>
  <c r="K34"/>
  <c r="R34" s="1"/>
  <c r="U39"/>
  <c r="K40"/>
  <c r="R40" s="1"/>
  <c r="U43"/>
  <c r="K44"/>
  <c r="R44" s="1"/>
  <c r="U261"/>
  <c r="K165"/>
  <c r="R165" s="1"/>
  <c r="U168"/>
  <c r="K381"/>
  <c r="R381" s="1"/>
  <c r="U384"/>
  <c r="K385"/>
  <c r="R385" s="1"/>
  <c r="U388"/>
  <c r="K389"/>
  <c r="R389" s="1"/>
  <c r="U392"/>
  <c r="K393"/>
  <c r="R393" s="1"/>
  <c r="T262"/>
  <c r="K16"/>
  <c r="R16" s="1"/>
  <c r="L20"/>
  <c r="S20" s="1"/>
  <c r="L157"/>
  <c r="T157" s="1"/>
  <c r="K19"/>
  <c r="R19" s="1"/>
  <c r="K256"/>
  <c r="R256" s="1"/>
  <c r="U161"/>
  <c r="K369"/>
  <c r="R369" s="1"/>
  <c r="K371"/>
  <c r="R371" s="1"/>
  <c r="L374"/>
  <c r="T374" s="1"/>
  <c r="L375"/>
  <c r="S375" s="1"/>
  <c r="K377"/>
  <c r="R377" s="1"/>
  <c r="U378"/>
  <c r="L36"/>
  <c r="S36" s="1"/>
  <c r="L37"/>
  <c r="T37" s="1"/>
  <c r="U38"/>
  <c r="L39"/>
  <c r="S39" s="1"/>
  <c r="L41"/>
  <c r="T41" s="1"/>
  <c r="L43"/>
  <c r="T43" s="1"/>
  <c r="L259"/>
  <c r="T259" s="1"/>
  <c r="L261"/>
  <c r="S261" s="1"/>
  <c r="L166"/>
  <c r="T166" s="1"/>
  <c r="L168"/>
  <c r="T168" s="1"/>
  <c r="L382"/>
  <c r="T382" s="1"/>
  <c r="L384"/>
  <c r="S384" s="1"/>
  <c r="L386"/>
  <c r="T386" s="1"/>
  <c r="L388"/>
  <c r="S388" s="1"/>
  <c r="L390"/>
  <c r="T390" s="1"/>
  <c r="L392"/>
  <c r="S392" s="1"/>
  <c r="T51"/>
  <c r="T395"/>
  <c r="U374"/>
  <c r="U36"/>
  <c r="L38"/>
  <c r="S38" s="1"/>
  <c r="U40"/>
  <c r="L42"/>
  <c r="S42" s="1"/>
  <c r="L167"/>
  <c r="S167" s="1"/>
  <c r="U381"/>
  <c r="L383"/>
  <c r="S383" s="1"/>
  <c r="U385"/>
  <c r="L387"/>
  <c r="S387" s="1"/>
  <c r="U389"/>
  <c r="L391"/>
  <c r="S391" s="1"/>
  <c r="U158"/>
  <c r="K370"/>
  <c r="R370" s="1"/>
  <c r="T45"/>
  <c r="T48"/>
  <c r="T171"/>
  <c r="T52"/>
  <c r="T55"/>
  <c r="T266"/>
  <c r="T175"/>
  <c r="T178"/>
  <c r="T46"/>
  <c r="T170"/>
  <c r="T49"/>
  <c r="T53"/>
  <c r="T56"/>
  <c r="T172"/>
  <c r="T176"/>
  <c r="T179"/>
  <c r="S25"/>
  <c r="T26"/>
  <c r="K27"/>
  <c r="R27" s="1"/>
  <c r="L28"/>
  <c r="T30"/>
  <c r="K31"/>
  <c r="R31" s="1"/>
  <c r="L32"/>
  <c r="T34"/>
  <c r="K35"/>
  <c r="R35" s="1"/>
  <c r="K39"/>
  <c r="R39" s="1"/>
  <c r="L40"/>
  <c r="K43"/>
  <c r="R43" s="1"/>
  <c r="L44"/>
  <c r="T260"/>
  <c r="K261"/>
  <c r="R261" s="1"/>
  <c r="L165"/>
  <c r="K168"/>
  <c r="R168" s="1"/>
  <c r="L381"/>
  <c r="K384"/>
  <c r="R384" s="1"/>
  <c r="L385"/>
  <c r="K388"/>
  <c r="R388" s="1"/>
  <c r="L389"/>
  <c r="K392"/>
  <c r="R392" s="1"/>
  <c r="L393"/>
  <c r="K260"/>
  <c r="R260" s="1"/>
  <c r="T378"/>
  <c r="S378"/>
  <c r="K161"/>
  <c r="R161" s="1"/>
  <c r="T163"/>
  <c r="K349"/>
  <c r="R349" s="1"/>
  <c r="L350"/>
  <c r="K353"/>
  <c r="R353" s="1"/>
  <c r="L354"/>
  <c r="K357"/>
  <c r="R357" s="1"/>
  <c r="L358"/>
  <c r="K361"/>
  <c r="R361" s="1"/>
  <c r="L362"/>
  <c r="K365"/>
  <c r="R365" s="1"/>
  <c r="L366"/>
  <c r="L370"/>
  <c r="L164"/>
  <c r="K376"/>
  <c r="R376" s="1"/>
  <c r="L377"/>
  <c r="K380"/>
  <c r="R380" s="1"/>
  <c r="L162"/>
  <c r="L351"/>
  <c r="L355"/>
  <c r="L359"/>
  <c r="L363"/>
  <c r="L367"/>
  <c r="T161"/>
  <c r="U332"/>
  <c r="K14"/>
  <c r="R14" s="1"/>
  <c r="U16"/>
  <c r="L341"/>
  <c r="T341" s="1"/>
  <c r="L158"/>
  <c r="S158" s="1"/>
  <c r="U344"/>
  <c r="L345"/>
  <c r="T345" s="1"/>
  <c r="U346"/>
  <c r="L17"/>
  <c r="T17" s="1"/>
  <c r="U19"/>
  <c r="K21"/>
  <c r="R21" s="1"/>
  <c r="U22"/>
  <c r="K254"/>
  <c r="R254" s="1"/>
  <c r="K255"/>
  <c r="R255" s="1"/>
  <c r="K24"/>
  <c r="R24" s="1"/>
  <c r="U258"/>
  <c r="K348"/>
  <c r="R348" s="1"/>
  <c r="U150"/>
  <c r="U157"/>
  <c r="L343"/>
  <c r="T343" s="1"/>
  <c r="L344"/>
  <c r="T344" s="1"/>
  <c r="L346"/>
  <c r="S346" s="1"/>
  <c r="K18"/>
  <c r="R18" s="1"/>
  <c r="L19"/>
  <c r="T19" s="1"/>
  <c r="K257"/>
  <c r="R257" s="1"/>
  <c r="U23"/>
  <c r="K347"/>
  <c r="R347" s="1"/>
  <c r="K342"/>
  <c r="R342" s="1"/>
  <c r="U345"/>
  <c r="S256"/>
  <c r="T256"/>
  <c r="U17"/>
  <c r="L348"/>
  <c r="L254"/>
  <c r="L23"/>
  <c r="L258"/>
  <c r="L18"/>
  <c r="L22"/>
  <c r="L257"/>
  <c r="L24"/>
  <c r="K345"/>
  <c r="R345" s="1"/>
  <c r="K344"/>
  <c r="R344" s="1"/>
  <c r="K343"/>
  <c r="R343" s="1"/>
  <c r="K157"/>
  <c r="R157" s="1"/>
  <c r="K341"/>
  <c r="R341" s="1"/>
  <c r="K15"/>
  <c r="R15" s="1"/>
  <c r="L16"/>
  <c r="L14"/>
  <c r="K148"/>
  <c r="R148" s="1"/>
  <c r="U156"/>
  <c r="U333"/>
  <c r="K324"/>
  <c r="R324" s="1"/>
  <c r="U144"/>
  <c r="U11"/>
  <c r="K12"/>
  <c r="R12" s="1"/>
  <c r="U13"/>
  <c r="U320"/>
  <c r="U322"/>
  <c r="U331"/>
  <c r="U153"/>
  <c r="U154"/>
  <c r="U334"/>
  <c r="L13"/>
  <c r="T13" s="1"/>
  <c r="L320"/>
  <c r="S320" s="1"/>
  <c r="L253"/>
  <c r="S253" s="1"/>
  <c r="U323"/>
  <c r="U338"/>
  <c r="K156"/>
  <c r="R156" s="1"/>
  <c r="K10"/>
  <c r="R10" s="1"/>
  <c r="K252"/>
  <c r="R252" s="1"/>
  <c r="L9"/>
  <c r="S9" s="1"/>
  <c r="L318"/>
  <c r="T318" s="1"/>
  <c r="U147"/>
  <c r="L249"/>
  <c r="T249" s="1"/>
  <c r="U321"/>
  <c r="U324"/>
  <c r="U326"/>
  <c r="U328"/>
  <c r="U330"/>
  <c r="U152"/>
  <c r="U335"/>
  <c r="U336"/>
  <c r="U339"/>
  <c r="U340"/>
  <c r="K145"/>
  <c r="R145" s="1"/>
  <c r="U251"/>
  <c r="K8"/>
  <c r="R8" s="1"/>
  <c r="L147"/>
  <c r="T147" s="1"/>
  <c r="U325"/>
  <c r="U327"/>
  <c r="U329"/>
  <c r="U155"/>
  <c r="S151"/>
  <c r="T151"/>
  <c r="T154"/>
  <c r="S154"/>
  <c r="T332"/>
  <c r="S332"/>
  <c r="T333"/>
  <c r="S333"/>
  <c r="T337"/>
  <c r="S337"/>
  <c r="U151"/>
  <c r="K150"/>
  <c r="R150" s="1"/>
  <c r="K152"/>
  <c r="R152" s="1"/>
  <c r="K153"/>
  <c r="R153" s="1"/>
  <c r="T156"/>
  <c r="T335"/>
  <c r="K336"/>
  <c r="R336" s="1"/>
  <c r="T339"/>
  <c r="K340"/>
  <c r="R340" s="1"/>
  <c r="T150"/>
  <c r="K332"/>
  <c r="R332" s="1"/>
  <c r="T152"/>
  <c r="T153"/>
  <c r="K154"/>
  <c r="R154" s="1"/>
  <c r="L155"/>
  <c r="K333"/>
  <c r="R333" s="1"/>
  <c r="L334"/>
  <c r="T336"/>
  <c r="K337"/>
  <c r="R337" s="1"/>
  <c r="L338"/>
  <c r="T340"/>
  <c r="K322"/>
  <c r="R322" s="1"/>
  <c r="L322"/>
  <c r="K325"/>
  <c r="R325" s="1"/>
  <c r="L325"/>
  <c r="K327"/>
  <c r="R327" s="1"/>
  <c r="L327"/>
  <c r="K329"/>
  <c r="R329" s="1"/>
  <c r="L329"/>
  <c r="K323"/>
  <c r="R323" s="1"/>
  <c r="L323"/>
  <c r="K326"/>
  <c r="R326" s="1"/>
  <c r="L326"/>
  <c r="K328"/>
  <c r="R328" s="1"/>
  <c r="L328"/>
  <c r="K330"/>
  <c r="R330" s="1"/>
  <c r="L330"/>
  <c r="L331"/>
  <c r="L324"/>
  <c r="L144"/>
  <c r="T144" s="1"/>
  <c r="L319"/>
  <c r="S319" s="1"/>
  <c r="L321"/>
  <c r="S321" s="1"/>
  <c r="U8"/>
  <c r="U12"/>
  <c r="L250"/>
  <c r="S250" s="1"/>
  <c r="U252"/>
  <c r="U145"/>
  <c r="U10"/>
  <c r="K11"/>
  <c r="R11" s="1"/>
  <c r="U318"/>
  <c r="K146"/>
  <c r="R146" s="1"/>
  <c r="U148"/>
  <c r="U249"/>
  <c r="U250"/>
  <c r="K251"/>
  <c r="R251" s="1"/>
  <c r="U253"/>
  <c r="L7"/>
  <c r="S7" s="1"/>
  <c r="K13"/>
  <c r="R13" s="1"/>
  <c r="L148"/>
  <c r="S148" s="1"/>
  <c r="U319"/>
  <c r="T9"/>
  <c r="U7"/>
  <c r="U146"/>
  <c r="K147"/>
  <c r="R147" s="1"/>
  <c r="U317"/>
  <c r="K319"/>
  <c r="R319" s="1"/>
  <c r="K249"/>
  <c r="R249" s="1"/>
  <c r="U149"/>
  <c r="K320"/>
  <c r="R320" s="1"/>
  <c r="K253"/>
  <c r="R253" s="1"/>
  <c r="K144"/>
  <c r="R144" s="1"/>
  <c r="L11"/>
  <c r="S11" s="1"/>
  <c r="L12"/>
  <c r="S12" s="1"/>
  <c r="K317"/>
  <c r="R317" s="1"/>
  <c r="K149"/>
  <c r="R149" s="1"/>
  <c r="K250"/>
  <c r="R250" s="1"/>
  <c r="K321"/>
  <c r="R321" s="1"/>
  <c r="L8"/>
  <c r="S8" s="1"/>
  <c r="U9"/>
  <c r="L251"/>
  <c r="K7"/>
  <c r="R7" s="1"/>
  <c r="L145"/>
  <c r="K9"/>
  <c r="R9" s="1"/>
  <c r="L10"/>
  <c r="K318"/>
  <c r="R318" s="1"/>
  <c r="L146"/>
  <c r="L317"/>
  <c r="L149"/>
  <c r="L252"/>
  <c r="S21" l="1"/>
  <c r="T353"/>
  <c r="T352"/>
  <c r="T416"/>
  <c r="T364"/>
  <c r="S371"/>
  <c r="S33"/>
  <c r="T373"/>
  <c r="T415"/>
  <c r="T412"/>
  <c r="T403"/>
  <c r="T360"/>
  <c r="T261"/>
  <c r="T404"/>
  <c r="T59"/>
  <c r="T357"/>
  <c r="T31"/>
  <c r="T399"/>
  <c r="S390"/>
  <c r="T159"/>
  <c r="T411"/>
  <c r="T365"/>
  <c r="T397"/>
  <c r="T413"/>
  <c r="T379"/>
  <c r="S259"/>
  <c r="T388"/>
  <c r="T383"/>
  <c r="T384"/>
  <c r="S374"/>
  <c r="T255"/>
  <c r="T347"/>
  <c r="S15"/>
  <c r="T380"/>
  <c r="T392"/>
  <c r="T414"/>
  <c r="T27"/>
  <c r="S43"/>
  <c r="T267"/>
  <c r="T321"/>
  <c r="S341"/>
  <c r="S342"/>
  <c r="T361"/>
  <c r="T375"/>
  <c r="S166"/>
  <c r="S35"/>
  <c r="S168"/>
  <c r="S147"/>
  <c r="T20"/>
  <c r="T376"/>
  <c r="T356"/>
  <c r="S29"/>
  <c r="T36"/>
  <c r="T58"/>
  <c r="S41"/>
  <c r="T320"/>
  <c r="T346"/>
  <c r="T369"/>
  <c r="T391"/>
  <c r="S386"/>
  <c r="S382"/>
  <c r="T39"/>
  <c r="T368"/>
  <c r="S410"/>
  <c r="S249"/>
  <c r="S157"/>
  <c r="S343"/>
  <c r="T372"/>
  <c r="T387"/>
  <c r="T167"/>
  <c r="S13"/>
  <c r="T160"/>
  <c r="T349"/>
  <c r="S37"/>
  <c r="T253"/>
  <c r="T158"/>
  <c r="S17"/>
  <c r="T38"/>
  <c r="T148"/>
  <c r="S344"/>
  <c r="S19"/>
  <c r="S420"/>
  <c r="T420"/>
  <c r="S88"/>
  <c r="T88"/>
  <c r="S84"/>
  <c r="T84"/>
  <c r="S80"/>
  <c r="T80"/>
  <c r="S76"/>
  <c r="T76"/>
  <c r="S72"/>
  <c r="T72"/>
  <c r="S68"/>
  <c r="T68"/>
  <c r="S64"/>
  <c r="T64"/>
  <c r="S421"/>
  <c r="T421"/>
  <c r="S89"/>
  <c r="T89"/>
  <c r="S85"/>
  <c r="T85"/>
  <c r="S81"/>
  <c r="T81"/>
  <c r="S77"/>
  <c r="T77"/>
  <c r="S73"/>
  <c r="T73"/>
  <c r="S69"/>
  <c r="T69"/>
  <c r="S65"/>
  <c r="T65"/>
  <c r="S86"/>
  <c r="T86"/>
  <c r="S82"/>
  <c r="T82"/>
  <c r="S78"/>
  <c r="T78"/>
  <c r="S74"/>
  <c r="T74"/>
  <c r="S70"/>
  <c r="T70"/>
  <c r="S66"/>
  <c r="T66"/>
  <c r="S90"/>
  <c r="T90"/>
  <c r="S87"/>
  <c r="T87"/>
  <c r="S83"/>
  <c r="T83"/>
  <c r="S79"/>
  <c r="T79"/>
  <c r="S75"/>
  <c r="T75"/>
  <c r="S71"/>
  <c r="T71"/>
  <c r="S67"/>
  <c r="T67"/>
  <c r="S60"/>
  <c r="T60"/>
  <c r="S61"/>
  <c r="T61"/>
  <c r="S62"/>
  <c r="T62"/>
  <c r="S63"/>
  <c r="T63"/>
  <c r="T405"/>
  <c r="S405"/>
  <c r="S418"/>
  <c r="T418"/>
  <c r="S400"/>
  <c r="T400"/>
  <c r="T406"/>
  <c r="S406"/>
  <c r="S419"/>
  <c r="T419"/>
  <c r="S401"/>
  <c r="T401"/>
  <c r="T407"/>
  <c r="S407"/>
  <c r="T408"/>
  <c r="S408"/>
  <c r="T402"/>
  <c r="S402"/>
  <c r="S417"/>
  <c r="T417"/>
  <c r="S144"/>
  <c r="T12"/>
  <c r="S345"/>
  <c r="T42"/>
  <c r="S318"/>
  <c r="S393"/>
  <c r="T393"/>
  <c r="S389"/>
  <c r="T389"/>
  <c r="S385"/>
  <c r="T385"/>
  <c r="S381"/>
  <c r="T381"/>
  <c r="S165"/>
  <c r="T165"/>
  <c r="S44"/>
  <c r="T44"/>
  <c r="S40"/>
  <c r="T40"/>
  <c r="S32"/>
  <c r="T32"/>
  <c r="S28"/>
  <c r="T28"/>
  <c r="T363"/>
  <c r="S363"/>
  <c r="T355"/>
  <c r="S355"/>
  <c r="T162"/>
  <c r="S162"/>
  <c r="S377"/>
  <c r="T377"/>
  <c r="S354"/>
  <c r="T354"/>
  <c r="S164"/>
  <c r="T164"/>
  <c r="S366"/>
  <c r="T366"/>
  <c r="S350"/>
  <c r="T350"/>
  <c r="T367"/>
  <c r="S367"/>
  <c r="T359"/>
  <c r="S359"/>
  <c r="T351"/>
  <c r="S351"/>
  <c r="S362"/>
  <c r="T362"/>
  <c r="S370"/>
  <c r="T370"/>
  <c r="S358"/>
  <c r="T358"/>
  <c r="S24"/>
  <c r="T24"/>
  <c r="S18"/>
  <c r="T18"/>
  <c r="S348"/>
  <c r="T348"/>
  <c r="T254"/>
  <c r="S254"/>
  <c r="S257"/>
  <c r="T257"/>
  <c r="S22"/>
  <c r="T22"/>
  <c r="T23"/>
  <c r="S23"/>
  <c r="T258"/>
  <c r="S258"/>
  <c r="S14"/>
  <c r="T14"/>
  <c r="S16"/>
  <c r="T16"/>
  <c r="T319"/>
  <c r="T250"/>
  <c r="T11"/>
  <c r="S155"/>
  <c r="T155"/>
  <c r="S338"/>
  <c r="T338"/>
  <c r="S334"/>
  <c r="T334"/>
  <c r="S331"/>
  <c r="T331"/>
  <c r="S324"/>
  <c r="T324"/>
  <c r="S328"/>
  <c r="T328"/>
  <c r="S323"/>
  <c r="T323"/>
  <c r="S327"/>
  <c r="T327"/>
  <c r="S322"/>
  <c r="T322"/>
  <c r="S330"/>
  <c r="T330"/>
  <c r="S326"/>
  <c r="T326"/>
  <c r="S329"/>
  <c r="T329"/>
  <c r="S325"/>
  <c r="T325"/>
  <c r="T8"/>
  <c r="T7"/>
  <c r="S145"/>
  <c r="T145"/>
  <c r="S317"/>
  <c r="T317"/>
  <c r="S146"/>
  <c r="T146"/>
  <c r="T251"/>
  <c r="S251"/>
  <c r="S252"/>
  <c r="T252"/>
  <c r="S149"/>
  <c r="T149"/>
  <c r="S10"/>
  <c r="T10"/>
</calcChain>
</file>

<file path=xl/sharedStrings.xml><?xml version="1.0" encoding="utf-8"?>
<sst xmlns="http://schemas.openxmlformats.org/spreadsheetml/2006/main" count="836" uniqueCount="647">
  <si>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</si>
  <si>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</si>
  <si>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</si>
  <si>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</si>
  <si>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</si>
  <si>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</si>
  <si>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</si>
  <si>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</si>
  <si>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</si>
  <si>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</si>
  <si>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</si>
  <si>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</si>
  <si>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</si>
  <si>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</si>
  <si>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</si>
  <si>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</si>
  <si>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</si>
  <si>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</si>
  <si>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</si>
  <si>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</si>
  <si>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</si>
  <si>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</si>
  <si>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</si>
  <si>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</si>
  <si>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</si>
  <si>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r>
      <t>Šilumos suvartojimai daugiabučiuose gyvenamuosiuose namuose ne šildymo sezono metu (</t>
    </r>
    <r>
      <rPr>
        <b/>
        <sz val="10"/>
        <color indexed="10"/>
        <rFont val="Arial"/>
        <family val="2"/>
        <charset val="186"/>
      </rPr>
      <t>2014 m. g</t>
    </r>
    <r>
      <rPr>
        <b/>
        <sz val="10"/>
        <color indexed="10"/>
        <rFont val="Arial"/>
        <family val="2"/>
        <charset val="186"/>
      </rPr>
      <t>egužės</t>
    </r>
    <r>
      <rPr>
        <b/>
        <sz val="10"/>
        <color indexed="10"/>
        <rFont val="Arial"/>
        <family val="2"/>
        <charset val="186"/>
      </rPr>
      <t xml:space="preserve"> mėn.</t>
    </r>
    <r>
      <rPr>
        <b/>
        <sz val="10"/>
        <rFont val="Arial"/>
        <family val="2"/>
        <charset val="186"/>
      </rPr>
      <t>) šalto geriamojo vandens pašildymui iki higienos normomis nustatytos 
temperatūros (nuo +8 °C iki +52 °C) ir karšto vandens temperatūrai palaikyti bei vonios patalpų sanitarinėms sąlygoms užtikrinti („gyvatukui“)</t>
    </r>
  </si>
  <si>
    <t>Respublikos 6 Naujoji Akmenė</t>
  </si>
  <si>
    <t>iki1992</t>
  </si>
  <si>
    <t>Ramučių 33 Naujoji Akmenė</t>
  </si>
  <si>
    <t>Ramučių 39 Naujoji Akmenė</t>
  </si>
  <si>
    <t>Sodo 7 Akmenė</t>
  </si>
  <si>
    <t>Stadiono 7 Akmenė</t>
  </si>
  <si>
    <t>Stadiono 9 Akmenė</t>
  </si>
  <si>
    <t>Respublikos 5 Naujoji Akmenė</t>
  </si>
  <si>
    <t>Respublikos 27 Naujoji Akmenė</t>
  </si>
  <si>
    <t>Puškino 42 Akmenė</t>
  </si>
  <si>
    <t>Stadiono 18 Akmenė</t>
  </si>
  <si>
    <t>Stadiono 19 Akmenė</t>
  </si>
  <si>
    <t>Bausko 1 Venta</t>
  </si>
  <si>
    <t>V.Kudirkos 20 Naujoji Akmenė</t>
  </si>
  <si>
    <t>Ramučių 35 Naujoji Akmenė</t>
  </si>
  <si>
    <t>Ventos 25 Venta</t>
  </si>
  <si>
    <t>Stadiono 16 Akmenė</t>
  </si>
  <si>
    <t>Respublikos 17 Naujoji Akmenė</t>
  </si>
  <si>
    <t>Respublikos 16  Naujoji Akmenė</t>
  </si>
  <si>
    <t>Žemaičių 39 Venta</t>
  </si>
  <si>
    <t>Respublikos 21  Naujoji Akmenė</t>
  </si>
  <si>
    <t>Respublikos 25 Naujoji Akmenė</t>
  </si>
  <si>
    <t>Bausko 5 Venta</t>
  </si>
  <si>
    <t>Ramučių 36 Naujoji Akmenė</t>
  </si>
  <si>
    <t>J. Basanavičiaus g. 48, Anykščiai</t>
  </si>
  <si>
    <t>J. Basanavičiaus g. 50, Anykščiai</t>
  </si>
  <si>
    <t>J. Basanavičiaus g. 60, Anykščiai</t>
  </si>
  <si>
    <t>J. Biliūno g.8, Anykščiai</t>
  </si>
  <si>
    <t>J. Biliūno g.10, Anykščiai</t>
  </si>
  <si>
    <t>Statybininkų g. 23, Anykščiai</t>
  </si>
  <si>
    <t>Statybininkų g. 21, Anykščiai</t>
  </si>
  <si>
    <t>Statybininkų g.19, Anykščiai</t>
  </si>
  <si>
    <t>Dariaus ir Girėno g.5, Anykščiai</t>
  </si>
  <si>
    <t>J. Biliūno g.20, Anykščiai</t>
  </si>
  <si>
    <t>B.SRUOGOS  8, Birštonas</t>
  </si>
  <si>
    <t>DARIAUS IRGIRĖNO 23A IIL.Birštonas</t>
  </si>
  <si>
    <t>LELIJŲ 13A, Birštonas</t>
  </si>
  <si>
    <t>LELIJŲ 21, Birštonas</t>
  </si>
  <si>
    <t>B.SRUOGOS 10, Birštonas</t>
  </si>
  <si>
    <t>LELIJŲ 9, Birštonas</t>
  </si>
  <si>
    <t>VILNIAUS 8, Birštonas</t>
  </si>
  <si>
    <t>VILNIAUS 10  IL., Birštonas</t>
  </si>
  <si>
    <t>DARIAUS IR GIRĖNO 23, Birštonas</t>
  </si>
  <si>
    <t>DARIAUS IR GIR.  23A IL., Birštonas</t>
  </si>
  <si>
    <t>LELIJŲ 4, Birštonas</t>
  </si>
  <si>
    <t>JAUNIMO 21, Birštonas</t>
  </si>
  <si>
    <t>DAR. IR GIR. 4, Birštonas</t>
  </si>
  <si>
    <t>DARIAUS IR GIRĖNO  5, Birštonas</t>
  </si>
  <si>
    <t>PUŠYNO  13, Birštonas</t>
  </si>
  <si>
    <t>DARIAUS IR GIR.  8, Birštonas</t>
  </si>
  <si>
    <t>Ateities g. 35, Ignalina (renov)</t>
  </si>
  <si>
    <t>Ateities g.13, Ignalina (renov)</t>
  </si>
  <si>
    <t>Aukštaičių g. 11, Ignalina (renov)</t>
  </si>
  <si>
    <t>Aukštaičių g. 48, Ignalina (renov)</t>
  </si>
  <si>
    <t>Turistų g. 45, Ignalina</t>
  </si>
  <si>
    <t>Laisvės g. 54, Ignalina</t>
  </si>
  <si>
    <t>Aukštaičių g. 40, Ignalina</t>
  </si>
  <si>
    <t>Atgimimo g. 16, Ignalina</t>
  </si>
  <si>
    <t xml:space="preserve">Ateities g.10, Ignalina </t>
  </si>
  <si>
    <t>Aukštaičių g. 7, Ignalina</t>
  </si>
  <si>
    <t>Turistų g. 11, Ignalina</t>
  </si>
  <si>
    <t>Vasario 16-osios g. 1, Dūkštas</t>
  </si>
  <si>
    <t>Gedimino g. 103, Kaišiadorys</t>
  </si>
  <si>
    <t xml:space="preserve">iki 1992 m. </t>
  </si>
  <si>
    <t>Gedimino g. 131, Kaišiadorys</t>
  </si>
  <si>
    <t>Gedimino g. 119, Kaišiadorys</t>
  </si>
  <si>
    <t>Gedimino g. 80, Kaišiadorys</t>
  </si>
  <si>
    <t>Gedimino g. 88, Kaišiadorys</t>
  </si>
  <si>
    <t>Gedimino g. 96, Kaišiadorys</t>
  </si>
  <si>
    <t>V. Ruokio g. 3/1, Kaišiadorys</t>
  </si>
  <si>
    <t>iki 1992 m.</t>
  </si>
  <si>
    <t>V. Ruokio g. 3/2, Kaišiadorys</t>
  </si>
  <si>
    <t>Gedimino g. 129, Kaišiadorys</t>
  </si>
  <si>
    <t>Maironio g. 8, Kaišiadorys</t>
  </si>
  <si>
    <t>Gedimino g. 111, Kaišiadorys</t>
  </si>
  <si>
    <t>Gedimino g. 95, Kaišiadorys</t>
  </si>
  <si>
    <t>Gedimino g. 125, Kaišiadorys</t>
  </si>
  <si>
    <t>Gedimino g. 99, Kaišiadorys</t>
  </si>
  <si>
    <t>Gedimino g. 26, Kaišiadorys</t>
  </si>
  <si>
    <t>Gedimino g. 22, Kaišiadorys</t>
  </si>
  <si>
    <t>iki 1992</t>
  </si>
  <si>
    <t>Sodų g.10-ojo NSB(renov.), Mažeikiai</t>
  </si>
  <si>
    <t>P.VILEIŠIO 4(renov.), Mažeikiai</t>
  </si>
  <si>
    <t>Gamyklos g.15-ojo NSB(renov.), Mažeikiai</t>
  </si>
  <si>
    <t>GAMYKLOS 3(renov.), Mažeikiai</t>
  </si>
  <si>
    <t>NAFTININKŲ 16(renov.), Mažeikiai</t>
  </si>
  <si>
    <t>MINDAUGO 13(renov.), Mažeikiai</t>
  </si>
  <si>
    <t>V.BURBOS 4(renov.), Mažeikiai</t>
  </si>
  <si>
    <t>MINDAUGO 12(renov.), Mažeikiai</t>
  </si>
  <si>
    <t>P.VILEIŠIO 2(renov.), Mažeikiai</t>
  </si>
  <si>
    <t>NAFTININKŲ 8(renov.), Mažeikiai</t>
  </si>
  <si>
    <t>Vasario 16-osios g.7-ojo NSB, Mažeikiai</t>
  </si>
  <si>
    <t>GAMYKLOS 17, Mažeikiai</t>
  </si>
  <si>
    <t>V.BURBOS 2, Mažeikiai</t>
  </si>
  <si>
    <t>Pavasario g.27-ojo NSB, Mažeikiai</t>
  </si>
  <si>
    <t>MINDAUGO 4, Mažeikiai</t>
  </si>
  <si>
    <t>VYŠNIŲ 42, Mažeikiai</t>
  </si>
  <si>
    <t>NAFTININKŲ 28, Mažeikiai</t>
  </si>
  <si>
    <t>TYLIOJI 22, Mažeikiai</t>
  </si>
  <si>
    <t>PAVASARIO 14, Mažeikiai</t>
  </si>
  <si>
    <t>ŽEMAITIJOS 29, Mažeikiai</t>
  </si>
  <si>
    <t>TYLIOJI 32, Mažeikiai</t>
  </si>
  <si>
    <t>VENTOS 24, Mažeikiai</t>
  </si>
  <si>
    <t>VENTOS 33, Mažeikiai</t>
  </si>
  <si>
    <t>TYLIOJI 24, Mažeikiai</t>
  </si>
  <si>
    <t>DRAUGYSTĖS 24, Mažeikiai</t>
  </si>
  <si>
    <t>TYLIOJI 36, Mažeikiai</t>
  </si>
  <si>
    <t>LAISVĖS 226, Mažeikiai</t>
  </si>
  <si>
    <t>PAVASARIO 35, Mažeikiai</t>
  </si>
  <si>
    <t>LAISVĖS 218, Mažeikiai</t>
  </si>
  <si>
    <t>ŽEMAITIJOS 18, Mažeikiai</t>
  </si>
  <si>
    <t>STOTIES 8, Mažeikiai</t>
  </si>
  <si>
    <t>VENTOS 16, Mažeikiai</t>
  </si>
  <si>
    <t>SODŲ 11, Mažeikiai</t>
  </si>
  <si>
    <t>VASARIO 16-OSIOS 12, Mažeikiai</t>
  </si>
  <si>
    <t>LAISVĖS 222, Mažeikiai</t>
  </si>
  <si>
    <t>VASARIO 16-OSIOS 8, Mažeikiai</t>
  </si>
  <si>
    <t>Nevėžio g. 40B   (renovuotas)</t>
  </si>
  <si>
    <t>Liepų al. 15   (renovuotas)</t>
  </si>
  <si>
    <t>Molainių g. 8   (renovuotas)</t>
  </si>
  <si>
    <t xml:space="preserve">iki 1992 </t>
  </si>
  <si>
    <t>Kranto g. 47 (renovuotas), Panevėžys</t>
  </si>
  <si>
    <t>Smėlynės g. 51  (renovuotas), Panevėžys</t>
  </si>
  <si>
    <t>Margirio g. 9   (renovuotas), Panevėžys</t>
  </si>
  <si>
    <t>Tulpių g. 21   (renovuotas), Panevėžys</t>
  </si>
  <si>
    <t>Beržų g. 17   (renovuotas), Panevėžys</t>
  </si>
  <si>
    <t>Dariaus ir Girėno g. 21  (renovuotas), Panevėžys</t>
  </si>
  <si>
    <t>Aukštaičių g. 76   (renovuotas), Panevėžys</t>
  </si>
  <si>
    <t>Statybininkų g. 11, Panevėžys</t>
  </si>
  <si>
    <t>Kniaudiškių g. 10, Panevėžys</t>
  </si>
  <si>
    <t>Kosmonautų g. 9, Panevėžys</t>
  </si>
  <si>
    <t>Tulpių g. 11, Panevėžys</t>
  </si>
  <si>
    <t>Klaipėdos g. 120, Panevėžys</t>
  </si>
  <si>
    <t>Žemaičių g. 22, Panevėžys</t>
  </si>
  <si>
    <t>Aukštaičių g. 3, Panevėžys</t>
  </si>
  <si>
    <t>Ateities g. 34, Panevėžys</t>
  </si>
  <si>
    <t>Margirio g. 20, Panevėžys</t>
  </si>
  <si>
    <t>Beržų g. 51, Panevėžys</t>
  </si>
  <si>
    <t>Aukštaičių g. 78, Panevėžys</t>
  </si>
  <si>
    <t>Nepriklausomybės 9, Panevėžys</t>
  </si>
  <si>
    <t>Algirdo g. 54, Panevėžys</t>
  </si>
  <si>
    <t>Dainavos g. 8, Panevėžys</t>
  </si>
  <si>
    <t>Kosmonautų g. 11, Panevėžys</t>
  </si>
  <si>
    <t>Dariaus ir Girėno g. 27, Panevėžys</t>
  </si>
  <si>
    <t>Nevėžio g. 36, Panevėžys</t>
  </si>
  <si>
    <t>Molainių g. 66, Panevėžys</t>
  </si>
  <si>
    <t>Ramygalos g. 15, Panevėžys</t>
  </si>
  <si>
    <t>Ateities g. 30, Panevėžys</t>
  </si>
  <si>
    <t>Ukmergės g. 47A, Panevėžys</t>
  </si>
  <si>
    <t>Marijonų g. 41, Panevėžys</t>
  </si>
  <si>
    <t>Kranto g. 41, Panevėžys</t>
  </si>
  <si>
    <t>Klaipėdos g. 85, Panevėžys</t>
  </si>
  <si>
    <t>Projektuotojų g. 12, Panevėžys</t>
  </si>
  <si>
    <t>Klaipėdos g. 132, Panevėžys</t>
  </si>
  <si>
    <t>Dainavos g. 29, Panevėžys</t>
  </si>
  <si>
    <t>Marijonų g. 39, Panevėžys</t>
  </si>
  <si>
    <t>Kranto g. 25, Panevėžys</t>
  </si>
  <si>
    <t>Kosmonautų g. 3, Panevėžys</t>
  </si>
  <si>
    <t>I. Končiaus g. 7, Plungė</t>
  </si>
  <si>
    <t>I. Končiaus g. 7A, Plungė</t>
  </si>
  <si>
    <t>A. Jucio g. 45, Plungė</t>
  </si>
  <si>
    <t>A. Jucio g. 47, Plungė</t>
  </si>
  <si>
    <t>A. Jucio g. 53, Plungė</t>
  </si>
  <si>
    <t>Gandingos g. 10, Plungė</t>
  </si>
  <si>
    <t>Gandingos g. 14, Plungė</t>
  </si>
  <si>
    <t>Gandingos g. 16, Plungė</t>
  </si>
  <si>
    <t>I. Končiaus g. 8, Plungė</t>
  </si>
  <si>
    <t>Vėjo g. 12, Plungė</t>
  </si>
  <si>
    <t>A. Vaišvilos g. 9, Plungė</t>
  </si>
  <si>
    <t>A. Vaišvilos g. 19, Plungė</t>
  </si>
  <si>
    <t>A. Vaišvilos g. 21, Plungė</t>
  </si>
  <si>
    <t>A. Vaišvilos g. 23, Plungė</t>
  </si>
  <si>
    <t>A. Vaišvilos g. 25, Plungė</t>
  </si>
  <si>
    <t>A. Vaišvilos g. 31, Plungė</t>
  </si>
  <si>
    <t>A. Jucio g. 30, Plungė</t>
  </si>
  <si>
    <t>J. Tumo-Vaižganto g. 96, Plungė</t>
  </si>
  <si>
    <t>V. Mačernio g. 10, Plungė</t>
  </si>
  <si>
    <t>V. Mačernio g. 53, Plungė</t>
  </si>
  <si>
    <t>J. Tumo-Vaižganto g. 85, Plungė</t>
  </si>
  <si>
    <t>J. Tumo-Vaižganto g. 85A, Plungė</t>
  </si>
  <si>
    <t>V. Mačernio g. 51, Plungė</t>
  </si>
  <si>
    <t>A. Jucio g. 12, Plungė</t>
  </si>
  <si>
    <t>V. Mačernio g. 45, Plungė</t>
  </si>
  <si>
    <t>V. Mačernio g. 27, Plungė</t>
  </si>
  <si>
    <t>V. Mačernio g. 47, Plungė</t>
  </si>
  <si>
    <t>A. Jucio g. 28, Plungė</t>
  </si>
  <si>
    <t>V. Mačernio g. 6, Plungė</t>
  </si>
  <si>
    <t>V. Mačernio g. 8, Plungė</t>
  </si>
  <si>
    <t>A. Jucio g. 10, Plungė</t>
  </si>
  <si>
    <t>Vytauto 22,Prienai</t>
  </si>
  <si>
    <t>Birutės 4,Prienai</t>
  </si>
  <si>
    <t>Stadiono 26 2L.,Prienai</t>
  </si>
  <si>
    <t>Stadiono 10 2L.,Prienai</t>
  </si>
  <si>
    <t>Statybininkų 19,Prienai(renov.)</t>
  </si>
  <si>
    <t>Stadiono 24 1L.,Prienai</t>
  </si>
  <si>
    <t>Vaitkaus 12,Prienai</t>
  </si>
  <si>
    <t>Stadiono 24 2L.,Prienai</t>
  </si>
  <si>
    <t>Stadiono 24A,Prienai</t>
  </si>
  <si>
    <t>Vytauto 13,Prienai</t>
  </si>
  <si>
    <t>Stadiono 6 1L.,Prienai</t>
  </si>
  <si>
    <t>Vytauto 25,Prienai</t>
  </si>
  <si>
    <t>Stadiono 4 3L.,Prienai</t>
  </si>
  <si>
    <t>Basanavičiaus 10,Prienai</t>
  </si>
  <si>
    <t>Brundzos 6,Prienai</t>
  </si>
  <si>
    <t>Stadiono 14 1L.,Prienai</t>
  </si>
  <si>
    <t>Tylioji 5/1,Prienai</t>
  </si>
  <si>
    <t>Stadiono 14 2L.,Prienai</t>
  </si>
  <si>
    <t>Statybininkų 7 1L.,Prienai</t>
  </si>
  <si>
    <t>Statybininkų 11,Prienai</t>
  </si>
  <si>
    <t>Stadiono 12,Prienai</t>
  </si>
  <si>
    <t>Basanavičiaus 15,Prienai</t>
  </si>
  <si>
    <t>Stadiono 16,Prienai</t>
  </si>
  <si>
    <t>Kęstučio 71,Prienai</t>
  </si>
  <si>
    <t>Stadiono 26 1L.,Prienai</t>
  </si>
  <si>
    <t>Vytauto 14,Prienai</t>
  </si>
  <si>
    <t>Laisvės a.3/14,Prienai</t>
  </si>
  <si>
    <t>Basanavičiaus 19,Prienai</t>
  </si>
  <si>
    <t>Janonio 3,Prienai</t>
  </si>
  <si>
    <t>Laisvės al. 36, Radviliškis</t>
  </si>
  <si>
    <t>Jaunystės 35, Radviliškis</t>
  </si>
  <si>
    <t>Vaižganto 60, Radviliškis</t>
  </si>
  <si>
    <t>Jaunystės 20, Radviliškis</t>
  </si>
  <si>
    <t>Povyliaus 5, Radviliškis</t>
  </si>
  <si>
    <t>Radvilų 19, Radviliškis</t>
  </si>
  <si>
    <t>Laisvės al. 38, Radviliškis</t>
  </si>
  <si>
    <t>Žalioji 35, Radviliškis</t>
  </si>
  <si>
    <t>Kaštonų 6a, Radviliškis</t>
  </si>
  <si>
    <t>Vaižganto 58c, Radviliškis</t>
  </si>
  <si>
    <t>NAUJOJI 8 BUV, Radviliškis</t>
  </si>
  <si>
    <t>Radvilų 10, Radviliškis</t>
  </si>
  <si>
    <t>NAUJOJI 2, Radviliškis</t>
  </si>
  <si>
    <t>Gedimino 5, Radviliškis</t>
  </si>
  <si>
    <t>Kaštonų 8, Radviliškis</t>
  </si>
  <si>
    <t>Jaunystės 2, Radviliškis</t>
  </si>
  <si>
    <t>Vaižganto 58, Radviliškis</t>
  </si>
  <si>
    <t>NAUJOJI 17, Radviliškis</t>
  </si>
  <si>
    <t>NAUJOJI 4, Radviliškis</t>
  </si>
  <si>
    <t>MAIRONIO 11A, Radviliškis</t>
  </si>
  <si>
    <t>Vytauto 6, Radviliškis</t>
  </si>
  <si>
    <t>Vaižganto 58e, Radviliškis</t>
  </si>
  <si>
    <t>Vaižganto 30b, Radviliškis</t>
  </si>
  <si>
    <t>Vytauto 1, Radviliškis</t>
  </si>
  <si>
    <t>Dariaus ir Girėno 38, Radviliškis</t>
  </si>
  <si>
    <t>Vytauto 4, Radviliškis</t>
  </si>
  <si>
    <t>Kaštonų 4a, Radviliškis</t>
  </si>
  <si>
    <t>Jaunystės 1, Radviliškis</t>
  </si>
  <si>
    <t>Maironio 6, Radviliškis</t>
  </si>
  <si>
    <t>Dariaus ir Girėno 3, Radviliškis</t>
  </si>
  <si>
    <t>Kęstučio 3a, Radviliškis</t>
  </si>
  <si>
    <t>Kudirkos 17, Radviliškis</t>
  </si>
  <si>
    <t>Bernotėno 3, Radviliškis</t>
  </si>
  <si>
    <t>iki 1960</t>
  </si>
  <si>
    <t>Algirdo 25, Raseiniai</t>
  </si>
  <si>
    <t>Algirdo 27, Raseiniai</t>
  </si>
  <si>
    <t>Algirdo 29, Raseiniai</t>
  </si>
  <si>
    <t>Pieninės 7A, Raseiniai</t>
  </si>
  <si>
    <t>Rytų 4, Raseiniai</t>
  </si>
  <si>
    <t>Vaižganto 20B, Raseiniai</t>
  </si>
  <si>
    <t>Vaižganto 22-I, Raseiniai</t>
  </si>
  <si>
    <t>Vytauto Didžiojo 41, Raseiniai</t>
  </si>
  <si>
    <t>V.Grybo 4, Raseiniai</t>
  </si>
  <si>
    <t>Jaunimo 12, Raseiniai</t>
  </si>
  <si>
    <t>Jaunimo 23, Raseiniai</t>
  </si>
  <si>
    <t>Vaižganto 3, Raseiniai</t>
  </si>
  <si>
    <t>Rytų 2, Raseiniai</t>
  </si>
  <si>
    <t>Turgaus 33, Raseiniai</t>
  </si>
  <si>
    <t>V. Grybo 16, Raseiniai</t>
  </si>
  <si>
    <t>Verdėlupio 15(2), Raseiniai</t>
  </si>
  <si>
    <t>Verdėlupio 19(2), Raseiniai</t>
  </si>
  <si>
    <t>Dariaus ir Girėno 26, Raseiniai</t>
  </si>
  <si>
    <t>Vilniaus g. 202 (renov.), Šiauliai</t>
  </si>
  <si>
    <t>Gegužių g. 73 (renov.), Šiauliai</t>
  </si>
  <si>
    <t>V. Grinkevičiaus g. 8 (renov.), Šiauliai</t>
  </si>
  <si>
    <t>K. Korsako g. 28, Šiauliai</t>
  </si>
  <si>
    <t>Gegužių g. 81, Šiauliai</t>
  </si>
  <si>
    <t>Lyros g. 5, Šiauliai</t>
  </si>
  <si>
    <t>Dainų g. 68, Šiauliai</t>
  </si>
  <si>
    <t>Gegužių g. 76, Šiauliai</t>
  </si>
  <si>
    <t>Dainų g. 6, Šiauliai</t>
  </si>
  <si>
    <t>Vilniaus g. 249, Šiauliai</t>
  </si>
  <si>
    <t>Lyros g. 2, Šiauliai</t>
  </si>
  <si>
    <t>K. Korsako g. 26, Šiauliai</t>
  </si>
  <si>
    <t>Dubijos g. 31, Šiauliai</t>
  </si>
  <si>
    <t>Gegužių g. 68, Šiauliai</t>
  </si>
  <si>
    <t>Architektų g. 14, Šiauliai</t>
  </si>
  <si>
    <t>Talšos g. 2, Šiauliai</t>
  </si>
  <si>
    <t>Tilžės g. 47, Šiauliai</t>
  </si>
  <si>
    <t>Trakų g. 24, Šiauliai</t>
  </si>
  <si>
    <t>Krymo g. 42, Šiaulai</t>
  </si>
  <si>
    <t>M. Valančiaus g. 2 (renov.), Šiauliai</t>
  </si>
  <si>
    <t>Statybininkų g. 14, Kužiai, Šiaulių r.</t>
  </si>
  <si>
    <t>Radviliškio g. 68, Šiauliai</t>
  </si>
  <si>
    <t>Energetikų g. 16, Šiauliai</t>
  </si>
  <si>
    <t>Tilžės g. 49A, Šiauliai</t>
  </si>
  <si>
    <t>Radviliškio g. 70, Šiauliai</t>
  </si>
  <si>
    <t>Žeimių g. 8A, Ginkūnai, Šiaulių r.</t>
  </si>
  <si>
    <t>Parko g. 4, Šiauliai</t>
  </si>
  <si>
    <t>Vilniaus g. 32, Šiauliai</t>
  </si>
  <si>
    <t>Vasario 16-osios g. 21, Šiauliai</t>
  </si>
  <si>
    <t>Aušros al. 51A, Šiauliai</t>
  </si>
  <si>
    <t>Ežero g. 7, Šiauliai</t>
  </si>
  <si>
    <t>Vilniaus g. 15, Šiauliai</t>
  </si>
  <si>
    <t>Žemaitės g. 66, Šiauliai</t>
  </si>
  <si>
    <t>Statybininkų g. 18, Kužiai, Šiaulių r.</t>
  </si>
  <si>
    <t>Varpo g. 53, Šiauliai</t>
  </si>
  <si>
    <t>Aušros al. 13, Šiauliai</t>
  </si>
  <si>
    <t>A. Mickevičiaus g. 3, Šiauliai</t>
  </si>
  <si>
    <t>Ežero g. 5, Šiauliai</t>
  </si>
  <si>
    <t>Energetikų g. 6, Šiauliai</t>
  </si>
  <si>
    <t>P. Cvirkos g. 75, Šiauliai</t>
  </si>
  <si>
    <t>Pakalnės g. 28, Lentvaris</t>
  </si>
  <si>
    <t>Vytauto g. 10, Lentvaris</t>
  </si>
  <si>
    <t>Pakalnės g. 7, Lentvaris</t>
  </si>
  <si>
    <t>Ežero g. 3, Lentvaris</t>
  </si>
  <si>
    <t>Ežero  g. 5A, Lentvaris</t>
  </si>
  <si>
    <t>Vytauto g 50B, Trakai</t>
  </si>
  <si>
    <t>Vytauto g. 40, Trakai</t>
  </si>
  <si>
    <t>Mindaugo g. 22, Trakai</t>
  </si>
  <si>
    <t>Trakų g. 12, Trakai</t>
  </si>
  <si>
    <t>Mindaugo g. 14, Trakai</t>
  </si>
  <si>
    <t>Vytauto g. 44, Trakai</t>
  </si>
  <si>
    <t>Vytauto g. 46, Trakai</t>
  </si>
  <si>
    <t>Mindaugo g. 1B, Trakai</t>
  </si>
  <si>
    <t>Mindaugo g. 1, Trakai</t>
  </si>
  <si>
    <t>Trakų g. 10, Trakai</t>
  </si>
  <si>
    <t>Vytauto g. 74, Trakai</t>
  </si>
  <si>
    <t>N.Sodybos g. 36A, Lentvaris</t>
  </si>
  <si>
    <t>N.Sodybos g. 27, Lentvaris</t>
  </si>
  <si>
    <t>Geležinkelio g. 32, Lentvaris</t>
  </si>
  <si>
    <t>Pakalnės g. 26A, Lentvaris</t>
  </si>
  <si>
    <t>Vytauto g. 72, Trakai</t>
  </si>
  <si>
    <t>Mindaugo g. 8, Trakai</t>
  </si>
  <si>
    <t>Mindaugo g. 16, Trakai</t>
  </si>
  <si>
    <t>Vienuolyno g. 3, Trakai</t>
  </si>
  <si>
    <t>Konduktorių 6A, Lentvaris</t>
  </si>
  <si>
    <t>Pakalnės g. 31, Lentvaris</t>
  </si>
  <si>
    <t>Vytauto g. 54, Trakai</t>
  </si>
  <si>
    <t>Vytauto g. 52, Trakai</t>
  </si>
  <si>
    <t>Užpalių g. 78, Utena</t>
  </si>
  <si>
    <t>Krašuonos g. 13, Utena</t>
  </si>
  <si>
    <t>Užpalių g. 80, Utena</t>
  </si>
  <si>
    <t>Aušros g. 54, Utena</t>
  </si>
  <si>
    <t>Užpalių g. 82, Utena</t>
  </si>
  <si>
    <t>Taikos g. 32, Utena</t>
  </si>
  <si>
    <t xml:space="preserve">Aukštakalnio g. 90, Utena </t>
  </si>
  <si>
    <t>Aušros g. 92, Utena</t>
  </si>
  <si>
    <t>Taikos g. 52, Utena</t>
  </si>
  <si>
    <t>Krašuonos g. 17, utena</t>
  </si>
  <si>
    <t>Kampo g. 3, Utena</t>
  </si>
  <si>
    <t>Taikos g. 24, Utena</t>
  </si>
  <si>
    <t>Smėlio g. 14, Utena</t>
  </si>
  <si>
    <t>V.Kudirkos g. 26, Utena</t>
  </si>
  <si>
    <t>Krašuonos g. 15, Utena</t>
  </si>
  <si>
    <t>Aukštaičių g. 11, Utena</t>
  </si>
  <si>
    <t>Aušros g. 64, Utena</t>
  </si>
  <si>
    <t>Užpalių g. 84, Utena</t>
  </si>
  <si>
    <t>Krašuonos g. 3, Utena</t>
  </si>
  <si>
    <t>Taikos g. 94, Utena</t>
  </si>
  <si>
    <t>Vaižganto g. 12, Utena</t>
  </si>
  <si>
    <t>Taikos g. 27, Utena</t>
  </si>
  <si>
    <t>Taikos g. 45, Utena</t>
  </si>
  <si>
    <t>Sėlių g. 42, Utena</t>
  </si>
  <si>
    <t>Aušros g. 82, Utena</t>
  </si>
  <si>
    <t>Sėlių g. 61, Utena</t>
  </si>
  <si>
    <t>Vaižganto g. 40, Utena</t>
  </si>
  <si>
    <t>Vaižganto g. 18, Utena</t>
  </si>
  <si>
    <t>J.Basanavičiaus g. 102, Utena</t>
  </si>
  <si>
    <t>Maironio g. 13, Utena</t>
  </si>
  <si>
    <t>Taikos g. 76, Utena</t>
  </si>
  <si>
    <t>J.Basanavičiaus g. 96, Utena</t>
  </si>
  <si>
    <t>Ežero g. 5, Utena</t>
  </si>
  <si>
    <t>Kauno g. 27, Utena</t>
  </si>
  <si>
    <t>J.Basanavičiaus g. 108, Utena</t>
  </si>
  <si>
    <t>Taikos g. 53, Utena</t>
  </si>
  <si>
    <t>Bažnyčios g. 4, Utena</t>
  </si>
  <si>
    <t>Kęstučio g. 4, Utena</t>
  </si>
  <si>
    <t>Utenio a. 5, Utena</t>
  </si>
  <si>
    <t>Vytauto a. 2, Utena</t>
  </si>
  <si>
    <t>Dzūkų g. 21a, Varėna</t>
  </si>
  <si>
    <t>Dzūkų g. 34, Varėna</t>
  </si>
  <si>
    <t>Dzūkų g. 40, Varėna</t>
  </si>
  <si>
    <t>M.K.Čiurlionio g. 3, Varėna</t>
  </si>
  <si>
    <t>Pušelės g. 5, Naujieji Valkininkai</t>
  </si>
  <si>
    <t>renov.</t>
  </si>
  <si>
    <t>Pušelės g. 7, Naujieji Valkininkai</t>
  </si>
  <si>
    <t>Pušelės g. 9, Naujieji Valkininkai</t>
  </si>
  <si>
    <t>Sporto g. 4, Varėna</t>
  </si>
  <si>
    <t>Vytauto g. 24, Varėna</t>
  </si>
  <si>
    <t>Vytauto g. 32, Varėna</t>
  </si>
  <si>
    <t>Aušros g. 1, Varėna</t>
  </si>
  <si>
    <t>Dzūkų g. 38, Varėna</t>
  </si>
  <si>
    <t>Dzūkų g. 48, Varėna</t>
  </si>
  <si>
    <t>Dzūkų g. 68, Varėna</t>
  </si>
  <si>
    <t>J.Basanavičiaus g. 3, Varėna</t>
  </si>
  <si>
    <t>J.Basanavičiaus g. 21, Varėna</t>
  </si>
  <si>
    <t>Sporto g. 10, Varėna</t>
  </si>
  <si>
    <t>Vytauto g. 42, Varėna</t>
  </si>
  <si>
    <t>Vytauto g. 54, Varėna</t>
  </si>
  <si>
    <t>Vytauto g. 56, Varėna</t>
  </si>
  <si>
    <t>Dzūkų g. 17, Varėna</t>
  </si>
  <si>
    <t>J.Basanavičiaus g. 6, Varėna</t>
  </si>
  <si>
    <t>J.Basanavičiaus g. 15, Varėna</t>
  </si>
  <si>
    <t>J.Basanavičiaus g. 27, Varėna</t>
  </si>
  <si>
    <t>Kalno g. 15, Matuizos</t>
  </si>
  <si>
    <t>Kalno g. 17, Matuizos</t>
  </si>
  <si>
    <t>Marcinkonių g. 18, Varėna</t>
  </si>
  <si>
    <t>Vasario 16-osios g. 4, Varėna</t>
  </si>
  <si>
    <t>Vytauto g. 7, Varėna</t>
  </si>
  <si>
    <t>Z.Voronecko g. 3, Varėna</t>
  </si>
  <si>
    <t>Aušros g. 10, Varėna</t>
  </si>
  <si>
    <t>J.Basanavičiaus g. 30, Varėna</t>
  </si>
  <si>
    <t>Kalno g. 3, Matuizos</t>
  </si>
  <si>
    <t>Kalno g. 11, Matuizos</t>
  </si>
  <si>
    <t>Kalno g. 19, Matuizos</t>
  </si>
  <si>
    <t>Kalno g. 29, Matuizos</t>
  </si>
  <si>
    <t>Spaustuvės g. 3, Varėna</t>
  </si>
  <si>
    <t>Vytauto g. 58, Varėna</t>
  </si>
  <si>
    <t>Žalioji g. 23, Varėna</t>
  </si>
  <si>
    <t>Žalioji g. 31, Varėna</t>
  </si>
  <si>
    <t>Žirmūnų g. 3, Vilnius</t>
  </si>
  <si>
    <t>Žirmūnų g. 128, Vilnius</t>
  </si>
  <si>
    <t>Žirmūnų g. 126, Vilnius</t>
  </si>
  <si>
    <t>Tolminkiemio g. 31, Vilnius</t>
  </si>
  <si>
    <t>J.Galvydžio g. 11A, Vilnius</t>
  </si>
  <si>
    <t>J.Kubiliaus g. 4, Vilnius</t>
  </si>
  <si>
    <t>M.Marcinkevičiaus g. 31, 33, 35, Vilnius</t>
  </si>
  <si>
    <t>J.Franko g. 8, Vilnius</t>
  </si>
  <si>
    <t>Blindžių g. 7, Vilnius</t>
  </si>
  <si>
    <t>M.Marcinkevičiaus g. 37, Baltupio g. 175, Vilnius</t>
  </si>
  <si>
    <t>Žirmūnų g. 131, Vilnius</t>
  </si>
  <si>
    <t>Gedvydžių g. 29 (bt. 1-36), Vilnius</t>
  </si>
  <si>
    <t>Gedvydžių g. 20, Vilnius</t>
  </si>
  <si>
    <t>V.Pietario g. 7, Vilnius</t>
  </si>
  <si>
    <t>Kovo 11-osios g. 55, Vilnius</t>
  </si>
  <si>
    <t>Taikos g. 25, 27, Vilnius</t>
  </si>
  <si>
    <t>Taikos g. 134, 136, Vilnius</t>
  </si>
  <si>
    <t>Šviesos g 14 (bt. 81-100), Vilnius</t>
  </si>
  <si>
    <t>Šviesos g 4 (bt. 81-100), Vilnius</t>
  </si>
  <si>
    <t>Šviesos g 11 (bt. 41-60), Vilnius</t>
  </si>
  <si>
    <t>Gabijos g. 81 (bt. 1-36), Vilnius</t>
  </si>
  <si>
    <t>Žemynos g. 35, Vilnius</t>
  </si>
  <si>
    <t>Žemynos g. 25, Vilnius</t>
  </si>
  <si>
    <t>Antakalnio g. 118, Vilnius</t>
  </si>
  <si>
    <t>S.Stanevičiaus g. 7 (bt. 1-40), Vilnius</t>
  </si>
  <si>
    <t>Musninkų g. 7, Vilnius</t>
  </si>
  <si>
    <t>Taikos g. 105, Vilnius</t>
  </si>
  <si>
    <t>Taikos g. 241, 243, 245, Vilnius</t>
  </si>
  <si>
    <t>Didlaukio g. 52, Vilnius</t>
  </si>
  <si>
    <t>Peteliškių g. 10, Vilnius</t>
  </si>
  <si>
    <t>Gelvonų g. 57, Vilnius</t>
  </si>
  <si>
    <t>Parko g. 6, Vilnius</t>
  </si>
  <si>
    <t>Žaliųjų ežerų g. 9, Vilnius</t>
  </si>
  <si>
    <t>Kanklių g. 10B, Vilnius</t>
  </si>
  <si>
    <t>J.Basanavičiaus g. 17A, Vilnius</t>
  </si>
  <si>
    <t>Šaltkalvių g. 66, Vilnius</t>
  </si>
  <si>
    <t>Parko g. 4, Vilnius</t>
  </si>
  <si>
    <t>J.Tiškevičiaus g. 6, Vilnius</t>
  </si>
  <si>
    <t>Žygio g. 4, Vilnius</t>
  </si>
  <si>
    <t>V.Grybo g. 30, Vilnius</t>
  </si>
  <si>
    <t>Kosmonautų 12, Marijampolė</t>
  </si>
  <si>
    <t>Kosmonautų 28, Marijampolė</t>
  </si>
  <si>
    <t>Gėlių 14 , Marijampolė</t>
  </si>
  <si>
    <t>Mokolų 51, Marijampolė</t>
  </si>
  <si>
    <t>Dariaus ir Girėno 13 , Marijampolė</t>
  </si>
  <si>
    <t>Draugystės 3 , Marijampolė</t>
  </si>
  <si>
    <t>Vytenio 8 , Marijampolė</t>
  </si>
  <si>
    <t>Draugystės 1 , Marijampolė</t>
  </si>
  <si>
    <t>Dariaus ir Girėno 11, Marijampolė</t>
  </si>
  <si>
    <t>Dariaus ir Girėno 9, Marijampolė</t>
  </si>
  <si>
    <t>Mokolų 9 , Marijampolė</t>
  </si>
  <si>
    <t>R.Juknevičiaus 48, Marijampolė</t>
  </si>
  <si>
    <t>Vytauto 54 , Marijampolė</t>
  </si>
  <si>
    <t>Vytauto 56A , Marijampolė</t>
  </si>
  <si>
    <t>Mokyklos 13 , Marijampolė</t>
  </si>
  <si>
    <t>Maironio 34 , Marijampolė</t>
  </si>
  <si>
    <t>M.Valančiaus 18 , Marijampolė</t>
  </si>
  <si>
    <t>Mokyklos 9 , Marijampolė</t>
  </si>
  <si>
    <t>Vandžiogalos 4D , Marijampolė</t>
  </si>
  <si>
    <t>Vytauto 21, Marijampolė</t>
  </si>
  <si>
    <t>Lietuvininkų 4, Marijampolė</t>
  </si>
  <si>
    <t>Kauno 20, Marijampolė</t>
  </si>
  <si>
    <t>NAUJOJI 68 (renov.), Alytus</t>
  </si>
  <si>
    <t>STATYBININKŲ 46 (renov.), Alytus</t>
  </si>
  <si>
    <t>AUKŠTAKALNIO 14, Alytus</t>
  </si>
  <si>
    <t>LAUKO 17 (renov.), Alytus</t>
  </si>
  <si>
    <t>VINGIO 1 (renov.), Alytus</t>
  </si>
  <si>
    <t>PUTINŲ 24A, Alytus</t>
  </si>
  <si>
    <t>BIRUTĖS 14 (renov.), Alytus</t>
  </si>
  <si>
    <t>PUTINŲ 2 (renov.), Alytus</t>
  </si>
  <si>
    <t>NAUJOJI 18, Alytus</t>
  </si>
  <si>
    <t>NAUJOJI 96, Alytus</t>
  </si>
  <si>
    <t>JAUNIMO 38, Alytus</t>
  </si>
  <si>
    <t>MIKLUSĖNŲ 33, Alytus</t>
  </si>
  <si>
    <t>STATYBININKŲ 27, Alytus</t>
  </si>
  <si>
    <t>JONYNO 5, Alytus</t>
  </si>
  <si>
    <t>KAŠTONŲ 52, Alytus</t>
  </si>
  <si>
    <t>VILTIES 18, Alytus</t>
  </si>
  <si>
    <t>NAUJOJI 86, Alytus</t>
  </si>
  <si>
    <t>Kalniškės 23, Alytus</t>
  </si>
  <si>
    <t>VOLUNGĖS 12, Alytus</t>
  </si>
  <si>
    <t>JAZMINŲ 12, Alytus</t>
  </si>
  <si>
    <t>STATYBININKŲ 49, Alytus</t>
  </si>
  <si>
    <t>STATYBININKŲ 34, Alytus</t>
  </si>
  <si>
    <t>LIKIŠKĖLIŲ 40, Alytus</t>
  </si>
  <si>
    <t>VOLUNGĖS 19, Alytus</t>
  </si>
  <si>
    <t>STATYBININKŲ 43, Alytus</t>
  </si>
  <si>
    <t>VOLUNGĖS 29, Alytus</t>
  </si>
  <si>
    <t>VOLUNGĖS 22, Alytus</t>
  </si>
  <si>
    <t>VOLUNGĖS 27, Alytus</t>
  </si>
  <si>
    <t>VERPĖJŲ 6, Druskininkai</t>
  </si>
  <si>
    <t>ŠILTNAMIŲ 18, Druskininkai</t>
  </si>
  <si>
    <t>ŠILTNAMIŲ 22, Druskininkai</t>
  </si>
  <si>
    <t>KLONIO 18A , Druskininkai</t>
  </si>
  <si>
    <t>ATEITIES 36 , Druskininkai</t>
  </si>
  <si>
    <t>ATEITIES 14 , Druskininkai</t>
  </si>
  <si>
    <t>LIŠKIAVOS 5 , Druskininkai</t>
  </si>
  <si>
    <t>SVEIKATOS 18, Druskininkai</t>
  </si>
  <si>
    <t>SVEIKATOS 28 , Druskininkai</t>
  </si>
  <si>
    <t>LIŠKIAVOS 8, Druskininkai</t>
  </si>
  <si>
    <t>VEISIEJŲ 9, Druskininkai</t>
  </si>
  <si>
    <t>ATEITIES 16, Druskininkai</t>
  </si>
  <si>
    <t>ATEITIES 2, Druskininkai</t>
  </si>
  <si>
    <t>NERAVŲ 27, Druskininkai</t>
  </si>
  <si>
    <t>NERAVŲ 29  , Druskininkai</t>
  </si>
  <si>
    <t>VYTAUTO 47, Druskininkai</t>
  </si>
  <si>
    <t>GARDINO 80, Druskininkai</t>
  </si>
  <si>
    <t>Birutės 2, Kelmė</t>
  </si>
  <si>
    <t>Birutės 4 , Kelmė</t>
  </si>
  <si>
    <t>Mackevičiaus 29  , Kelmė</t>
  </si>
  <si>
    <t>Dariaus ir Girėno 2-1  , Kelmė</t>
  </si>
  <si>
    <t xml:space="preserve">Dariaus ir Girėno 4, Kelmė  </t>
  </si>
  <si>
    <t xml:space="preserve">Birutės 3 , Kelmė </t>
  </si>
  <si>
    <t>Birutės 1  , Kelmė</t>
  </si>
  <si>
    <t xml:space="preserve">Janonio 12, Kelmė  </t>
  </si>
  <si>
    <t xml:space="preserve">Janonio 30, Kelmė  </t>
  </si>
  <si>
    <t xml:space="preserve">Pievų 2 , Kelmė </t>
  </si>
  <si>
    <t xml:space="preserve">Raseinių 5A , Kelmė </t>
  </si>
  <si>
    <t xml:space="preserve">Pievų 6, Kelmė  </t>
  </si>
  <si>
    <t>Laucevičiaus 16  I korpusas , Kelmė</t>
  </si>
  <si>
    <t>Kooperacijos 28  , Kelmė</t>
  </si>
  <si>
    <t xml:space="preserve">Raseinių 9 II korpusas, Kelmė </t>
  </si>
  <si>
    <t>Raseinių 9a  II korpusas , Kelmė</t>
  </si>
  <si>
    <t>J.Janonio 13 , Kelmė</t>
  </si>
  <si>
    <t>Vyt. Didžiojo 45  , Kelmė</t>
  </si>
  <si>
    <t>AUŠROS 4 VILKAVIŠKIS</t>
  </si>
  <si>
    <t>BIRUTES 2 VILKAVIŠKIS</t>
  </si>
  <si>
    <t>AUŠROS 8 VILKAVISKIS</t>
  </si>
  <si>
    <t>AUŠROS 10 VILKAVIŠKIS</t>
  </si>
  <si>
    <t>VIENYBĖS 72 VILKAVIŠKIS</t>
  </si>
  <si>
    <t>NEPRIKLAUSOMYBĖS 72 VILKAVIŠKIS</t>
  </si>
  <si>
    <t>STATYBININKŲ 8 VILKAVIŠKIS</t>
  </si>
  <si>
    <t>LAUKO 44 VILKAVIŠKIS</t>
  </si>
  <si>
    <t>STATYBININKŲ 4 VILKAVIŠKIS</t>
  </si>
  <si>
    <t>VIENYBES 70 VILKAVIŠKIS</t>
  </si>
  <si>
    <t>NEPRIKLAUSOMYBĖS 50 VILKAVIŠKIS</t>
  </si>
  <si>
    <t>S.NERIES 33C VILKAVIŠKIS</t>
  </si>
  <si>
    <t>PASIENIO 3 KYBARTAI</t>
  </si>
  <si>
    <t>KĘSTUČIO 10 VILKAVIŠKIS</t>
  </si>
  <si>
    <t>LAUKO 32 VILKAVIŠKIS</t>
  </si>
  <si>
    <t>VILNIAUS 8 VILKAVIŠKIS</t>
  </si>
  <si>
    <t>DARVINO 26 KYBARTAI</t>
  </si>
  <si>
    <t>DARIAUS IR GIRENO 2A KYBARTAI</t>
  </si>
  <si>
    <t>K.NAUMIESČIO 9A KYBARTAI</t>
  </si>
  <si>
    <t>VIŠTYČIO 2 VIRBALIS</t>
  </si>
  <si>
    <t>Vilniaus 56 Biržai</t>
  </si>
  <si>
    <t>Rinkuškių 47B  Biržai</t>
  </si>
  <si>
    <t>Rinkuškių 49  Biržai</t>
  </si>
  <si>
    <t>Vilniaus 77B  Biržai</t>
  </si>
  <si>
    <t>Vilniaus 4  Biržai</t>
  </si>
  <si>
    <t>Vilniaus 39A  Biržai</t>
  </si>
  <si>
    <t>Skratiškių 8 Biržai</t>
  </si>
  <si>
    <t>Vytauto 43A  Biržai</t>
  </si>
  <si>
    <t>Vėjo 11b  Biržai</t>
  </si>
  <si>
    <t>Vytauto 62  Biržai</t>
  </si>
  <si>
    <t>Gimnazijos 1  Biržai</t>
  </si>
  <si>
    <t>Vėjo 7A  Biržai</t>
  </si>
  <si>
    <t>Vilniaus 111A  Biržai</t>
  </si>
  <si>
    <t>Vytauto 39a ( Biržai</t>
  </si>
  <si>
    <t>Vytauto 35 A  Biržai</t>
  </si>
  <si>
    <t>Vilniaus 111  Biržai</t>
  </si>
  <si>
    <t>Vilniaus 91A  Biržai</t>
  </si>
  <si>
    <t>Rotušės 24 Biržai</t>
  </si>
  <si>
    <t>Vytauto 60  Biržai</t>
  </si>
  <si>
    <t>Vilniaus 93A  Biržai</t>
  </si>
  <si>
    <t>Skratiškių 12  Biržai</t>
  </si>
  <si>
    <t>Vilniaus 47A Biržai</t>
  </si>
  <si>
    <t>Kilučių 11  Biržai</t>
  </si>
  <si>
    <t>Basanavičiaus 18 Biržai</t>
  </si>
  <si>
    <t>Druskininkų 7A, Palanga</t>
  </si>
  <si>
    <t>Sodų 43, Palanga</t>
  </si>
  <si>
    <t>Saulėtekio 5/7, Palanga</t>
  </si>
  <si>
    <t>Sodų 20-II, Palanga</t>
  </si>
  <si>
    <t>Taikos 14, Palanga</t>
  </si>
  <si>
    <t>Saulėtekio 3, Palanga</t>
  </si>
  <si>
    <t>Sodų 29, Palanga</t>
  </si>
  <si>
    <t>Sodų 45, Palanga</t>
  </si>
  <si>
    <t>Saulėtekio 24/26, Palanga</t>
  </si>
  <si>
    <t>Sodų 25, Palanga</t>
  </si>
  <si>
    <t>Sodų 1, Palanga</t>
  </si>
  <si>
    <t>Sodų 59, Palanga</t>
  </si>
  <si>
    <t>Mokyklos 14-II, Palanga</t>
  </si>
  <si>
    <t>Taikos 20, Palanga</t>
  </si>
  <si>
    <t>Saulėtekio 4, Palanga</t>
  </si>
  <si>
    <t>Gintaro 33, Palanga</t>
  </si>
  <si>
    <t>Mokyklos 13, Palanga</t>
  </si>
  <si>
    <t>Dariaus ir Girėno 15, Telšiai</t>
  </si>
  <si>
    <t>Masčio 54, Telšiai</t>
  </si>
  <si>
    <t>Žemaitės 29, Telšiai</t>
  </si>
  <si>
    <t>Karaliaus Mindaugo 39, Telšiai</t>
  </si>
  <si>
    <t>Muziejaus 18, Telšiai</t>
  </si>
  <si>
    <t>Birutės 24, Telšiai</t>
  </si>
  <si>
    <t>Luokės 73, Telšiai</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</si>
  <si>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</si>
  <si>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</si>
  <si>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</si>
  <si>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</si>
  <si>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</si>
  <si>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 Daugiabučiai namai, kuriuose suvartotas šilumos kiekis „cirkuliacijai“ yra mažesnis už norminį</t>
  </si>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</sst>
</file>

<file path=xl/styles.xml><?xml version="1.0" encoding="utf-8"?>
<styleSheet xmlns="http://schemas.openxmlformats.org/spreadsheetml/2006/main">
  <numFmts count="3">
    <numFmt numFmtId="43" formatCode="_-* #,##0.00\ _L_t_-;\-* #,##0.00\ _L_t_-;_-* &quot;-&quot;??\ _L_t_-;_-@_-"/>
    <numFmt numFmtId="164" formatCode="0.000"/>
    <numFmt numFmtId="165" formatCode="0.0"/>
  </numFmts>
  <fonts count="20">
    <font>
      <sz val="10"/>
      <name val="Arial"/>
      <charset val="186"/>
    </font>
    <font>
      <sz val="10"/>
      <name val="Arial"/>
      <charset val="186"/>
    </font>
    <font>
      <sz val="8"/>
      <name val="Arial"/>
      <family val="2"/>
      <charset val="186"/>
    </font>
    <font>
      <i/>
      <sz val="10"/>
      <name val="Arial"/>
      <family val="2"/>
      <charset val="186"/>
    </font>
    <font>
      <b/>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color indexed="8"/>
      <name val="Arial"/>
      <family val="2"/>
      <charset val="186"/>
    </font>
    <font>
      <sz val="8"/>
      <name val="Arial"/>
      <charset val="186"/>
    </font>
    <font>
      <sz val="10"/>
      <name val="Arial"/>
      <charset val="186"/>
    </font>
    <font>
      <b/>
      <sz val="10"/>
      <color indexed="10"/>
      <name val="Arial"/>
      <family val="2"/>
      <charset val="186"/>
    </font>
    <font>
      <sz val="11"/>
      <color theme="1"/>
      <name val="Calibri"/>
      <family val="2"/>
      <charset val="186"/>
      <scheme val="minor"/>
    </font>
    <font>
      <sz val="8"/>
      <color theme="1"/>
      <name val="Arial"/>
      <family val="2"/>
      <charset val="186"/>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b/>
      <sz val="26"/>
      <name val="Arial"/>
      <family val="2"/>
      <charset val="186"/>
    </font>
    <font>
      <sz val="26"/>
      <name val="Arial"/>
      <family val="2"/>
      <charset val="186"/>
    </font>
  </fonts>
  <fills count="10">
    <fill>
      <patternFill patternType="none"/>
    </fill>
    <fill>
      <patternFill patternType="gray125"/>
    </fill>
    <fill>
      <patternFill patternType="solid">
        <fgColor rgb="FFFFFF99"/>
        <bgColor indexed="64"/>
      </patternFill>
    </fill>
    <fill>
      <patternFill patternType="solid">
        <fgColor rgb="FFFFCC99"/>
        <bgColor indexed="64"/>
      </patternFill>
    </fill>
    <fill>
      <patternFill patternType="solid">
        <fgColor rgb="FFFFCC00"/>
        <bgColor indexed="64"/>
      </patternFill>
    </fill>
    <fill>
      <patternFill patternType="solid">
        <fgColor rgb="FFFFCC00"/>
        <bgColor indexed="26"/>
      </patternFill>
    </fill>
    <fill>
      <patternFill patternType="solid">
        <fgColor rgb="FFFFFF99"/>
        <bgColor indexed="26"/>
      </patternFill>
    </fill>
    <fill>
      <patternFill patternType="solid">
        <fgColor rgb="FFFFCC99"/>
        <bgColor indexed="26"/>
      </patternFill>
    </fill>
    <fill>
      <patternFill patternType="solid">
        <fgColor rgb="FFFF9933"/>
        <bgColor indexed="64"/>
      </patternFill>
    </fill>
    <fill>
      <patternFill patternType="solid">
        <fgColor rgb="FFFF9933"/>
        <b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12" fillId="0" borderId="0"/>
    <xf numFmtId="0" fontId="10" fillId="0" borderId="0"/>
    <xf numFmtId="0" fontId="10" fillId="0" borderId="0"/>
  </cellStyleXfs>
  <cellXfs count="257">
    <xf numFmtId="0" fontId="0" fillId="0" borderId="0" xfId="0"/>
    <xf numFmtId="0" fontId="2" fillId="0" borderId="0" xfId="0" applyFont="1"/>
    <xf numFmtId="0" fontId="5" fillId="0" borderId="0" xfId="0" applyFont="1" applyBorder="1" applyAlignment="1">
      <alignment vertical="center" wrapText="1"/>
    </xf>
    <xf numFmtId="0" fontId="6" fillId="0" borderId="0" xfId="0" applyFont="1" applyBorder="1" applyAlignment="1">
      <alignment horizontal="left" vertical="center"/>
    </xf>
    <xf numFmtId="0" fontId="2" fillId="0" borderId="0" xfId="0" applyFont="1" applyAlignment="1">
      <alignment vertical="center"/>
    </xf>
    <xf numFmtId="0" fontId="3" fillId="0" borderId="0" xfId="0" applyFont="1" applyBorder="1" applyAlignment="1">
      <alignment horizontal="right" vertical="center" wrapText="1"/>
    </xf>
    <xf numFmtId="0" fontId="7" fillId="0" borderId="0" xfId="0" applyFont="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vertical="center"/>
    </xf>
    <xf numFmtId="0" fontId="13" fillId="2" borderId="1" xfId="2" applyFont="1" applyFill="1" applyBorder="1" applyAlignment="1">
      <alignment horizontal="center" vertical="center"/>
    </xf>
    <xf numFmtId="0" fontId="13" fillId="4" borderId="1" xfId="2" applyFont="1" applyFill="1" applyBorder="1" applyAlignment="1">
      <alignment horizontal="center" vertic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13" fillId="2" borderId="1" xfId="0" applyFont="1" applyFill="1" applyBorder="1" applyAlignment="1">
      <alignment vertical="center" wrapText="1"/>
    </xf>
    <xf numFmtId="165" fontId="2" fillId="2" borderId="1" xfId="0" applyNumberFormat="1" applyFont="1" applyFill="1" applyBorder="1" applyAlignment="1">
      <alignment horizontal="center" vertical="center"/>
    </xf>
    <xf numFmtId="0" fontId="13" fillId="3" borderId="1" xfId="0" applyFont="1" applyFill="1" applyBorder="1" applyAlignment="1">
      <alignment vertical="center" wrapText="1"/>
    </xf>
    <xf numFmtId="165" fontId="2" fillId="3" borderId="1" xfId="0" applyNumberFormat="1" applyFont="1" applyFill="1" applyBorder="1" applyAlignment="1">
      <alignment horizontal="center" vertical="center"/>
    </xf>
    <xf numFmtId="0" fontId="13" fillId="4" borderId="1" xfId="0" applyFont="1" applyFill="1" applyBorder="1" applyAlignment="1">
      <alignment vertical="center" wrapText="1"/>
    </xf>
    <xf numFmtId="165" fontId="2" fillId="4"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0" fillId="0" borderId="0" xfId="0"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left"/>
    </xf>
    <xf numFmtId="2" fontId="2" fillId="2" borderId="4" xfId="0" applyNumberFormat="1" applyFont="1" applyFill="1" applyBorder="1" applyAlignment="1">
      <alignment horizontal="center"/>
    </xf>
    <xf numFmtId="164" fontId="2" fillId="2" borderId="4" xfId="0" applyNumberFormat="1" applyFont="1" applyFill="1" applyBorder="1" applyAlignment="1">
      <alignment horizontal="right" indent="1"/>
    </xf>
    <xf numFmtId="165" fontId="2" fillId="2" borderId="4" xfId="0" applyNumberFormat="1" applyFont="1" applyFill="1" applyBorder="1" applyAlignment="1">
      <alignment horizontal="center"/>
    </xf>
    <xf numFmtId="165" fontId="2" fillId="2" borderId="26" xfId="0" applyNumberFormat="1" applyFont="1" applyFill="1" applyBorder="1" applyAlignment="1">
      <alignment horizontal="right" indent="1"/>
    </xf>
    <xf numFmtId="2" fontId="2" fillId="2" borderId="1" xfId="0" applyNumberFormat="1" applyFont="1" applyFill="1" applyBorder="1" applyAlignment="1">
      <alignment horizontal="center"/>
    </xf>
    <xf numFmtId="164" fontId="2" fillId="2" borderId="1" xfId="0" applyNumberFormat="1" applyFont="1" applyFill="1" applyBorder="1" applyAlignment="1">
      <alignment horizontal="right" indent="1"/>
    </xf>
    <xf numFmtId="165" fontId="2" fillId="2" borderId="1" xfId="0" applyNumberFormat="1" applyFont="1" applyFill="1" applyBorder="1" applyAlignment="1">
      <alignment horizontal="center"/>
    </xf>
    <xf numFmtId="165" fontId="2" fillId="2" borderId="2" xfId="0" applyNumberFormat="1" applyFont="1" applyFill="1" applyBorder="1" applyAlignment="1">
      <alignment horizontal="right" indent="1"/>
    </xf>
    <xf numFmtId="1" fontId="2" fillId="2" borderId="1" xfId="0" applyNumberFormat="1" applyFont="1" applyFill="1" applyBorder="1" applyAlignment="1">
      <alignment horizontal="left"/>
    </xf>
    <xf numFmtId="0" fontId="2" fillId="6" borderId="1" xfId="0" applyFont="1" applyFill="1" applyBorder="1" applyAlignment="1">
      <alignment horizontal="left"/>
    </xf>
    <xf numFmtId="0" fontId="2" fillId="6" borderId="1" xfId="0" applyFont="1" applyFill="1" applyBorder="1" applyAlignment="1">
      <alignment horizontal="center"/>
    </xf>
    <xf numFmtId="2" fontId="2" fillId="6" borderId="1" xfId="0" applyNumberFormat="1" applyFont="1" applyFill="1" applyBorder="1" applyAlignment="1">
      <alignment horizontal="center"/>
    </xf>
    <xf numFmtId="164" fontId="2" fillId="6" borderId="1" xfId="0" applyNumberFormat="1" applyFont="1" applyFill="1" applyBorder="1" applyAlignment="1">
      <alignment horizontal="right" indent="1"/>
    </xf>
    <xf numFmtId="2" fontId="1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right" vertical="center" wrapText="1" indent="1"/>
    </xf>
    <xf numFmtId="164" fontId="2" fillId="2" borderId="1" xfId="0" applyNumberFormat="1" applyFont="1" applyFill="1" applyBorder="1" applyAlignment="1">
      <alignment horizontal="right" vertical="center" indent="1"/>
    </xf>
    <xf numFmtId="165" fontId="2" fillId="2" borderId="1" xfId="0" applyNumberFormat="1" applyFont="1" applyFill="1" applyBorder="1" applyAlignment="1">
      <alignment horizontal="center" vertical="center" wrapText="1"/>
    </xf>
    <xf numFmtId="165" fontId="2" fillId="2" borderId="2" xfId="0" applyNumberFormat="1" applyFont="1" applyFill="1" applyBorder="1" applyAlignment="1">
      <alignment horizontal="right" vertical="center" indent="1"/>
    </xf>
    <xf numFmtId="0" fontId="13" fillId="2" borderId="1" xfId="0" applyFont="1" applyFill="1" applyBorder="1" applyAlignment="1">
      <alignment horizontal="center" vertical="center"/>
    </xf>
    <xf numFmtId="0" fontId="2" fillId="2" borderId="1" xfId="0" applyFont="1" applyFill="1" applyBorder="1"/>
    <xf numFmtId="164" fontId="2" fillId="2" borderId="1" xfId="1" applyNumberFormat="1" applyFont="1" applyFill="1" applyBorder="1" applyAlignment="1">
      <alignment horizontal="right" indent="1"/>
    </xf>
    <xf numFmtId="0" fontId="8" fillId="2" borderId="1" xfId="0" applyFont="1" applyFill="1" applyBorder="1" applyAlignment="1">
      <alignment horizontal="center"/>
    </xf>
    <xf numFmtId="0" fontId="8" fillId="2" borderId="1" xfId="0" applyFont="1" applyFill="1" applyBorder="1" applyAlignment="1">
      <alignment horizontal="left"/>
    </xf>
    <xf numFmtId="0" fontId="2" fillId="2" borderId="1" xfId="4" applyFont="1" applyFill="1" applyBorder="1" applyAlignment="1">
      <alignment horizontal="left"/>
    </xf>
    <xf numFmtId="0" fontId="2" fillId="2" borderId="1" xfId="4" applyFont="1" applyFill="1" applyBorder="1" applyAlignment="1">
      <alignment horizontal="center"/>
    </xf>
    <xf numFmtId="2" fontId="2" fillId="2" borderId="1" xfId="4" applyNumberFormat="1" applyFont="1" applyFill="1" applyBorder="1" applyAlignment="1">
      <alignment horizontal="center"/>
    </xf>
    <xf numFmtId="164" fontId="2" fillId="2" borderId="1" xfId="4" applyNumberFormat="1" applyFont="1" applyFill="1" applyBorder="1" applyAlignment="1">
      <alignment horizontal="right" indent="1"/>
    </xf>
    <xf numFmtId="165" fontId="2" fillId="2" borderId="1" xfId="4" applyNumberFormat="1" applyFont="1" applyFill="1" applyBorder="1" applyAlignment="1">
      <alignment horizontal="center"/>
    </xf>
    <xf numFmtId="165" fontId="2" fillId="2" borderId="2" xfId="4" applyNumberFormat="1" applyFont="1" applyFill="1" applyBorder="1" applyAlignment="1">
      <alignment horizontal="right" indent="1"/>
    </xf>
    <xf numFmtId="0" fontId="2" fillId="2" borderId="6" xfId="0" applyFont="1" applyFill="1" applyBorder="1" applyAlignment="1">
      <alignment horizontal="center"/>
    </xf>
    <xf numFmtId="0" fontId="2" fillId="2" borderId="6" xfId="0" applyFont="1" applyFill="1" applyBorder="1" applyAlignment="1">
      <alignment horizontal="left"/>
    </xf>
    <xf numFmtId="2" fontId="2" fillId="2" borderId="6" xfId="0" applyNumberFormat="1" applyFont="1" applyFill="1" applyBorder="1" applyAlignment="1">
      <alignment horizontal="center"/>
    </xf>
    <xf numFmtId="164" fontId="2" fillId="2" borderId="6" xfId="0" applyNumberFormat="1" applyFont="1" applyFill="1" applyBorder="1" applyAlignment="1">
      <alignment horizontal="right" indent="1"/>
    </xf>
    <xf numFmtId="165" fontId="2" fillId="2" borderId="6" xfId="0" applyNumberFormat="1" applyFont="1" applyFill="1" applyBorder="1" applyAlignment="1">
      <alignment horizontal="center"/>
    </xf>
    <xf numFmtId="165" fontId="2" fillId="2" borderId="7" xfId="0" applyNumberFormat="1" applyFont="1" applyFill="1" applyBorder="1" applyAlignment="1">
      <alignment horizontal="right" indent="1"/>
    </xf>
    <xf numFmtId="0" fontId="2" fillId="3" borderId="4" xfId="0" applyFont="1" applyFill="1" applyBorder="1" applyAlignment="1">
      <alignment horizontal="center"/>
    </xf>
    <xf numFmtId="0" fontId="2" fillId="3" borderId="4" xfId="0" applyFont="1" applyFill="1" applyBorder="1" applyAlignment="1">
      <alignment horizontal="left"/>
    </xf>
    <xf numFmtId="2" fontId="2" fillId="3" borderId="4" xfId="0" applyNumberFormat="1" applyFont="1" applyFill="1" applyBorder="1" applyAlignment="1">
      <alignment horizontal="center"/>
    </xf>
    <xf numFmtId="164" fontId="2" fillId="3" borderId="4" xfId="0" applyNumberFormat="1" applyFont="1" applyFill="1" applyBorder="1" applyAlignment="1">
      <alignment horizontal="right" indent="1"/>
    </xf>
    <xf numFmtId="165" fontId="2" fillId="3" borderId="4" xfId="0" applyNumberFormat="1" applyFont="1" applyFill="1" applyBorder="1" applyAlignment="1">
      <alignment horizontal="center"/>
    </xf>
    <xf numFmtId="165" fontId="2" fillId="3" borderId="26" xfId="0" applyNumberFormat="1" applyFont="1" applyFill="1" applyBorder="1" applyAlignment="1">
      <alignment horizontal="right" indent="1"/>
    </xf>
    <xf numFmtId="0" fontId="2" fillId="3" borderId="1" xfId="0" applyFont="1" applyFill="1" applyBorder="1" applyAlignment="1">
      <alignment horizontal="center"/>
    </xf>
    <xf numFmtId="0" fontId="2" fillId="3" borderId="1" xfId="0" applyFont="1" applyFill="1" applyBorder="1" applyAlignment="1">
      <alignment horizontal="left"/>
    </xf>
    <xf numFmtId="2" fontId="2" fillId="3" borderId="1" xfId="0" applyNumberFormat="1" applyFont="1" applyFill="1" applyBorder="1" applyAlignment="1">
      <alignment horizontal="center"/>
    </xf>
    <xf numFmtId="164" fontId="2" fillId="3" borderId="1" xfId="0" applyNumberFormat="1" applyFont="1" applyFill="1" applyBorder="1" applyAlignment="1">
      <alignment horizontal="right" indent="1"/>
    </xf>
    <xf numFmtId="165" fontId="2" fillId="3" borderId="1" xfId="0" applyNumberFormat="1" applyFont="1" applyFill="1" applyBorder="1" applyAlignment="1">
      <alignment horizontal="center"/>
    </xf>
    <xf numFmtId="165" fontId="2" fillId="3" borderId="2" xfId="0" applyNumberFormat="1" applyFont="1" applyFill="1" applyBorder="1" applyAlignment="1">
      <alignment horizontal="right" indent="1"/>
    </xf>
    <xf numFmtId="0" fontId="2" fillId="7" borderId="1" xfId="0" applyFont="1" applyFill="1" applyBorder="1" applyAlignment="1">
      <alignment horizontal="left"/>
    </xf>
    <xf numFmtId="0" fontId="2" fillId="7" borderId="1" xfId="0" applyFont="1" applyFill="1" applyBorder="1" applyAlignment="1">
      <alignment horizontal="center"/>
    </xf>
    <xf numFmtId="2" fontId="2" fillId="7" borderId="1" xfId="0" applyNumberFormat="1" applyFont="1" applyFill="1" applyBorder="1" applyAlignment="1">
      <alignment horizontal="center"/>
    </xf>
    <xf numFmtId="164" fontId="2" fillId="7" borderId="1" xfId="0" applyNumberFormat="1" applyFont="1" applyFill="1" applyBorder="1" applyAlignment="1">
      <alignment horizontal="right" indent="1"/>
    </xf>
    <xf numFmtId="0" fontId="2" fillId="3" borderId="1" xfId="0" applyFont="1" applyFill="1" applyBorder="1"/>
    <xf numFmtId="0" fontId="13" fillId="3" borderId="1" xfId="2" applyFont="1" applyFill="1" applyBorder="1" applyAlignment="1">
      <alignment horizontal="center" vertical="center"/>
    </xf>
    <xf numFmtId="2" fontId="13"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right" vertical="center" wrapText="1" indent="1"/>
    </xf>
    <xf numFmtId="164" fontId="2" fillId="3" borderId="1" xfId="0" applyNumberFormat="1" applyFont="1" applyFill="1" applyBorder="1" applyAlignment="1">
      <alignment horizontal="right" vertical="center" indent="1"/>
    </xf>
    <xf numFmtId="165" fontId="2" fillId="3" borderId="1" xfId="0" applyNumberFormat="1" applyFont="1" applyFill="1" applyBorder="1" applyAlignment="1">
      <alignment horizontal="center" vertical="center" wrapText="1"/>
    </xf>
    <xf numFmtId="165" fontId="2" fillId="3" borderId="2" xfId="0" applyNumberFormat="1" applyFont="1" applyFill="1" applyBorder="1" applyAlignment="1">
      <alignment horizontal="right" vertical="center" indent="1"/>
    </xf>
    <xf numFmtId="1" fontId="2" fillId="3" borderId="1" xfId="0" applyNumberFormat="1" applyFont="1" applyFill="1" applyBorder="1" applyAlignment="1">
      <alignment horizontal="left"/>
    </xf>
    <xf numFmtId="1" fontId="2" fillId="3" borderId="1" xfId="3" applyNumberFormat="1" applyFont="1" applyFill="1" applyBorder="1" applyAlignment="1">
      <alignment horizontal="left"/>
    </xf>
    <xf numFmtId="0" fontId="2" fillId="3" borderId="1" xfId="3" applyFont="1" applyFill="1" applyBorder="1" applyAlignment="1">
      <alignment horizontal="center"/>
    </xf>
    <xf numFmtId="2" fontId="2" fillId="3" borderId="1" xfId="3" applyNumberFormat="1" applyFont="1" applyFill="1" applyBorder="1" applyAlignment="1">
      <alignment horizontal="center"/>
    </xf>
    <xf numFmtId="164" fontId="2" fillId="3" borderId="1" xfId="3" applyNumberFormat="1" applyFont="1" applyFill="1" applyBorder="1" applyAlignment="1">
      <alignment horizontal="right" indent="1"/>
    </xf>
    <xf numFmtId="165" fontId="2" fillId="3" borderId="1" xfId="3" applyNumberFormat="1" applyFont="1" applyFill="1" applyBorder="1" applyAlignment="1">
      <alignment horizontal="center"/>
    </xf>
    <xf numFmtId="165" fontId="2" fillId="3" borderId="2" xfId="3" applyNumberFormat="1" applyFont="1" applyFill="1" applyBorder="1" applyAlignment="1">
      <alignment horizontal="right" indent="1"/>
    </xf>
    <xf numFmtId="0" fontId="2" fillId="3" borderId="1" xfId="3" applyFont="1" applyFill="1" applyBorder="1" applyAlignment="1">
      <alignment horizontal="left"/>
    </xf>
    <xf numFmtId="0" fontId="2" fillId="7" borderId="1" xfId="3" applyFont="1" applyFill="1" applyBorder="1" applyAlignment="1">
      <alignment horizontal="left"/>
    </xf>
    <xf numFmtId="0" fontId="2" fillId="7" borderId="1" xfId="3" applyFont="1" applyFill="1" applyBorder="1" applyAlignment="1">
      <alignment horizontal="center"/>
    </xf>
    <xf numFmtId="2" fontId="2" fillId="7" borderId="1" xfId="3" applyNumberFormat="1" applyFont="1" applyFill="1" applyBorder="1" applyAlignment="1">
      <alignment horizontal="center"/>
    </xf>
    <xf numFmtId="164" fontId="2" fillId="7" borderId="1" xfId="3" applyNumberFormat="1" applyFont="1" applyFill="1" applyBorder="1" applyAlignment="1">
      <alignment horizontal="right" indent="1"/>
    </xf>
    <xf numFmtId="49" fontId="2" fillId="3" borderId="1" xfId="4" applyNumberFormat="1" applyFont="1" applyFill="1" applyBorder="1" applyAlignment="1">
      <alignment horizontal="left"/>
    </xf>
    <xf numFmtId="0" fontId="2" fillId="3" borderId="1" xfId="4" applyFont="1" applyFill="1" applyBorder="1" applyAlignment="1">
      <alignment horizontal="center"/>
    </xf>
    <xf numFmtId="2" fontId="2" fillId="3" borderId="1" xfId="4" applyNumberFormat="1" applyFont="1" applyFill="1" applyBorder="1" applyAlignment="1">
      <alignment horizontal="center"/>
    </xf>
    <xf numFmtId="164" fontId="2" fillId="3" borderId="1" xfId="4" applyNumberFormat="1" applyFont="1" applyFill="1" applyBorder="1" applyAlignment="1">
      <alignment horizontal="right" indent="1"/>
    </xf>
    <xf numFmtId="165" fontId="2" fillId="3" borderId="1" xfId="4" applyNumberFormat="1" applyFont="1" applyFill="1" applyBorder="1" applyAlignment="1">
      <alignment horizontal="center"/>
    </xf>
    <xf numFmtId="165" fontId="2" fillId="3" borderId="2" xfId="4" applyNumberFormat="1" applyFont="1" applyFill="1" applyBorder="1" applyAlignment="1">
      <alignment horizontal="right" indent="1"/>
    </xf>
    <xf numFmtId="0" fontId="2" fillId="3" borderId="1" xfId="4" applyFont="1" applyFill="1" applyBorder="1" applyAlignment="1">
      <alignment horizontal="left"/>
    </xf>
    <xf numFmtId="164" fontId="2" fillId="7" borderId="1" xfId="4" applyNumberFormat="1" applyFont="1" applyFill="1" applyBorder="1" applyAlignment="1">
      <alignment horizontal="right" indent="1"/>
    </xf>
    <xf numFmtId="0" fontId="2" fillId="3" borderId="6" xfId="4" applyFont="1" applyFill="1" applyBorder="1" applyAlignment="1">
      <alignment horizontal="left"/>
    </xf>
    <xf numFmtId="0" fontId="2" fillId="3" borderId="6" xfId="4" applyFont="1" applyFill="1" applyBorder="1" applyAlignment="1">
      <alignment horizontal="center"/>
    </xf>
    <xf numFmtId="2" fontId="2" fillId="3" borderId="6" xfId="4" applyNumberFormat="1" applyFont="1" applyFill="1" applyBorder="1" applyAlignment="1">
      <alignment horizontal="center"/>
    </xf>
    <xf numFmtId="164" fontId="2" fillId="3" borderId="6" xfId="4" applyNumberFormat="1" applyFont="1" applyFill="1" applyBorder="1" applyAlignment="1">
      <alignment horizontal="right" indent="1"/>
    </xf>
    <xf numFmtId="165" fontId="2" fillId="3" borderId="6" xfId="4" applyNumberFormat="1" applyFont="1" applyFill="1" applyBorder="1" applyAlignment="1">
      <alignment horizontal="center"/>
    </xf>
    <xf numFmtId="165" fontId="2" fillId="3" borderId="7" xfId="4" applyNumberFormat="1" applyFont="1" applyFill="1" applyBorder="1" applyAlignment="1">
      <alignment horizontal="right" indent="1"/>
    </xf>
    <xf numFmtId="0" fontId="2" fillId="4" borderId="4" xfId="0" applyFont="1" applyFill="1" applyBorder="1" applyAlignment="1">
      <alignment horizontal="center"/>
    </xf>
    <xf numFmtId="0" fontId="2" fillId="4" borderId="4" xfId="0" applyFont="1" applyFill="1" applyBorder="1" applyAlignment="1">
      <alignment horizontal="left"/>
    </xf>
    <xf numFmtId="2" fontId="2" fillId="4" borderId="4" xfId="0" applyNumberFormat="1" applyFont="1" applyFill="1" applyBorder="1" applyAlignment="1">
      <alignment horizontal="center"/>
    </xf>
    <xf numFmtId="164" fontId="2" fillId="4" borderId="4" xfId="0" applyNumberFormat="1" applyFont="1" applyFill="1" applyBorder="1" applyAlignment="1">
      <alignment horizontal="right" indent="1"/>
    </xf>
    <xf numFmtId="165" fontId="2" fillId="4" borderId="4" xfId="0" applyNumberFormat="1" applyFont="1" applyFill="1" applyBorder="1" applyAlignment="1">
      <alignment horizontal="center"/>
    </xf>
    <xf numFmtId="165" fontId="2" fillId="4" borderId="26" xfId="0" applyNumberFormat="1" applyFont="1" applyFill="1" applyBorder="1" applyAlignment="1">
      <alignment horizontal="right" indent="1"/>
    </xf>
    <xf numFmtId="0" fontId="2" fillId="4" borderId="1" xfId="0" applyFont="1" applyFill="1" applyBorder="1" applyAlignment="1">
      <alignment horizontal="center"/>
    </xf>
    <xf numFmtId="0" fontId="2" fillId="4" borderId="1" xfId="0" applyFont="1" applyFill="1" applyBorder="1" applyAlignment="1">
      <alignment horizontal="left"/>
    </xf>
    <xf numFmtId="2" fontId="2" fillId="4" borderId="1" xfId="0" applyNumberFormat="1" applyFont="1" applyFill="1" applyBorder="1" applyAlignment="1">
      <alignment horizontal="center"/>
    </xf>
    <xf numFmtId="164" fontId="2" fillId="4" borderId="1" xfId="0" applyNumberFormat="1" applyFont="1" applyFill="1" applyBorder="1" applyAlignment="1">
      <alignment horizontal="right" indent="1"/>
    </xf>
    <xf numFmtId="165" fontId="2" fillId="4" borderId="1" xfId="0" applyNumberFormat="1" applyFont="1" applyFill="1" applyBorder="1" applyAlignment="1">
      <alignment horizontal="center"/>
    </xf>
    <xf numFmtId="165" fontId="2" fillId="4" borderId="2" xfId="0" applyNumberFormat="1" applyFont="1" applyFill="1" applyBorder="1" applyAlignment="1">
      <alignment horizontal="right" indent="1"/>
    </xf>
    <xf numFmtId="0" fontId="2" fillId="5" borderId="1" xfId="0" applyFont="1" applyFill="1" applyBorder="1" applyAlignment="1">
      <alignment horizontal="left"/>
    </xf>
    <xf numFmtId="0" fontId="2" fillId="5" borderId="1" xfId="0" applyFont="1" applyFill="1" applyBorder="1" applyAlignment="1">
      <alignment horizontal="center"/>
    </xf>
    <xf numFmtId="2" fontId="2" fillId="5" borderId="1" xfId="0" applyNumberFormat="1" applyFont="1" applyFill="1" applyBorder="1" applyAlignment="1">
      <alignment horizontal="center"/>
    </xf>
    <xf numFmtId="164" fontId="2" fillId="5" borderId="1" xfId="0" applyNumberFormat="1" applyFont="1" applyFill="1" applyBorder="1" applyAlignment="1">
      <alignment horizontal="right" indent="1"/>
    </xf>
    <xf numFmtId="2" fontId="13"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right" vertical="center" wrapText="1" indent="1"/>
    </xf>
    <xf numFmtId="164" fontId="2" fillId="4" borderId="1" xfId="0" applyNumberFormat="1" applyFont="1" applyFill="1" applyBorder="1" applyAlignment="1">
      <alignment horizontal="right" vertical="center" indent="1"/>
    </xf>
    <xf numFmtId="164" fontId="2" fillId="5" borderId="1" xfId="0" applyNumberFormat="1" applyFont="1" applyFill="1" applyBorder="1" applyAlignment="1">
      <alignment horizontal="right" vertical="center" indent="1"/>
    </xf>
    <xf numFmtId="165" fontId="2" fillId="4" borderId="1" xfId="0" applyNumberFormat="1" applyFont="1" applyFill="1" applyBorder="1" applyAlignment="1">
      <alignment horizontal="center" vertical="center" wrapText="1"/>
    </xf>
    <xf numFmtId="165" fontId="2" fillId="4" borderId="2" xfId="0" applyNumberFormat="1" applyFont="1" applyFill="1" applyBorder="1" applyAlignment="1">
      <alignment horizontal="right" vertical="center" indent="1"/>
    </xf>
    <xf numFmtId="0" fontId="2" fillId="4" borderId="1" xfId="0" applyFont="1" applyFill="1" applyBorder="1"/>
    <xf numFmtId="0" fontId="2" fillId="4" borderId="1" xfId="3" applyFont="1" applyFill="1" applyBorder="1" applyAlignment="1">
      <alignment horizontal="left"/>
    </xf>
    <xf numFmtId="0" fontId="2" fillId="4" borderId="1" xfId="3" applyFont="1" applyFill="1" applyBorder="1" applyAlignment="1">
      <alignment horizontal="center"/>
    </xf>
    <xf numFmtId="2" fontId="2" fillId="4" borderId="1" xfId="3" applyNumberFormat="1" applyFont="1" applyFill="1" applyBorder="1" applyAlignment="1">
      <alignment horizontal="center"/>
    </xf>
    <xf numFmtId="164" fontId="2" fillId="4" borderId="1" xfId="3" applyNumberFormat="1" applyFont="1" applyFill="1" applyBorder="1" applyAlignment="1">
      <alignment horizontal="right" indent="1"/>
    </xf>
    <xf numFmtId="165" fontId="2" fillId="4" borderId="1" xfId="3" applyNumberFormat="1" applyFont="1" applyFill="1" applyBorder="1" applyAlignment="1">
      <alignment horizontal="center"/>
    </xf>
    <xf numFmtId="165" fontId="2" fillId="4" borderId="2" xfId="3" applyNumberFormat="1" applyFont="1" applyFill="1" applyBorder="1" applyAlignment="1">
      <alignment horizontal="right" indent="1"/>
    </xf>
    <xf numFmtId="1" fontId="2" fillId="4" borderId="1" xfId="3" applyNumberFormat="1" applyFont="1" applyFill="1" applyBorder="1" applyAlignment="1">
      <alignment horizontal="left"/>
    </xf>
    <xf numFmtId="49" fontId="2" fillId="4" borderId="1" xfId="4" applyNumberFormat="1" applyFont="1" applyFill="1" applyBorder="1" applyAlignment="1">
      <alignment horizontal="left"/>
    </xf>
    <xf numFmtId="0" fontId="2" fillId="4" borderId="1" xfId="4" applyFont="1" applyFill="1" applyBorder="1" applyAlignment="1">
      <alignment horizontal="center"/>
    </xf>
    <xf numFmtId="2" fontId="2" fillId="4" borderId="1" xfId="4" applyNumberFormat="1" applyFont="1" applyFill="1" applyBorder="1" applyAlignment="1">
      <alignment horizontal="center"/>
    </xf>
    <xf numFmtId="164" fontId="2" fillId="4" borderId="1" xfId="4" applyNumberFormat="1" applyFont="1" applyFill="1" applyBorder="1" applyAlignment="1">
      <alignment horizontal="right" indent="1"/>
    </xf>
    <xf numFmtId="165" fontId="2" fillId="4" borderId="1" xfId="4" applyNumberFormat="1" applyFont="1" applyFill="1" applyBorder="1" applyAlignment="1">
      <alignment horizontal="center"/>
    </xf>
    <xf numFmtId="165" fontId="2" fillId="4" borderId="2" xfId="4" applyNumberFormat="1" applyFont="1" applyFill="1" applyBorder="1" applyAlignment="1">
      <alignment horizontal="right" indent="1"/>
    </xf>
    <xf numFmtId="49" fontId="2" fillId="4" borderId="1" xfId="4" applyNumberFormat="1" applyFont="1" applyFill="1" applyBorder="1" applyAlignment="1">
      <alignment horizontal="left" vertical="center"/>
    </xf>
    <xf numFmtId="49" fontId="2" fillId="5" borderId="1" xfId="4" applyNumberFormat="1" applyFont="1" applyFill="1" applyBorder="1" applyAlignment="1">
      <alignment horizontal="left"/>
    </xf>
    <xf numFmtId="0" fontId="2" fillId="5" borderId="1" xfId="4" applyFont="1" applyFill="1" applyBorder="1" applyAlignment="1">
      <alignment horizontal="center"/>
    </xf>
    <xf numFmtId="2" fontId="2" fillId="5" borderId="1" xfId="4" applyNumberFormat="1" applyFont="1" applyFill="1" applyBorder="1" applyAlignment="1">
      <alignment horizontal="center"/>
    </xf>
    <xf numFmtId="164" fontId="2" fillId="5" borderId="1" xfId="4" applyNumberFormat="1" applyFont="1" applyFill="1" applyBorder="1" applyAlignment="1">
      <alignment horizontal="right" indent="1"/>
    </xf>
    <xf numFmtId="0" fontId="2" fillId="4" borderId="1" xfId="4" applyFont="1" applyFill="1" applyBorder="1" applyAlignment="1">
      <alignment horizontal="left"/>
    </xf>
    <xf numFmtId="1" fontId="2" fillId="4" borderId="1" xfId="4" applyNumberFormat="1" applyFont="1" applyFill="1" applyBorder="1" applyAlignment="1">
      <alignment horizontal="left"/>
    </xf>
    <xf numFmtId="0" fontId="2" fillId="5" borderId="1" xfId="4" applyFont="1" applyFill="1" applyBorder="1" applyAlignment="1">
      <alignment horizontal="left"/>
    </xf>
    <xf numFmtId="0" fontId="2" fillId="4" borderId="6" xfId="0" applyFont="1" applyFill="1" applyBorder="1" applyAlignment="1">
      <alignment horizontal="center"/>
    </xf>
    <xf numFmtId="0" fontId="2" fillId="4" borderId="6" xfId="0" applyFont="1" applyFill="1" applyBorder="1" applyAlignment="1">
      <alignment horizontal="left"/>
    </xf>
    <xf numFmtId="2" fontId="2" fillId="4" borderId="6" xfId="0" applyNumberFormat="1" applyFont="1" applyFill="1" applyBorder="1" applyAlignment="1">
      <alignment horizontal="center"/>
    </xf>
    <xf numFmtId="164" fontId="2" fillId="4" borderId="6" xfId="0" applyNumberFormat="1" applyFont="1" applyFill="1" applyBorder="1" applyAlignment="1">
      <alignment horizontal="right" indent="1"/>
    </xf>
    <xf numFmtId="165" fontId="2" fillId="4" borderId="6" xfId="0" applyNumberFormat="1" applyFont="1" applyFill="1" applyBorder="1" applyAlignment="1">
      <alignment horizontal="center"/>
    </xf>
    <xf numFmtId="165" fontId="2" fillId="4" borderId="7" xfId="0" applyNumberFormat="1" applyFont="1" applyFill="1" applyBorder="1" applyAlignment="1">
      <alignment horizontal="right" indent="1"/>
    </xf>
    <xf numFmtId="0" fontId="2" fillId="8" borderId="4" xfId="0" applyFont="1" applyFill="1" applyBorder="1" applyAlignment="1">
      <alignment horizontal="center"/>
    </xf>
    <xf numFmtId="0" fontId="2" fillId="8" borderId="4" xfId="0" applyFont="1" applyFill="1" applyBorder="1" applyAlignment="1">
      <alignment horizontal="left"/>
    </xf>
    <xf numFmtId="2" fontId="2" fillId="8" borderId="4" xfId="0" applyNumberFormat="1" applyFont="1" applyFill="1" applyBorder="1" applyAlignment="1">
      <alignment horizontal="center"/>
    </xf>
    <xf numFmtId="164" fontId="2" fillId="8" borderId="4" xfId="0" applyNumberFormat="1" applyFont="1" applyFill="1" applyBorder="1" applyAlignment="1">
      <alignment horizontal="right" indent="1"/>
    </xf>
    <xf numFmtId="165" fontId="2" fillId="8" borderId="4" xfId="0" applyNumberFormat="1" applyFont="1" applyFill="1" applyBorder="1" applyAlignment="1">
      <alignment horizontal="center"/>
    </xf>
    <xf numFmtId="165" fontId="2" fillId="8" borderId="26" xfId="0" applyNumberFormat="1" applyFont="1" applyFill="1" applyBorder="1" applyAlignment="1">
      <alignment horizontal="right" indent="1"/>
    </xf>
    <xf numFmtId="0" fontId="2" fillId="8" borderId="1" xfId="0" applyFont="1" applyFill="1" applyBorder="1" applyAlignment="1">
      <alignment horizontal="center"/>
    </xf>
    <xf numFmtId="0" fontId="2" fillId="8" borderId="1" xfId="0" applyFont="1" applyFill="1" applyBorder="1" applyAlignment="1">
      <alignment horizontal="left"/>
    </xf>
    <xf numFmtId="2" fontId="2" fillId="8" borderId="1" xfId="0" applyNumberFormat="1" applyFont="1" applyFill="1" applyBorder="1" applyAlignment="1">
      <alignment horizontal="center"/>
    </xf>
    <xf numFmtId="164" fontId="2" fillId="8" borderId="1" xfId="0" applyNumberFormat="1" applyFont="1" applyFill="1" applyBorder="1" applyAlignment="1">
      <alignment horizontal="right" indent="1"/>
    </xf>
    <xf numFmtId="165" fontId="2" fillId="8" borderId="1" xfId="0" applyNumberFormat="1" applyFont="1" applyFill="1" applyBorder="1" applyAlignment="1">
      <alignment horizontal="center"/>
    </xf>
    <xf numFmtId="165" fontId="2" fillId="8" borderId="2" xfId="0" applyNumberFormat="1" applyFont="1" applyFill="1" applyBorder="1" applyAlignment="1">
      <alignment horizontal="right" indent="1"/>
    </xf>
    <xf numFmtId="0" fontId="2" fillId="9" borderId="1" xfId="0" applyFont="1" applyFill="1" applyBorder="1" applyAlignment="1">
      <alignment horizontal="left"/>
    </xf>
    <xf numFmtId="0" fontId="2" fillId="9" borderId="1" xfId="0" applyFont="1" applyFill="1" applyBorder="1" applyAlignment="1">
      <alignment horizontal="center"/>
    </xf>
    <xf numFmtId="2" fontId="2" fillId="9" borderId="1" xfId="0" applyNumberFormat="1" applyFont="1" applyFill="1" applyBorder="1" applyAlignment="1">
      <alignment horizontal="center"/>
    </xf>
    <xf numFmtId="164" fontId="2" fillId="9" borderId="1" xfId="0" applyNumberFormat="1" applyFont="1" applyFill="1" applyBorder="1" applyAlignment="1">
      <alignment horizontal="right" indent="1"/>
    </xf>
    <xf numFmtId="1" fontId="2" fillId="8" borderId="1" xfId="0" applyNumberFormat="1" applyFont="1" applyFill="1" applyBorder="1" applyAlignment="1">
      <alignment horizontal="left"/>
    </xf>
    <xf numFmtId="0" fontId="2" fillId="8" borderId="1" xfId="0" applyFont="1" applyFill="1" applyBorder="1"/>
    <xf numFmtId="0" fontId="8" fillId="8" borderId="1" xfId="0" applyFont="1" applyFill="1" applyBorder="1" applyAlignment="1">
      <alignment horizontal="center"/>
    </xf>
    <xf numFmtId="0" fontId="13" fillId="8" borderId="1" xfId="0" applyFont="1" applyFill="1" applyBorder="1" applyAlignment="1">
      <alignment vertical="center" wrapText="1"/>
    </xf>
    <xf numFmtId="0" fontId="13" fillId="8" borderId="1" xfId="2" applyFont="1" applyFill="1" applyBorder="1" applyAlignment="1">
      <alignment horizontal="center" vertical="center"/>
    </xf>
    <xf numFmtId="2" fontId="13" fillId="8" borderId="1" xfId="0" applyNumberFormat="1" applyFont="1" applyFill="1" applyBorder="1" applyAlignment="1">
      <alignment horizontal="center" vertical="center" wrapText="1"/>
    </xf>
    <xf numFmtId="164" fontId="2" fillId="8" borderId="1" xfId="0" applyNumberFormat="1" applyFont="1" applyFill="1" applyBorder="1" applyAlignment="1">
      <alignment horizontal="right" vertical="center" wrapText="1" indent="1"/>
    </xf>
    <xf numFmtId="164" fontId="2" fillId="8" borderId="1" xfId="0" applyNumberFormat="1" applyFont="1" applyFill="1" applyBorder="1" applyAlignment="1">
      <alignment horizontal="right" vertical="center" indent="1"/>
    </xf>
    <xf numFmtId="165" fontId="2" fillId="8" borderId="1" xfId="0" applyNumberFormat="1" applyFont="1" applyFill="1" applyBorder="1" applyAlignment="1">
      <alignment horizontal="center" vertical="center" wrapText="1"/>
    </xf>
    <xf numFmtId="165" fontId="2" fillId="8" borderId="1" xfId="0" applyNumberFormat="1" applyFont="1" applyFill="1" applyBorder="1" applyAlignment="1">
      <alignment horizontal="center" vertical="center"/>
    </xf>
    <xf numFmtId="165" fontId="2" fillId="8" borderId="2" xfId="0" applyNumberFormat="1" applyFont="1" applyFill="1" applyBorder="1" applyAlignment="1">
      <alignment horizontal="right" vertical="center" indent="1"/>
    </xf>
    <xf numFmtId="4" fontId="13" fillId="8" borderId="1" xfId="2" applyNumberFormat="1" applyFont="1" applyFill="1" applyBorder="1" applyAlignment="1">
      <alignment horizontal="center" vertical="center"/>
    </xf>
    <xf numFmtId="164" fontId="2" fillId="9" borderId="1" xfId="0" applyNumberFormat="1" applyFont="1" applyFill="1" applyBorder="1" applyAlignment="1">
      <alignment horizontal="right" vertical="center" indent="1"/>
    </xf>
    <xf numFmtId="0" fontId="2" fillId="8" borderId="1" xfId="3" applyFont="1" applyFill="1" applyBorder="1" applyAlignment="1">
      <alignment horizontal="left"/>
    </xf>
    <xf numFmtId="0" fontId="2" fillId="8" borderId="1" xfId="3" applyFont="1" applyFill="1" applyBorder="1" applyAlignment="1">
      <alignment horizontal="center"/>
    </xf>
    <xf numFmtId="2" fontId="2" fillId="8" borderId="1" xfId="3" applyNumberFormat="1" applyFont="1" applyFill="1" applyBorder="1" applyAlignment="1">
      <alignment horizontal="center"/>
    </xf>
    <xf numFmtId="164" fontId="2" fillId="8" borderId="1" xfId="3" applyNumberFormat="1" applyFont="1" applyFill="1" applyBorder="1" applyAlignment="1">
      <alignment horizontal="right" indent="1"/>
    </xf>
    <xf numFmtId="165" fontId="2" fillId="8" borderId="1" xfId="3" applyNumberFormat="1" applyFont="1" applyFill="1" applyBorder="1" applyAlignment="1">
      <alignment horizontal="center"/>
    </xf>
    <xf numFmtId="165" fontId="2" fillId="8" borderId="2" xfId="3" applyNumberFormat="1" applyFont="1" applyFill="1" applyBorder="1" applyAlignment="1">
      <alignment horizontal="right" indent="1"/>
    </xf>
    <xf numFmtId="1" fontId="2" fillId="8" borderId="1" xfId="3" applyNumberFormat="1" applyFont="1" applyFill="1" applyBorder="1" applyAlignment="1">
      <alignment horizontal="left"/>
    </xf>
    <xf numFmtId="0" fontId="2" fillId="9" borderId="1" xfId="3" applyFont="1" applyFill="1" applyBorder="1" applyAlignment="1">
      <alignment horizontal="left"/>
    </xf>
    <xf numFmtId="0" fontId="2" fillId="9" borderId="1" xfId="3" applyFont="1" applyFill="1" applyBorder="1" applyAlignment="1">
      <alignment horizontal="center"/>
    </xf>
    <xf numFmtId="2" fontId="2" fillId="9" borderId="1" xfId="3" applyNumberFormat="1" applyFont="1" applyFill="1" applyBorder="1" applyAlignment="1">
      <alignment horizontal="center"/>
    </xf>
    <xf numFmtId="164" fontId="2" fillId="9" borderId="1" xfId="3" applyNumberFormat="1" applyFont="1" applyFill="1" applyBorder="1" applyAlignment="1">
      <alignment horizontal="right" indent="1"/>
    </xf>
    <xf numFmtId="49" fontId="2" fillId="8" borderId="1" xfId="4" applyNumberFormat="1" applyFont="1" applyFill="1" applyBorder="1" applyAlignment="1">
      <alignment horizontal="left"/>
    </xf>
    <xf numFmtId="0" fontId="2" fillId="8" borderId="1" xfId="4" applyFont="1" applyFill="1" applyBorder="1" applyAlignment="1">
      <alignment horizontal="center"/>
    </xf>
    <xf numFmtId="2" fontId="2" fillId="8" borderId="1" xfId="4" applyNumberFormat="1" applyFont="1" applyFill="1" applyBorder="1" applyAlignment="1">
      <alignment horizontal="center"/>
    </xf>
    <xf numFmtId="164" fontId="2" fillId="8" borderId="1" xfId="4" applyNumberFormat="1" applyFont="1" applyFill="1" applyBorder="1" applyAlignment="1">
      <alignment horizontal="right" indent="1"/>
    </xf>
    <xf numFmtId="165" fontId="2" fillId="8" borderId="1" xfId="4" applyNumberFormat="1" applyFont="1" applyFill="1" applyBorder="1" applyAlignment="1">
      <alignment horizontal="center"/>
    </xf>
    <xf numFmtId="165" fontId="2" fillId="8" borderId="2" xfId="4" applyNumberFormat="1" applyFont="1" applyFill="1" applyBorder="1" applyAlignment="1">
      <alignment horizontal="right" indent="1"/>
    </xf>
    <xf numFmtId="0" fontId="2" fillId="8" borderId="1" xfId="4" applyFont="1" applyFill="1" applyBorder="1" applyAlignment="1">
      <alignment horizontal="left"/>
    </xf>
    <xf numFmtId="0" fontId="2" fillId="9" borderId="1" xfId="4" applyFont="1" applyFill="1" applyBorder="1" applyAlignment="1">
      <alignment horizontal="left"/>
    </xf>
    <xf numFmtId="0" fontId="2" fillId="9" borderId="1" xfId="4" applyFont="1" applyFill="1" applyBorder="1" applyAlignment="1">
      <alignment horizontal="center"/>
    </xf>
    <xf numFmtId="2" fontId="2" fillId="9" borderId="1" xfId="4" applyNumberFormat="1" applyFont="1" applyFill="1" applyBorder="1" applyAlignment="1">
      <alignment horizontal="center"/>
    </xf>
    <xf numFmtId="164" fontId="2" fillId="9" borderId="1" xfId="4" applyNumberFormat="1" applyFont="1" applyFill="1" applyBorder="1" applyAlignment="1">
      <alignment horizontal="right" indent="1"/>
    </xf>
    <xf numFmtId="2" fontId="2" fillId="9" borderId="1" xfId="4" applyNumberFormat="1" applyFont="1" applyFill="1" applyBorder="1" applyAlignment="1">
      <alignment horizontal="left"/>
    </xf>
    <xf numFmtId="1" fontId="2" fillId="8" borderId="1" xfId="4" applyNumberFormat="1" applyFont="1" applyFill="1" applyBorder="1" applyAlignment="1">
      <alignment horizontal="left"/>
    </xf>
    <xf numFmtId="0" fontId="2" fillId="8" borderId="6" xfId="4" applyFont="1" applyFill="1" applyBorder="1" applyAlignment="1">
      <alignment horizontal="left"/>
    </xf>
    <xf numFmtId="0" fontId="2" fillId="8" borderId="6" xfId="4" applyFont="1" applyFill="1" applyBorder="1" applyAlignment="1">
      <alignment horizontal="center"/>
    </xf>
    <xf numFmtId="164" fontId="2" fillId="8" borderId="6" xfId="4" applyNumberFormat="1" applyFont="1" applyFill="1" applyBorder="1" applyAlignment="1">
      <alignment horizontal="right" indent="1"/>
    </xf>
    <xf numFmtId="165" fontId="2" fillId="8" borderId="6" xfId="4" applyNumberFormat="1" applyFont="1" applyFill="1" applyBorder="1" applyAlignment="1">
      <alignment horizontal="center"/>
    </xf>
    <xf numFmtId="165" fontId="2" fillId="8" borderId="7" xfId="4" applyNumberFormat="1" applyFont="1" applyFill="1" applyBorder="1" applyAlignment="1">
      <alignment horizontal="right" inden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7" fillId="0" borderId="0" xfId="0" applyFont="1" applyBorder="1" applyAlignment="1">
      <alignment horizontal="right" vertical="center"/>
    </xf>
    <xf numFmtId="0" fontId="3" fillId="0" borderId="0" xfId="0" applyFont="1" applyBorder="1" applyAlignment="1">
      <alignment horizontal="righ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8" fillId="2" borderId="17" xfId="0" applyFont="1" applyFill="1" applyBorder="1" applyAlignment="1">
      <alignment horizontal="center" vertical="center" textRotation="90" wrapText="1"/>
    </xf>
    <xf numFmtId="0" fontId="18" fillId="2" borderId="18" xfId="0" applyFont="1" applyFill="1" applyBorder="1" applyAlignment="1">
      <alignment horizontal="center" vertical="center" textRotation="90" wrapText="1"/>
    </xf>
    <xf numFmtId="0" fontId="18" fillId="2" borderId="19" xfId="0" applyFont="1" applyFill="1" applyBorder="1" applyAlignment="1">
      <alignment horizontal="center" vertical="center" textRotation="90" wrapText="1"/>
    </xf>
    <xf numFmtId="0" fontId="18" fillId="3" borderId="17" xfId="0" applyFont="1" applyFill="1" applyBorder="1" applyAlignment="1">
      <alignment horizontal="center" textRotation="90" wrapText="1"/>
    </xf>
    <xf numFmtId="0" fontId="18" fillId="3" borderId="18" xfId="0" applyFont="1" applyFill="1" applyBorder="1" applyAlignment="1">
      <alignment horizontal="center" textRotation="90" wrapText="1"/>
    </xf>
    <xf numFmtId="0" fontId="18" fillId="3" borderId="19" xfId="0" applyFont="1" applyFill="1" applyBorder="1" applyAlignment="1">
      <alignment horizontal="center" textRotation="90" wrapText="1"/>
    </xf>
    <xf numFmtId="0" fontId="18" fillId="4" borderId="17" xfId="0" applyFont="1" applyFill="1" applyBorder="1" applyAlignment="1">
      <alignment horizontal="center" textRotation="90" wrapText="1"/>
    </xf>
    <xf numFmtId="0" fontId="18" fillId="4" borderId="18" xfId="0" applyFont="1" applyFill="1" applyBorder="1" applyAlignment="1">
      <alignment horizontal="center" textRotation="90" wrapText="1"/>
    </xf>
    <xf numFmtId="0" fontId="18" fillId="4" borderId="19" xfId="0" applyFont="1" applyFill="1" applyBorder="1" applyAlignment="1">
      <alignment horizontal="center" textRotation="90" wrapText="1"/>
    </xf>
    <xf numFmtId="0" fontId="18" fillId="8" borderId="17" xfId="0" applyFont="1" applyFill="1" applyBorder="1" applyAlignment="1">
      <alignment horizontal="center" vertical="center" textRotation="90" wrapText="1"/>
    </xf>
    <xf numFmtId="0" fontId="19" fillId="8" borderId="18" xfId="0" applyFont="1" applyFill="1" applyBorder="1" applyAlignment="1">
      <alignment horizontal="center" vertical="center" textRotation="90" wrapText="1"/>
    </xf>
    <xf numFmtId="0" fontId="19" fillId="8" borderId="19" xfId="0" applyFont="1" applyFill="1" applyBorder="1" applyAlignment="1">
      <alignment horizontal="center" vertical="center" textRotation="90"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cellXfs>
  <cellStyles count="5">
    <cellStyle name="Comma" xfId="1" builtinId="3"/>
    <cellStyle name="Įprastas 6" xfId="3"/>
    <cellStyle name="Normal" xfId="0" builtinId="0"/>
    <cellStyle name="Paprastas 3" xfId="2"/>
    <cellStyle name="Paprastas 6" xfId="4"/>
  </cellStyles>
  <dxfs count="0"/>
  <tableStyles count="0" defaultTableStyle="TableStyleMedium9" defaultPivotStyle="PivotStyleLight16"/>
  <colors>
    <mruColors>
      <color rgb="FFFF9933"/>
      <color rgb="FFFFCC00"/>
      <color rgb="FFFFCC99"/>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11"/>
  <sheetViews>
    <sheetView tabSelected="1" zoomScaleNormal="100" workbookViewId="0">
      <pane ySplit="6" topLeftCell="A7" activePane="bottomLeft" state="frozen"/>
      <selection pane="bottomLeft" activeCell="K20" sqref="K20"/>
    </sheetView>
  </sheetViews>
  <sheetFormatPr defaultRowHeight="12.75"/>
  <cols>
    <col min="1" max="1" width="13" customWidth="1"/>
    <col min="2" max="2" width="4.140625" style="1" customWidth="1"/>
    <col min="3" max="3" width="27.7109375" customWidth="1"/>
    <col min="4" max="4" width="5" style="25" customWidth="1"/>
    <col min="5" max="5" width="7.7109375" customWidth="1"/>
    <col min="6" max="6" width="8.42578125" customWidth="1"/>
    <col min="7" max="7" width="8.5703125" customWidth="1"/>
    <col min="8" max="8" width="12" customWidth="1"/>
    <col min="10" max="10" width="11" customWidth="1"/>
    <col min="11" max="11" width="13.42578125" customWidth="1"/>
    <col min="12" max="12" width="12.7109375" customWidth="1"/>
    <col min="13" max="13" width="10.5703125" customWidth="1"/>
    <col min="14" max="14" width="11.7109375" customWidth="1"/>
    <col min="15" max="15" width="11" customWidth="1"/>
    <col min="16" max="16" width="12.28515625" customWidth="1"/>
    <col min="17" max="17" width="12.42578125" customWidth="1"/>
    <col min="18" max="18" width="18.140625" customWidth="1"/>
    <col min="19" max="19" width="21.5703125" customWidth="1"/>
    <col min="21" max="21" width="10.140625" customWidth="1"/>
    <col min="22" max="22" width="11.85546875" customWidth="1"/>
  </cols>
  <sheetData>
    <row r="1" spans="1:22" ht="14.25">
      <c r="A1" s="224"/>
      <c r="B1" s="224"/>
      <c r="C1" s="224"/>
      <c r="D1" s="224"/>
      <c r="E1" s="224"/>
      <c r="F1" s="224"/>
      <c r="G1" s="6"/>
      <c r="H1" s="7"/>
      <c r="I1" s="3"/>
      <c r="J1" s="3"/>
      <c r="K1" s="3"/>
      <c r="L1" s="4"/>
      <c r="M1" s="4"/>
      <c r="N1" s="4"/>
      <c r="O1" s="4"/>
      <c r="P1" s="4"/>
      <c r="Q1" s="4"/>
      <c r="R1" s="4"/>
      <c r="S1" s="4"/>
      <c r="T1" s="6"/>
      <c r="U1" s="6"/>
      <c r="V1" s="6"/>
    </row>
    <row r="2" spans="1:22" ht="4.5" hidden="1" customHeight="1">
      <c r="A2" s="225"/>
      <c r="B2" s="225"/>
      <c r="C2" s="225"/>
      <c r="D2" s="225"/>
      <c r="E2" s="225"/>
      <c r="F2" s="225"/>
      <c r="G2" s="5"/>
      <c r="H2" s="8"/>
      <c r="I2" s="2"/>
      <c r="J2" s="2"/>
      <c r="K2" s="2"/>
      <c r="L2" s="2"/>
      <c r="M2" s="2"/>
      <c r="N2" s="2"/>
      <c r="O2" s="2"/>
      <c r="P2" s="2"/>
      <c r="Q2" s="2"/>
      <c r="R2" s="2"/>
      <c r="S2" s="2"/>
      <c r="T2" s="5"/>
      <c r="U2" s="5"/>
      <c r="V2" s="5"/>
    </row>
    <row r="3" spans="1:22" ht="28.5" customHeight="1" thickBot="1">
      <c r="A3" s="229" t="s">
        <v>25</v>
      </c>
      <c r="B3" s="229"/>
      <c r="C3" s="229"/>
      <c r="D3" s="229"/>
      <c r="E3" s="229"/>
      <c r="F3" s="229"/>
      <c r="G3" s="229"/>
      <c r="H3" s="229"/>
      <c r="I3" s="229"/>
      <c r="J3" s="229"/>
      <c r="K3" s="229"/>
      <c r="L3" s="229"/>
      <c r="M3" s="229"/>
      <c r="N3" s="229"/>
      <c r="O3" s="229"/>
      <c r="P3" s="229"/>
      <c r="Q3" s="229"/>
      <c r="R3" s="229"/>
      <c r="S3" s="229"/>
      <c r="T3" s="229"/>
      <c r="U3" s="229"/>
      <c r="V3" s="229"/>
    </row>
    <row r="4" spans="1:22" s="9" customFormat="1" ht="27.75" customHeight="1" thickBot="1">
      <c r="A4" s="226" t="s">
        <v>1</v>
      </c>
      <c r="B4" s="246" t="s">
        <v>0</v>
      </c>
      <c r="C4" s="248" t="s">
        <v>2</v>
      </c>
      <c r="D4" s="248" t="s">
        <v>3</v>
      </c>
      <c r="E4" s="248" t="s">
        <v>4</v>
      </c>
      <c r="F4" s="248" t="s">
        <v>9</v>
      </c>
      <c r="G4" s="232" t="s">
        <v>5</v>
      </c>
      <c r="H4" s="251" t="s">
        <v>19</v>
      </c>
      <c r="I4" s="252"/>
      <c r="J4" s="252"/>
      <c r="K4" s="252"/>
      <c r="L4" s="252"/>
      <c r="M4" s="252"/>
      <c r="N4" s="252"/>
      <c r="O4" s="252"/>
      <c r="P4" s="253"/>
      <c r="Q4" s="254" t="s">
        <v>20</v>
      </c>
      <c r="R4" s="255"/>
      <c r="S4" s="256"/>
      <c r="T4" s="232" t="s">
        <v>21</v>
      </c>
      <c r="U4" s="232" t="s">
        <v>22</v>
      </c>
      <c r="V4" s="230" t="s">
        <v>23</v>
      </c>
    </row>
    <row r="5" spans="1:22" ht="119.25" customHeight="1">
      <c r="A5" s="227"/>
      <c r="B5" s="247"/>
      <c r="C5" s="249"/>
      <c r="D5" s="249"/>
      <c r="E5" s="249"/>
      <c r="F5" s="249"/>
      <c r="G5" s="233"/>
      <c r="H5" s="20" t="s">
        <v>17</v>
      </c>
      <c r="I5" s="20" t="s">
        <v>24</v>
      </c>
      <c r="J5" s="20" t="s">
        <v>16</v>
      </c>
      <c r="K5" s="20" t="s">
        <v>15</v>
      </c>
      <c r="L5" s="20" t="s">
        <v>14</v>
      </c>
      <c r="M5" s="21" t="s">
        <v>13</v>
      </c>
      <c r="N5" s="21" t="s">
        <v>12</v>
      </c>
      <c r="O5" s="21" t="s">
        <v>18</v>
      </c>
      <c r="P5" s="21" t="s">
        <v>11</v>
      </c>
      <c r="Q5" s="22" t="s">
        <v>638</v>
      </c>
      <c r="R5" s="22" t="s">
        <v>639</v>
      </c>
      <c r="S5" s="22" t="s">
        <v>640</v>
      </c>
      <c r="T5" s="233"/>
      <c r="U5" s="233"/>
      <c r="V5" s="231"/>
    </row>
    <row r="6" spans="1:22" ht="13.5" thickBot="1">
      <c r="A6" s="228"/>
      <c r="B6" s="247"/>
      <c r="C6" s="250"/>
      <c r="D6" s="23" t="s">
        <v>6</v>
      </c>
      <c r="E6" s="23" t="s">
        <v>7</v>
      </c>
      <c r="F6" s="23" t="s">
        <v>641</v>
      </c>
      <c r="G6" s="23" t="s">
        <v>641</v>
      </c>
      <c r="H6" s="23" t="s">
        <v>8</v>
      </c>
      <c r="I6" s="23" t="s">
        <v>8</v>
      </c>
      <c r="J6" s="23" t="s">
        <v>8</v>
      </c>
      <c r="K6" s="23" t="s">
        <v>8</v>
      </c>
      <c r="L6" s="23" t="s">
        <v>8</v>
      </c>
      <c r="M6" s="23" t="s">
        <v>642</v>
      </c>
      <c r="N6" s="23" t="s">
        <v>8</v>
      </c>
      <c r="O6" s="23" t="s">
        <v>642</v>
      </c>
      <c r="P6" s="23" t="s">
        <v>8</v>
      </c>
      <c r="Q6" s="23" t="s">
        <v>10</v>
      </c>
      <c r="R6" s="23" t="s">
        <v>10</v>
      </c>
      <c r="S6" s="23" t="s">
        <v>10</v>
      </c>
      <c r="T6" s="23" t="s">
        <v>8</v>
      </c>
      <c r="U6" s="23" t="s">
        <v>8</v>
      </c>
      <c r="V6" s="24" t="s">
        <v>642</v>
      </c>
    </row>
    <row r="7" spans="1:22" ht="12.75" customHeight="1">
      <c r="A7" s="234" t="s">
        <v>643</v>
      </c>
      <c r="B7" s="26">
        <v>1</v>
      </c>
      <c r="C7" s="27" t="s">
        <v>26</v>
      </c>
      <c r="D7" s="26">
        <v>103</v>
      </c>
      <c r="E7" s="26" t="s">
        <v>27</v>
      </c>
      <c r="F7" s="28">
        <v>4386.83</v>
      </c>
      <c r="G7" s="28">
        <v>4386.83</v>
      </c>
      <c r="H7" s="29">
        <v>14.23</v>
      </c>
      <c r="I7" s="29">
        <f t="shared" ref="I7:I24" si="0">H7</f>
        <v>14.23</v>
      </c>
      <c r="J7" s="29">
        <v>15.2</v>
      </c>
      <c r="K7" s="29">
        <f t="shared" ref="K7:K70" si="1">I7-N7</f>
        <v>9.7658000000000005</v>
      </c>
      <c r="L7" s="29">
        <f t="shared" ref="L7:L70" si="2">I7-P7</f>
        <v>9.0042600000000004</v>
      </c>
      <c r="M7" s="30">
        <v>85</v>
      </c>
      <c r="N7" s="29">
        <f>M7*0.05252</f>
        <v>4.4641999999999999</v>
      </c>
      <c r="O7" s="30">
        <v>99.5</v>
      </c>
      <c r="P7" s="29">
        <f>O7*0.05252</f>
        <v>5.2257400000000001</v>
      </c>
      <c r="Q7" s="30">
        <f t="shared" ref="Q7:Q44" si="3">J7*1000/D7</f>
        <v>147.57281553398059</v>
      </c>
      <c r="R7" s="30">
        <f t="shared" ref="R7:R38" si="4">K7*1000/D7</f>
        <v>94.813592233009715</v>
      </c>
      <c r="S7" s="30">
        <f t="shared" ref="S7:S38" si="5">L7*1000/D7</f>
        <v>87.42</v>
      </c>
      <c r="T7" s="29">
        <f t="shared" ref="T7:T70" si="6">L7-J7</f>
        <v>-6.1957399999999989</v>
      </c>
      <c r="U7" s="29">
        <f t="shared" ref="U7:U70" si="7">N7-P7</f>
        <v>-0.76154000000000011</v>
      </c>
      <c r="V7" s="31">
        <f t="shared" ref="V7:V70" si="8">O7-M7</f>
        <v>14.5</v>
      </c>
    </row>
    <row r="8" spans="1:22" ht="12.75" customHeight="1">
      <c r="A8" s="235"/>
      <c r="B8" s="13">
        <v>2</v>
      </c>
      <c r="C8" s="12" t="s">
        <v>30</v>
      </c>
      <c r="D8" s="13">
        <v>25</v>
      </c>
      <c r="E8" s="13" t="s">
        <v>27</v>
      </c>
      <c r="F8" s="32">
        <v>971.5</v>
      </c>
      <c r="G8" s="32">
        <v>971.5</v>
      </c>
      <c r="H8" s="33">
        <v>3.93</v>
      </c>
      <c r="I8" s="33">
        <f t="shared" si="0"/>
        <v>3.93</v>
      </c>
      <c r="J8" s="33">
        <v>3.52</v>
      </c>
      <c r="K8" s="33">
        <f t="shared" si="1"/>
        <v>1.7241600000000004</v>
      </c>
      <c r="L8" s="33">
        <f t="shared" si="2"/>
        <v>2.3911640000000003</v>
      </c>
      <c r="M8" s="34">
        <v>42</v>
      </c>
      <c r="N8" s="33">
        <f>M8*0.05252</f>
        <v>2.2058399999999998</v>
      </c>
      <c r="O8" s="34">
        <v>29.3</v>
      </c>
      <c r="P8" s="33">
        <f>O8*0.05252</f>
        <v>1.5388359999999999</v>
      </c>
      <c r="Q8" s="34">
        <f t="shared" si="3"/>
        <v>140.80000000000001</v>
      </c>
      <c r="R8" s="34">
        <f t="shared" si="4"/>
        <v>68.966400000000007</v>
      </c>
      <c r="S8" s="34">
        <f t="shared" si="5"/>
        <v>95.646560000000008</v>
      </c>
      <c r="T8" s="33">
        <f t="shared" si="6"/>
        <v>-1.1288359999999997</v>
      </c>
      <c r="U8" s="33">
        <f t="shared" si="7"/>
        <v>0.66700399999999993</v>
      </c>
      <c r="V8" s="35">
        <f t="shared" si="8"/>
        <v>-12.7</v>
      </c>
    </row>
    <row r="9" spans="1:22">
      <c r="A9" s="235"/>
      <c r="B9" s="13">
        <v>3</v>
      </c>
      <c r="C9" s="12" t="s">
        <v>31</v>
      </c>
      <c r="D9" s="13">
        <v>25</v>
      </c>
      <c r="E9" s="13" t="s">
        <v>27</v>
      </c>
      <c r="F9" s="32">
        <v>1312.39</v>
      </c>
      <c r="G9" s="32">
        <v>1312.39</v>
      </c>
      <c r="H9" s="33">
        <v>2.5099999999999998</v>
      </c>
      <c r="I9" s="33">
        <f t="shared" si="0"/>
        <v>2.5099999999999998</v>
      </c>
      <c r="J9" s="33">
        <v>1.86</v>
      </c>
      <c r="K9" s="33">
        <f t="shared" si="1"/>
        <v>1.3020399999999999</v>
      </c>
      <c r="L9" s="33">
        <f t="shared" si="2"/>
        <v>1.3282999999999998</v>
      </c>
      <c r="M9" s="34">
        <v>23</v>
      </c>
      <c r="N9" s="33">
        <f>M9*0.05252</f>
        <v>1.2079599999999999</v>
      </c>
      <c r="O9" s="34">
        <v>22.5</v>
      </c>
      <c r="P9" s="33">
        <f>O9*0.05252</f>
        <v>1.1817</v>
      </c>
      <c r="Q9" s="34">
        <f t="shared" si="3"/>
        <v>74.400000000000006</v>
      </c>
      <c r="R9" s="34">
        <f t="shared" si="4"/>
        <v>52.081600000000002</v>
      </c>
      <c r="S9" s="34">
        <f t="shared" si="5"/>
        <v>53.131999999999991</v>
      </c>
      <c r="T9" s="33">
        <f t="shared" si="6"/>
        <v>-0.53170000000000028</v>
      </c>
      <c r="U9" s="33">
        <f t="shared" si="7"/>
        <v>2.625999999999995E-2</v>
      </c>
      <c r="V9" s="35">
        <f t="shared" si="8"/>
        <v>-0.5</v>
      </c>
    </row>
    <row r="10" spans="1:22">
      <c r="A10" s="235"/>
      <c r="B10" s="13">
        <v>4</v>
      </c>
      <c r="C10" s="36" t="s">
        <v>32</v>
      </c>
      <c r="D10" s="13">
        <v>25</v>
      </c>
      <c r="E10" s="13" t="s">
        <v>27</v>
      </c>
      <c r="F10" s="32">
        <v>1322.87</v>
      </c>
      <c r="G10" s="32">
        <v>1322.87</v>
      </c>
      <c r="H10" s="33">
        <v>5.07</v>
      </c>
      <c r="I10" s="33">
        <f t="shared" si="0"/>
        <v>5.07</v>
      </c>
      <c r="J10" s="33">
        <v>4</v>
      </c>
      <c r="K10" s="33">
        <f t="shared" si="1"/>
        <v>3.8095200000000005</v>
      </c>
      <c r="L10" s="33">
        <f t="shared" si="2"/>
        <v>3.7517480000000001</v>
      </c>
      <c r="M10" s="34">
        <v>24</v>
      </c>
      <c r="N10" s="33">
        <f>M10*0.05252</f>
        <v>1.2604799999999998</v>
      </c>
      <c r="O10" s="34">
        <v>25.1</v>
      </c>
      <c r="P10" s="33">
        <f>O10*0.05252</f>
        <v>1.318252</v>
      </c>
      <c r="Q10" s="34">
        <f t="shared" si="3"/>
        <v>160</v>
      </c>
      <c r="R10" s="34">
        <f t="shared" si="4"/>
        <v>152.38080000000002</v>
      </c>
      <c r="S10" s="34">
        <f t="shared" si="5"/>
        <v>150.06992</v>
      </c>
      <c r="T10" s="33">
        <f t="shared" si="6"/>
        <v>-0.24825199999999992</v>
      </c>
      <c r="U10" s="33">
        <f t="shared" si="7"/>
        <v>-5.7772000000000157E-2</v>
      </c>
      <c r="V10" s="35">
        <f t="shared" si="8"/>
        <v>1.1000000000000014</v>
      </c>
    </row>
    <row r="11" spans="1:22" ht="12.75" customHeight="1">
      <c r="A11" s="235"/>
      <c r="B11" s="13">
        <v>5</v>
      </c>
      <c r="C11" s="12" t="s">
        <v>33</v>
      </c>
      <c r="D11" s="13">
        <v>100</v>
      </c>
      <c r="E11" s="13" t="s">
        <v>27</v>
      </c>
      <c r="F11" s="32">
        <v>4407.59</v>
      </c>
      <c r="G11" s="32">
        <v>4407.59</v>
      </c>
      <c r="H11" s="33">
        <v>17.128</v>
      </c>
      <c r="I11" s="33">
        <f t="shared" si="0"/>
        <v>17.128</v>
      </c>
      <c r="J11" s="33">
        <v>13.85</v>
      </c>
      <c r="K11" s="33">
        <f t="shared" si="1"/>
        <v>11.40376</v>
      </c>
      <c r="L11" s="33">
        <f t="shared" si="2"/>
        <v>12.439174000000001</v>
      </c>
      <c r="M11" s="34">
        <v>102</v>
      </c>
      <c r="N11" s="33">
        <f>M11*0.05612</f>
        <v>5.72424</v>
      </c>
      <c r="O11" s="34">
        <v>83.55</v>
      </c>
      <c r="P11" s="33">
        <f>O11*0.05612</f>
        <v>4.6888259999999997</v>
      </c>
      <c r="Q11" s="34">
        <f t="shared" si="3"/>
        <v>138.5</v>
      </c>
      <c r="R11" s="34">
        <f t="shared" si="4"/>
        <v>114.0376</v>
      </c>
      <c r="S11" s="34">
        <f t="shared" si="5"/>
        <v>124.39174000000001</v>
      </c>
      <c r="T11" s="33">
        <f t="shared" si="6"/>
        <v>-1.4108259999999984</v>
      </c>
      <c r="U11" s="33">
        <f t="shared" si="7"/>
        <v>1.0354140000000003</v>
      </c>
      <c r="V11" s="35">
        <f t="shared" si="8"/>
        <v>-18.450000000000003</v>
      </c>
    </row>
    <row r="12" spans="1:22" ht="12.75" customHeight="1">
      <c r="A12" s="235"/>
      <c r="B12" s="13">
        <v>6</v>
      </c>
      <c r="C12" s="12" t="s">
        <v>34</v>
      </c>
      <c r="D12" s="13">
        <v>61</v>
      </c>
      <c r="E12" s="13" t="s">
        <v>27</v>
      </c>
      <c r="F12" s="32">
        <v>3129.7</v>
      </c>
      <c r="G12" s="32">
        <v>3129.7</v>
      </c>
      <c r="H12" s="33">
        <v>11.03</v>
      </c>
      <c r="I12" s="33">
        <f t="shared" si="0"/>
        <v>11.03</v>
      </c>
      <c r="J12" s="33">
        <v>8.16</v>
      </c>
      <c r="K12" s="33">
        <f t="shared" si="1"/>
        <v>6.9332399999999987</v>
      </c>
      <c r="L12" s="33">
        <f t="shared" si="2"/>
        <v>6.624579999999999</v>
      </c>
      <c r="M12" s="34">
        <v>73</v>
      </c>
      <c r="N12" s="33">
        <f>M12*0.05612</f>
        <v>4.0967600000000006</v>
      </c>
      <c r="O12" s="34">
        <v>78.5</v>
      </c>
      <c r="P12" s="33">
        <f>O12*0.05612</f>
        <v>4.4054200000000003</v>
      </c>
      <c r="Q12" s="34">
        <f t="shared" si="3"/>
        <v>133.7704918032787</v>
      </c>
      <c r="R12" s="34">
        <f t="shared" si="4"/>
        <v>113.65967213114752</v>
      </c>
      <c r="S12" s="34">
        <f t="shared" si="5"/>
        <v>108.59967213114753</v>
      </c>
      <c r="T12" s="33">
        <f t="shared" si="6"/>
        <v>-1.5354200000000011</v>
      </c>
      <c r="U12" s="33">
        <f t="shared" si="7"/>
        <v>-0.30865999999999971</v>
      </c>
      <c r="V12" s="35">
        <f t="shared" si="8"/>
        <v>5.5</v>
      </c>
    </row>
    <row r="13" spans="1:22" ht="12.75" customHeight="1">
      <c r="A13" s="235"/>
      <c r="B13" s="13">
        <v>7</v>
      </c>
      <c r="C13" s="12" t="s">
        <v>37</v>
      </c>
      <c r="D13" s="13">
        <v>40</v>
      </c>
      <c r="E13" s="13" t="s">
        <v>27</v>
      </c>
      <c r="F13" s="32">
        <v>2186.89</v>
      </c>
      <c r="G13" s="32">
        <v>2186.89</v>
      </c>
      <c r="H13" s="33">
        <v>9.36</v>
      </c>
      <c r="I13" s="33">
        <f t="shared" si="0"/>
        <v>9.36</v>
      </c>
      <c r="J13" s="33">
        <v>6.3926400000000001</v>
      </c>
      <c r="K13" s="33">
        <f t="shared" si="1"/>
        <v>5.3159599999999996</v>
      </c>
      <c r="L13" s="33">
        <f t="shared" si="2"/>
        <v>6.3926199999999991</v>
      </c>
      <c r="M13" s="34">
        <v>77</v>
      </c>
      <c r="N13" s="33">
        <f>M13*0.05252</f>
        <v>4.0440399999999999</v>
      </c>
      <c r="O13" s="34">
        <v>56.5</v>
      </c>
      <c r="P13" s="33">
        <f>O13*0.05252</f>
        <v>2.9673799999999999</v>
      </c>
      <c r="Q13" s="34">
        <f t="shared" si="3"/>
        <v>159.816</v>
      </c>
      <c r="R13" s="34">
        <f t="shared" si="4"/>
        <v>132.89899999999997</v>
      </c>
      <c r="S13" s="34">
        <f t="shared" si="5"/>
        <v>159.81549999999999</v>
      </c>
      <c r="T13" s="33">
        <f t="shared" si="6"/>
        <v>-2.0000000001019203E-5</v>
      </c>
      <c r="U13" s="33">
        <f t="shared" si="7"/>
        <v>1.07666</v>
      </c>
      <c r="V13" s="35">
        <f t="shared" si="8"/>
        <v>-20.5</v>
      </c>
    </row>
    <row r="14" spans="1:22" ht="12.75" customHeight="1">
      <c r="A14" s="235"/>
      <c r="B14" s="13">
        <v>8</v>
      </c>
      <c r="C14" s="12" t="s">
        <v>76</v>
      </c>
      <c r="D14" s="13">
        <v>22</v>
      </c>
      <c r="E14" s="13">
        <v>1980</v>
      </c>
      <c r="F14" s="32">
        <v>1187.0999999999999</v>
      </c>
      <c r="G14" s="32">
        <v>1187.0999999999999</v>
      </c>
      <c r="H14" s="33">
        <v>4.8719999999999999</v>
      </c>
      <c r="I14" s="33">
        <f t="shared" si="0"/>
        <v>4.8719999999999999</v>
      </c>
      <c r="J14" s="33">
        <v>3.52</v>
      </c>
      <c r="K14" s="33">
        <f t="shared" si="1"/>
        <v>2.6732</v>
      </c>
      <c r="L14" s="33">
        <f t="shared" si="2"/>
        <v>2.5962420000000002</v>
      </c>
      <c r="M14" s="34">
        <v>40</v>
      </c>
      <c r="N14" s="33">
        <f>M14*0.05497</f>
        <v>2.1987999999999999</v>
      </c>
      <c r="O14" s="34">
        <v>41.4</v>
      </c>
      <c r="P14" s="33">
        <f>O14*0.05497</f>
        <v>2.2757579999999997</v>
      </c>
      <c r="Q14" s="34">
        <f t="shared" si="3"/>
        <v>160</v>
      </c>
      <c r="R14" s="34">
        <f t="shared" si="4"/>
        <v>121.5090909090909</v>
      </c>
      <c r="S14" s="34">
        <f t="shared" si="5"/>
        <v>118.01100000000001</v>
      </c>
      <c r="T14" s="33">
        <f t="shared" si="6"/>
        <v>-0.92375799999999986</v>
      </c>
      <c r="U14" s="33">
        <f t="shared" si="7"/>
        <v>-7.695799999999986E-2</v>
      </c>
      <c r="V14" s="35">
        <f t="shared" si="8"/>
        <v>1.3999999999999986</v>
      </c>
    </row>
    <row r="15" spans="1:22" ht="12.75" customHeight="1">
      <c r="A15" s="235"/>
      <c r="B15" s="13">
        <v>9</v>
      </c>
      <c r="C15" s="12" t="s">
        <v>77</v>
      </c>
      <c r="D15" s="13">
        <v>27</v>
      </c>
      <c r="E15" s="13">
        <v>1990</v>
      </c>
      <c r="F15" s="32">
        <v>1153.75</v>
      </c>
      <c r="G15" s="32">
        <v>1153.75</v>
      </c>
      <c r="H15" s="33">
        <v>6.1369999999999996</v>
      </c>
      <c r="I15" s="33">
        <f t="shared" si="0"/>
        <v>6.1369999999999996</v>
      </c>
      <c r="J15" s="33">
        <v>4.32</v>
      </c>
      <c r="K15" s="33">
        <f t="shared" si="1"/>
        <v>4.2680199999999999</v>
      </c>
      <c r="L15" s="33">
        <f t="shared" si="2"/>
        <v>3.7732899999999998</v>
      </c>
      <c r="M15" s="34">
        <v>34</v>
      </c>
      <c r="N15" s="33">
        <f>M15*0.05497</f>
        <v>1.8689799999999999</v>
      </c>
      <c r="O15" s="34">
        <v>43</v>
      </c>
      <c r="P15" s="33">
        <f>O15*0.05497</f>
        <v>2.3637099999999998</v>
      </c>
      <c r="Q15" s="34">
        <f t="shared" si="3"/>
        <v>160</v>
      </c>
      <c r="R15" s="34">
        <f t="shared" si="4"/>
        <v>158.0748148148148</v>
      </c>
      <c r="S15" s="34">
        <f t="shared" si="5"/>
        <v>139.75148148148148</v>
      </c>
      <c r="T15" s="33">
        <f t="shared" si="6"/>
        <v>-0.54671000000000047</v>
      </c>
      <c r="U15" s="33">
        <f t="shared" si="7"/>
        <v>-0.49472999999999989</v>
      </c>
      <c r="V15" s="35">
        <f t="shared" si="8"/>
        <v>9</v>
      </c>
    </row>
    <row r="16" spans="1:22" ht="12.75" customHeight="1">
      <c r="A16" s="235"/>
      <c r="B16" s="13">
        <v>10</v>
      </c>
      <c r="C16" s="12" t="s">
        <v>78</v>
      </c>
      <c r="D16" s="13">
        <v>40</v>
      </c>
      <c r="E16" s="13">
        <v>1985</v>
      </c>
      <c r="F16" s="32">
        <v>2266.1799999999998</v>
      </c>
      <c r="G16" s="32">
        <v>2266.1799999999998</v>
      </c>
      <c r="H16" s="33">
        <v>10.512</v>
      </c>
      <c r="I16" s="33">
        <f t="shared" si="0"/>
        <v>10.512</v>
      </c>
      <c r="J16" s="33">
        <v>6.4</v>
      </c>
      <c r="K16" s="33">
        <f t="shared" si="1"/>
        <v>5.7845800000000009</v>
      </c>
      <c r="L16" s="33">
        <f t="shared" si="2"/>
        <v>6.1775055600000002</v>
      </c>
      <c r="M16" s="34">
        <v>86</v>
      </c>
      <c r="N16" s="33">
        <f>M16*0.05497</f>
        <v>4.7274199999999995</v>
      </c>
      <c r="O16" s="34">
        <v>78.852000000000004</v>
      </c>
      <c r="P16" s="33">
        <f>O16*0.05497</f>
        <v>4.3344944400000003</v>
      </c>
      <c r="Q16" s="34">
        <f t="shared" si="3"/>
        <v>160</v>
      </c>
      <c r="R16" s="34">
        <f t="shared" si="4"/>
        <v>144.61450000000002</v>
      </c>
      <c r="S16" s="34">
        <f t="shared" si="5"/>
        <v>154.43763900000002</v>
      </c>
      <c r="T16" s="33">
        <f t="shared" si="6"/>
        <v>-0.22249444000000018</v>
      </c>
      <c r="U16" s="33">
        <f t="shared" si="7"/>
        <v>0.39292555999999923</v>
      </c>
      <c r="V16" s="35">
        <f t="shared" si="8"/>
        <v>-7.1479999999999961</v>
      </c>
    </row>
    <row r="17" spans="1:22" ht="12.75" customHeight="1">
      <c r="A17" s="235"/>
      <c r="B17" s="13">
        <v>11</v>
      </c>
      <c r="C17" s="37" t="s">
        <v>88</v>
      </c>
      <c r="D17" s="38">
        <v>30</v>
      </c>
      <c r="E17" s="38" t="s">
        <v>89</v>
      </c>
      <c r="F17" s="39">
        <v>1819.77</v>
      </c>
      <c r="G17" s="39">
        <f t="shared" ref="G17:G24" si="9">F17</f>
        <v>1819.77</v>
      </c>
      <c r="H17" s="33">
        <v>6.67</v>
      </c>
      <c r="I17" s="33">
        <f t="shared" si="0"/>
        <v>6.67</v>
      </c>
      <c r="J17" s="40">
        <f t="shared" ref="J17:J24" si="10">160*D17/1000</f>
        <v>4.8</v>
      </c>
      <c r="K17" s="33">
        <f t="shared" si="1"/>
        <v>4.0069800000000004</v>
      </c>
      <c r="L17" s="33">
        <f t="shared" si="2"/>
        <v>4.4602599999999999</v>
      </c>
      <c r="M17" s="34">
        <v>47</v>
      </c>
      <c r="N17" s="33">
        <f t="shared" ref="N17:N24" si="11">M17*0.05666</f>
        <v>2.6630199999999999</v>
      </c>
      <c r="O17" s="34">
        <v>39</v>
      </c>
      <c r="P17" s="33">
        <f t="shared" ref="P17:P24" si="12">O17*0.05666</f>
        <v>2.20974</v>
      </c>
      <c r="Q17" s="34">
        <f t="shared" si="3"/>
        <v>160</v>
      </c>
      <c r="R17" s="34">
        <f t="shared" si="4"/>
        <v>133.566</v>
      </c>
      <c r="S17" s="34">
        <f t="shared" si="5"/>
        <v>148.67533333333333</v>
      </c>
      <c r="T17" s="33">
        <f t="shared" si="6"/>
        <v>-0.33973999999999993</v>
      </c>
      <c r="U17" s="33">
        <f t="shared" si="7"/>
        <v>0.45327999999999991</v>
      </c>
      <c r="V17" s="35">
        <f t="shared" si="8"/>
        <v>-8</v>
      </c>
    </row>
    <row r="18" spans="1:22" ht="12.75" customHeight="1">
      <c r="A18" s="235"/>
      <c r="B18" s="13">
        <v>12</v>
      </c>
      <c r="C18" s="37" t="s">
        <v>90</v>
      </c>
      <c r="D18" s="13">
        <v>60</v>
      </c>
      <c r="E18" s="38" t="s">
        <v>89</v>
      </c>
      <c r="F18" s="32">
        <v>3132.08</v>
      </c>
      <c r="G18" s="39">
        <f t="shared" si="9"/>
        <v>3132.08</v>
      </c>
      <c r="H18" s="33">
        <v>12.06</v>
      </c>
      <c r="I18" s="33">
        <f t="shared" si="0"/>
        <v>12.06</v>
      </c>
      <c r="J18" s="40">
        <f t="shared" si="10"/>
        <v>9.6</v>
      </c>
      <c r="K18" s="33">
        <f t="shared" si="1"/>
        <v>6.1673600000000004</v>
      </c>
      <c r="L18" s="33">
        <f t="shared" si="2"/>
        <v>6.5866440000000006</v>
      </c>
      <c r="M18" s="34">
        <v>104</v>
      </c>
      <c r="N18" s="33">
        <f t="shared" si="11"/>
        <v>5.8926400000000001</v>
      </c>
      <c r="O18" s="34">
        <v>96.6</v>
      </c>
      <c r="P18" s="33">
        <f t="shared" si="12"/>
        <v>5.4733559999999999</v>
      </c>
      <c r="Q18" s="34">
        <f t="shared" si="3"/>
        <v>160</v>
      </c>
      <c r="R18" s="34">
        <f t="shared" si="4"/>
        <v>102.78933333333335</v>
      </c>
      <c r="S18" s="34">
        <f t="shared" si="5"/>
        <v>109.7774</v>
      </c>
      <c r="T18" s="33">
        <f t="shared" si="6"/>
        <v>-3.013355999999999</v>
      </c>
      <c r="U18" s="33">
        <f t="shared" si="7"/>
        <v>0.41928400000000021</v>
      </c>
      <c r="V18" s="35">
        <f t="shared" si="8"/>
        <v>-7.4000000000000057</v>
      </c>
    </row>
    <row r="19" spans="1:22" ht="12.75" customHeight="1">
      <c r="A19" s="235"/>
      <c r="B19" s="13">
        <v>13</v>
      </c>
      <c r="C19" s="37" t="s">
        <v>91</v>
      </c>
      <c r="D19" s="13">
        <v>60</v>
      </c>
      <c r="E19" s="38" t="s">
        <v>89</v>
      </c>
      <c r="F19" s="32">
        <v>3319.8</v>
      </c>
      <c r="G19" s="39">
        <f t="shared" si="9"/>
        <v>3319.8</v>
      </c>
      <c r="H19" s="33">
        <v>13.1</v>
      </c>
      <c r="I19" s="33">
        <f t="shared" si="0"/>
        <v>13.1</v>
      </c>
      <c r="J19" s="40">
        <f t="shared" si="10"/>
        <v>9.6</v>
      </c>
      <c r="K19" s="33">
        <f t="shared" si="1"/>
        <v>5.9041799999999993</v>
      </c>
      <c r="L19" s="33">
        <f t="shared" si="2"/>
        <v>7.1223699999999992</v>
      </c>
      <c r="M19" s="34">
        <v>127</v>
      </c>
      <c r="N19" s="33">
        <f t="shared" si="11"/>
        <v>7.1958200000000003</v>
      </c>
      <c r="O19" s="34">
        <v>105.5</v>
      </c>
      <c r="P19" s="33">
        <f t="shared" si="12"/>
        <v>5.9776300000000004</v>
      </c>
      <c r="Q19" s="34">
        <f t="shared" si="3"/>
        <v>160</v>
      </c>
      <c r="R19" s="34">
        <f t="shared" si="4"/>
        <v>98.402999999999992</v>
      </c>
      <c r="S19" s="34">
        <f t="shared" si="5"/>
        <v>118.70616666666665</v>
      </c>
      <c r="T19" s="33">
        <f t="shared" si="6"/>
        <v>-2.4776300000000004</v>
      </c>
      <c r="U19" s="33">
        <f t="shared" si="7"/>
        <v>1.2181899999999999</v>
      </c>
      <c r="V19" s="35">
        <f t="shared" si="8"/>
        <v>-21.5</v>
      </c>
    </row>
    <row r="20" spans="1:22" ht="12.75" customHeight="1">
      <c r="A20" s="235"/>
      <c r="B20" s="13">
        <v>14</v>
      </c>
      <c r="C20" s="37" t="s">
        <v>92</v>
      </c>
      <c r="D20" s="13">
        <v>25</v>
      </c>
      <c r="E20" s="38" t="s">
        <v>89</v>
      </c>
      <c r="F20" s="32">
        <v>1351.97</v>
      </c>
      <c r="G20" s="39">
        <f t="shared" si="9"/>
        <v>1351.97</v>
      </c>
      <c r="H20" s="33">
        <v>6.6440000000000001</v>
      </c>
      <c r="I20" s="33">
        <f t="shared" si="0"/>
        <v>6.6440000000000001</v>
      </c>
      <c r="J20" s="40">
        <f t="shared" si="10"/>
        <v>4</v>
      </c>
      <c r="K20" s="33">
        <f t="shared" si="1"/>
        <v>3.35772</v>
      </c>
      <c r="L20" s="33">
        <f t="shared" si="2"/>
        <v>2.7684559999999996</v>
      </c>
      <c r="M20" s="34">
        <v>58</v>
      </c>
      <c r="N20" s="33">
        <f t="shared" si="11"/>
        <v>3.2862800000000001</v>
      </c>
      <c r="O20" s="34">
        <v>68.400000000000006</v>
      </c>
      <c r="P20" s="33">
        <f t="shared" si="12"/>
        <v>3.8755440000000005</v>
      </c>
      <c r="Q20" s="34">
        <f t="shared" si="3"/>
        <v>160</v>
      </c>
      <c r="R20" s="34">
        <f t="shared" si="4"/>
        <v>134.30880000000002</v>
      </c>
      <c r="S20" s="34">
        <f t="shared" si="5"/>
        <v>110.73823999999999</v>
      </c>
      <c r="T20" s="33">
        <f t="shared" si="6"/>
        <v>-1.2315440000000004</v>
      </c>
      <c r="U20" s="33">
        <f t="shared" si="7"/>
        <v>-0.58926400000000045</v>
      </c>
      <c r="V20" s="35">
        <f t="shared" si="8"/>
        <v>10.400000000000006</v>
      </c>
    </row>
    <row r="21" spans="1:22" ht="12.75" customHeight="1">
      <c r="A21" s="235"/>
      <c r="B21" s="13">
        <v>15</v>
      </c>
      <c r="C21" s="37" t="s">
        <v>93</v>
      </c>
      <c r="D21" s="13">
        <v>25</v>
      </c>
      <c r="E21" s="38" t="s">
        <v>89</v>
      </c>
      <c r="F21" s="32">
        <v>1349.82</v>
      </c>
      <c r="G21" s="39">
        <f t="shared" si="9"/>
        <v>1349.82</v>
      </c>
      <c r="H21" s="33">
        <v>6.8380000000000001</v>
      </c>
      <c r="I21" s="33">
        <f t="shared" si="0"/>
        <v>6.8380000000000001</v>
      </c>
      <c r="J21" s="40">
        <f t="shared" si="10"/>
        <v>4</v>
      </c>
      <c r="K21" s="33">
        <f t="shared" si="1"/>
        <v>3.7216999999999998</v>
      </c>
      <c r="L21" s="33">
        <f t="shared" si="2"/>
        <v>3.6480420000000002</v>
      </c>
      <c r="M21" s="34">
        <v>55</v>
      </c>
      <c r="N21" s="33">
        <f t="shared" si="11"/>
        <v>3.1163000000000003</v>
      </c>
      <c r="O21" s="34">
        <v>56.3</v>
      </c>
      <c r="P21" s="33">
        <f t="shared" si="12"/>
        <v>3.1899579999999998</v>
      </c>
      <c r="Q21" s="34">
        <f t="shared" si="3"/>
        <v>160</v>
      </c>
      <c r="R21" s="34">
        <f t="shared" si="4"/>
        <v>148.86799999999999</v>
      </c>
      <c r="S21" s="34">
        <f t="shared" si="5"/>
        <v>145.92168000000001</v>
      </c>
      <c r="T21" s="33">
        <f t="shared" si="6"/>
        <v>-0.35195799999999977</v>
      </c>
      <c r="U21" s="33">
        <f t="shared" si="7"/>
        <v>-7.3657999999999557E-2</v>
      </c>
      <c r="V21" s="35">
        <f t="shared" si="8"/>
        <v>1.2999999999999972</v>
      </c>
    </row>
    <row r="22" spans="1:22" ht="12.75" customHeight="1">
      <c r="A22" s="235"/>
      <c r="B22" s="13">
        <v>16</v>
      </c>
      <c r="C22" s="37" t="s">
        <v>94</v>
      </c>
      <c r="D22" s="13">
        <v>25</v>
      </c>
      <c r="E22" s="38" t="s">
        <v>89</v>
      </c>
      <c r="F22" s="32">
        <v>1351.97</v>
      </c>
      <c r="G22" s="39">
        <f t="shared" si="9"/>
        <v>1351.97</v>
      </c>
      <c r="H22" s="33">
        <v>6.7830000000000004</v>
      </c>
      <c r="I22" s="33">
        <f t="shared" si="0"/>
        <v>6.7830000000000004</v>
      </c>
      <c r="J22" s="40">
        <f t="shared" si="10"/>
        <v>4</v>
      </c>
      <c r="K22" s="33">
        <f t="shared" si="1"/>
        <v>3.95</v>
      </c>
      <c r="L22" s="33">
        <f t="shared" si="2"/>
        <v>3.7063620000000004</v>
      </c>
      <c r="M22" s="34">
        <v>50</v>
      </c>
      <c r="N22" s="33">
        <f t="shared" si="11"/>
        <v>2.8330000000000002</v>
      </c>
      <c r="O22" s="34">
        <v>54.3</v>
      </c>
      <c r="P22" s="33">
        <f t="shared" si="12"/>
        <v>3.076638</v>
      </c>
      <c r="Q22" s="34">
        <f t="shared" si="3"/>
        <v>160</v>
      </c>
      <c r="R22" s="34">
        <f t="shared" si="4"/>
        <v>158</v>
      </c>
      <c r="S22" s="34">
        <f t="shared" si="5"/>
        <v>148.25448000000003</v>
      </c>
      <c r="T22" s="33">
        <f t="shared" si="6"/>
        <v>-0.29363799999999962</v>
      </c>
      <c r="U22" s="33">
        <f t="shared" si="7"/>
        <v>-0.2436379999999998</v>
      </c>
      <c r="V22" s="35">
        <f t="shared" si="8"/>
        <v>4.2999999999999972</v>
      </c>
    </row>
    <row r="23" spans="1:22" ht="12.75" customHeight="1">
      <c r="A23" s="235"/>
      <c r="B23" s="13">
        <v>17</v>
      </c>
      <c r="C23" s="12" t="s">
        <v>100</v>
      </c>
      <c r="D23" s="13">
        <v>50</v>
      </c>
      <c r="E23" s="38" t="s">
        <v>96</v>
      </c>
      <c r="F23" s="32">
        <v>1860.33</v>
      </c>
      <c r="G23" s="39">
        <f t="shared" si="9"/>
        <v>1860.33</v>
      </c>
      <c r="H23" s="33">
        <v>11.127000000000001</v>
      </c>
      <c r="I23" s="33">
        <f t="shared" si="0"/>
        <v>11.127000000000001</v>
      </c>
      <c r="J23" s="40">
        <f t="shared" si="10"/>
        <v>8</v>
      </c>
      <c r="K23" s="33">
        <f t="shared" si="1"/>
        <v>6.9341600000000003</v>
      </c>
      <c r="L23" s="33">
        <f t="shared" si="2"/>
        <v>7.840720000000001</v>
      </c>
      <c r="M23" s="34">
        <v>74</v>
      </c>
      <c r="N23" s="33">
        <f t="shared" si="11"/>
        <v>4.1928400000000003</v>
      </c>
      <c r="O23" s="34">
        <v>58</v>
      </c>
      <c r="P23" s="33">
        <f t="shared" si="12"/>
        <v>3.2862800000000001</v>
      </c>
      <c r="Q23" s="34">
        <f t="shared" si="3"/>
        <v>160</v>
      </c>
      <c r="R23" s="34">
        <f t="shared" si="4"/>
        <v>138.68320000000003</v>
      </c>
      <c r="S23" s="34">
        <f t="shared" si="5"/>
        <v>156.81440000000003</v>
      </c>
      <c r="T23" s="33">
        <f t="shared" si="6"/>
        <v>-0.15927999999999898</v>
      </c>
      <c r="U23" s="33">
        <f t="shared" si="7"/>
        <v>0.90656000000000025</v>
      </c>
      <c r="V23" s="35">
        <f t="shared" si="8"/>
        <v>-16</v>
      </c>
    </row>
    <row r="24" spans="1:22" ht="12.75" customHeight="1">
      <c r="A24" s="235"/>
      <c r="B24" s="13">
        <v>18</v>
      </c>
      <c r="C24" s="12" t="s">
        <v>103</v>
      </c>
      <c r="D24" s="13">
        <v>30</v>
      </c>
      <c r="E24" s="38" t="s">
        <v>96</v>
      </c>
      <c r="F24" s="32">
        <v>1764.38</v>
      </c>
      <c r="G24" s="39">
        <f t="shared" si="9"/>
        <v>1764.38</v>
      </c>
      <c r="H24" s="33">
        <v>7.2160000000000002</v>
      </c>
      <c r="I24" s="33">
        <f t="shared" si="0"/>
        <v>7.2160000000000002</v>
      </c>
      <c r="J24" s="40">
        <f t="shared" si="10"/>
        <v>4.8</v>
      </c>
      <c r="K24" s="33">
        <f t="shared" si="1"/>
        <v>4.7229600000000005</v>
      </c>
      <c r="L24" s="33">
        <f t="shared" si="2"/>
        <v>4.6379700000000001</v>
      </c>
      <c r="M24" s="34">
        <v>44</v>
      </c>
      <c r="N24" s="33">
        <f t="shared" si="11"/>
        <v>2.4930400000000001</v>
      </c>
      <c r="O24" s="34">
        <v>45.5</v>
      </c>
      <c r="P24" s="33">
        <f t="shared" si="12"/>
        <v>2.57803</v>
      </c>
      <c r="Q24" s="34">
        <f t="shared" si="3"/>
        <v>160</v>
      </c>
      <c r="R24" s="34">
        <f t="shared" si="4"/>
        <v>157.43200000000004</v>
      </c>
      <c r="S24" s="34">
        <f t="shared" si="5"/>
        <v>154.59900000000002</v>
      </c>
      <c r="T24" s="33">
        <f t="shared" si="6"/>
        <v>-0.16202999999999967</v>
      </c>
      <c r="U24" s="33">
        <f t="shared" si="7"/>
        <v>-8.4989999999999899E-2</v>
      </c>
      <c r="V24" s="35">
        <f t="shared" si="8"/>
        <v>1.5</v>
      </c>
    </row>
    <row r="25" spans="1:22" ht="22.5" customHeight="1">
      <c r="A25" s="235"/>
      <c r="B25" s="13">
        <v>19</v>
      </c>
      <c r="C25" s="14" t="s">
        <v>147</v>
      </c>
      <c r="D25" s="220">
        <v>20</v>
      </c>
      <c r="E25" s="10" t="s">
        <v>106</v>
      </c>
      <c r="F25" s="41">
        <v>899.93</v>
      </c>
      <c r="G25" s="41">
        <v>899.93</v>
      </c>
      <c r="H25" s="42">
        <v>3.13</v>
      </c>
      <c r="I25" s="43">
        <v>2.25</v>
      </c>
      <c r="J25" s="43">
        <v>2.83</v>
      </c>
      <c r="K25" s="43">
        <f t="shared" si="1"/>
        <v>0.64500000000000002</v>
      </c>
      <c r="L25" s="43">
        <f t="shared" si="2"/>
        <v>0.21913999999999989</v>
      </c>
      <c r="M25" s="44">
        <v>30</v>
      </c>
      <c r="N25" s="43">
        <f t="shared" ref="N25:N44" si="13">M25*0.0535</f>
        <v>1.605</v>
      </c>
      <c r="O25" s="44">
        <v>37.96</v>
      </c>
      <c r="P25" s="43">
        <f t="shared" ref="P25:P44" si="14">O25*0.0535</f>
        <v>2.0308600000000001</v>
      </c>
      <c r="Q25" s="15">
        <f t="shared" si="3"/>
        <v>141.5</v>
      </c>
      <c r="R25" s="15">
        <f t="shared" si="4"/>
        <v>32.25</v>
      </c>
      <c r="S25" s="15">
        <f t="shared" si="5"/>
        <v>10.956999999999995</v>
      </c>
      <c r="T25" s="43">
        <f t="shared" si="6"/>
        <v>-2.6108600000000002</v>
      </c>
      <c r="U25" s="43">
        <f t="shared" si="7"/>
        <v>-0.42586000000000013</v>
      </c>
      <c r="V25" s="45">
        <f t="shared" si="8"/>
        <v>7.9600000000000009</v>
      </c>
    </row>
    <row r="26" spans="1:22" ht="22.5" customHeight="1">
      <c r="A26" s="235"/>
      <c r="B26" s="13">
        <v>20</v>
      </c>
      <c r="C26" s="14" t="s">
        <v>148</v>
      </c>
      <c r="D26" s="220">
        <v>119</v>
      </c>
      <c r="E26" s="10" t="s">
        <v>106</v>
      </c>
      <c r="F26" s="41">
        <v>5783.35</v>
      </c>
      <c r="G26" s="41">
        <v>5783.35</v>
      </c>
      <c r="H26" s="42">
        <v>21.39</v>
      </c>
      <c r="I26" s="43">
        <f t="shared" ref="I26:I44" si="15">H26</f>
        <v>21.39</v>
      </c>
      <c r="J26" s="43">
        <v>16.86</v>
      </c>
      <c r="K26" s="43">
        <f t="shared" si="1"/>
        <v>10.690000000000001</v>
      </c>
      <c r="L26" s="43">
        <f t="shared" si="2"/>
        <v>9.3525000000000009</v>
      </c>
      <c r="M26" s="44">
        <v>200</v>
      </c>
      <c r="N26" s="43">
        <f t="shared" si="13"/>
        <v>10.7</v>
      </c>
      <c r="O26" s="44">
        <v>225</v>
      </c>
      <c r="P26" s="43">
        <f t="shared" si="14"/>
        <v>12.0375</v>
      </c>
      <c r="Q26" s="15">
        <f t="shared" si="3"/>
        <v>141.68067226890756</v>
      </c>
      <c r="R26" s="15">
        <f t="shared" si="4"/>
        <v>89.831932773109259</v>
      </c>
      <c r="S26" s="15">
        <f t="shared" si="5"/>
        <v>78.592436974789933</v>
      </c>
      <c r="T26" s="43">
        <f t="shared" si="6"/>
        <v>-7.5074999999999985</v>
      </c>
      <c r="U26" s="43">
        <f t="shared" si="7"/>
        <v>-1.3375000000000004</v>
      </c>
      <c r="V26" s="45">
        <f t="shared" si="8"/>
        <v>25</v>
      </c>
    </row>
    <row r="27" spans="1:22" ht="22.5" customHeight="1">
      <c r="A27" s="235"/>
      <c r="B27" s="13">
        <v>21</v>
      </c>
      <c r="C27" s="14" t="s">
        <v>149</v>
      </c>
      <c r="D27" s="220">
        <v>20</v>
      </c>
      <c r="E27" s="10" t="s">
        <v>106</v>
      </c>
      <c r="F27" s="41">
        <v>1189.8399999999999</v>
      </c>
      <c r="G27" s="41">
        <v>1189.8399999999999</v>
      </c>
      <c r="H27" s="42">
        <v>4.7</v>
      </c>
      <c r="I27" s="43">
        <f t="shared" si="15"/>
        <v>4.7</v>
      </c>
      <c r="J27" s="43">
        <v>2.83</v>
      </c>
      <c r="K27" s="43">
        <f t="shared" si="1"/>
        <v>2.3995000000000002</v>
      </c>
      <c r="L27" s="43">
        <f t="shared" si="2"/>
        <v>1.8409600000000004</v>
      </c>
      <c r="M27" s="44">
        <v>43</v>
      </c>
      <c r="N27" s="43">
        <f t="shared" si="13"/>
        <v>2.3005</v>
      </c>
      <c r="O27" s="44">
        <v>53.44</v>
      </c>
      <c r="P27" s="43">
        <f t="shared" si="14"/>
        <v>2.8590399999999998</v>
      </c>
      <c r="Q27" s="15">
        <f t="shared" si="3"/>
        <v>141.5</v>
      </c>
      <c r="R27" s="15">
        <f t="shared" si="4"/>
        <v>119.97499999999999</v>
      </c>
      <c r="S27" s="15">
        <f t="shared" si="5"/>
        <v>92.048000000000016</v>
      </c>
      <c r="T27" s="43">
        <f t="shared" si="6"/>
        <v>-0.9890399999999997</v>
      </c>
      <c r="U27" s="43">
        <f t="shared" si="7"/>
        <v>-0.55853999999999981</v>
      </c>
      <c r="V27" s="45">
        <f t="shared" si="8"/>
        <v>10.439999999999998</v>
      </c>
    </row>
    <row r="28" spans="1:22" ht="22.5" customHeight="1">
      <c r="A28" s="235"/>
      <c r="B28" s="13">
        <v>22</v>
      </c>
      <c r="C28" s="14" t="s">
        <v>150</v>
      </c>
      <c r="D28" s="220">
        <v>119</v>
      </c>
      <c r="E28" s="10" t="s">
        <v>106</v>
      </c>
      <c r="F28" s="41">
        <v>5794.02</v>
      </c>
      <c r="G28" s="41">
        <v>5794.02</v>
      </c>
      <c r="H28" s="42">
        <v>22.95</v>
      </c>
      <c r="I28" s="43">
        <f t="shared" si="15"/>
        <v>22.95</v>
      </c>
      <c r="J28" s="43">
        <v>16.864999999999998</v>
      </c>
      <c r="K28" s="43">
        <f t="shared" si="1"/>
        <v>12.677999999999999</v>
      </c>
      <c r="L28" s="43">
        <f t="shared" si="2"/>
        <v>11.336219999999999</v>
      </c>
      <c r="M28" s="44">
        <v>192</v>
      </c>
      <c r="N28" s="43">
        <f t="shared" si="13"/>
        <v>10.272</v>
      </c>
      <c r="O28" s="44">
        <v>217.08</v>
      </c>
      <c r="P28" s="43">
        <f t="shared" si="14"/>
        <v>11.61378</v>
      </c>
      <c r="Q28" s="15">
        <f t="shared" si="3"/>
        <v>141.72268907563026</v>
      </c>
      <c r="R28" s="15">
        <f t="shared" si="4"/>
        <v>106.5378151260504</v>
      </c>
      <c r="S28" s="15">
        <f t="shared" si="5"/>
        <v>95.262352941176459</v>
      </c>
      <c r="T28" s="43">
        <f t="shared" si="6"/>
        <v>-5.5287799999999994</v>
      </c>
      <c r="U28" s="43">
        <f t="shared" si="7"/>
        <v>-1.34178</v>
      </c>
      <c r="V28" s="45">
        <f t="shared" si="8"/>
        <v>25.080000000000013</v>
      </c>
    </row>
    <row r="29" spans="1:22" ht="22.5" customHeight="1">
      <c r="A29" s="235"/>
      <c r="B29" s="13">
        <v>23</v>
      </c>
      <c r="C29" s="14" t="s">
        <v>151</v>
      </c>
      <c r="D29" s="220">
        <v>119</v>
      </c>
      <c r="E29" s="10" t="s">
        <v>106</v>
      </c>
      <c r="F29" s="41">
        <v>5779.13</v>
      </c>
      <c r="G29" s="41">
        <v>5779.13</v>
      </c>
      <c r="H29" s="42">
        <v>21.19</v>
      </c>
      <c r="I29" s="43">
        <f t="shared" si="15"/>
        <v>21.19</v>
      </c>
      <c r="J29" s="43">
        <v>16.864999999999998</v>
      </c>
      <c r="K29" s="43">
        <f t="shared" si="1"/>
        <v>11.346000000000002</v>
      </c>
      <c r="L29" s="43">
        <f t="shared" si="2"/>
        <v>11.621525000000002</v>
      </c>
      <c r="M29" s="44">
        <v>184</v>
      </c>
      <c r="N29" s="43">
        <f t="shared" si="13"/>
        <v>9.8439999999999994</v>
      </c>
      <c r="O29" s="44">
        <v>178.85</v>
      </c>
      <c r="P29" s="43">
        <f t="shared" si="14"/>
        <v>9.5684749999999994</v>
      </c>
      <c r="Q29" s="15">
        <f t="shared" si="3"/>
        <v>141.72268907563026</v>
      </c>
      <c r="R29" s="15">
        <f t="shared" si="4"/>
        <v>95.34453781512606</v>
      </c>
      <c r="S29" s="15">
        <f t="shared" si="5"/>
        <v>97.659873949579847</v>
      </c>
      <c r="T29" s="43">
        <f t="shared" si="6"/>
        <v>-5.2434749999999966</v>
      </c>
      <c r="U29" s="43">
        <f t="shared" si="7"/>
        <v>0.27552500000000002</v>
      </c>
      <c r="V29" s="45">
        <f t="shared" si="8"/>
        <v>-5.1500000000000057</v>
      </c>
    </row>
    <row r="30" spans="1:22" ht="12.75" customHeight="1">
      <c r="A30" s="235"/>
      <c r="B30" s="13">
        <v>24</v>
      </c>
      <c r="C30" s="14" t="s">
        <v>143</v>
      </c>
      <c r="D30" s="220">
        <v>102</v>
      </c>
      <c r="E30" s="10" t="s">
        <v>106</v>
      </c>
      <c r="F30" s="41">
        <v>4436.9799999999996</v>
      </c>
      <c r="G30" s="41">
        <v>4436.9799999999996</v>
      </c>
      <c r="H30" s="42">
        <v>18.16</v>
      </c>
      <c r="I30" s="43">
        <f t="shared" si="15"/>
        <v>18.16</v>
      </c>
      <c r="J30" s="43">
        <v>14.1</v>
      </c>
      <c r="K30" s="43">
        <f t="shared" si="1"/>
        <v>10.028</v>
      </c>
      <c r="L30" s="43">
        <f t="shared" si="2"/>
        <v>10.635760000000001</v>
      </c>
      <c r="M30" s="44">
        <v>152</v>
      </c>
      <c r="N30" s="43">
        <f t="shared" si="13"/>
        <v>8.1319999999999997</v>
      </c>
      <c r="O30" s="44">
        <v>140.63999999999999</v>
      </c>
      <c r="P30" s="43">
        <f t="shared" si="14"/>
        <v>7.5242399999999989</v>
      </c>
      <c r="Q30" s="15">
        <f t="shared" si="3"/>
        <v>138.23529411764707</v>
      </c>
      <c r="R30" s="15">
        <f t="shared" si="4"/>
        <v>98.313725490196077</v>
      </c>
      <c r="S30" s="15">
        <f t="shared" si="5"/>
        <v>104.27215686274512</v>
      </c>
      <c r="T30" s="43">
        <f t="shared" si="6"/>
        <v>-3.4642399999999984</v>
      </c>
      <c r="U30" s="43">
        <f t="shared" si="7"/>
        <v>0.60776000000000074</v>
      </c>
      <c r="V30" s="45">
        <f t="shared" si="8"/>
        <v>-11.360000000000014</v>
      </c>
    </row>
    <row r="31" spans="1:22" ht="12.75" customHeight="1">
      <c r="A31" s="235"/>
      <c r="B31" s="13">
        <v>25</v>
      </c>
      <c r="C31" s="14" t="s">
        <v>144</v>
      </c>
      <c r="D31" s="220">
        <v>24</v>
      </c>
      <c r="E31" s="10" t="s">
        <v>106</v>
      </c>
      <c r="F31" s="41">
        <v>884.66</v>
      </c>
      <c r="G31" s="41">
        <v>884.66</v>
      </c>
      <c r="H31" s="42">
        <v>4.6900000000000004</v>
      </c>
      <c r="I31" s="43">
        <f t="shared" si="15"/>
        <v>4.6900000000000004</v>
      </c>
      <c r="J31" s="43">
        <v>3.27</v>
      </c>
      <c r="K31" s="43">
        <f t="shared" si="1"/>
        <v>2.6570000000000005</v>
      </c>
      <c r="L31" s="43">
        <f t="shared" si="2"/>
        <v>2.7474150000000002</v>
      </c>
      <c r="M31" s="44">
        <v>38</v>
      </c>
      <c r="N31" s="43">
        <f t="shared" si="13"/>
        <v>2.0329999999999999</v>
      </c>
      <c r="O31" s="44">
        <v>36.31</v>
      </c>
      <c r="P31" s="43">
        <f t="shared" si="14"/>
        <v>1.942585</v>
      </c>
      <c r="Q31" s="15">
        <f t="shared" si="3"/>
        <v>136.25</v>
      </c>
      <c r="R31" s="15">
        <f t="shared" si="4"/>
        <v>110.70833333333336</v>
      </c>
      <c r="S31" s="15">
        <f t="shared" si="5"/>
        <v>114.47562499999999</v>
      </c>
      <c r="T31" s="43">
        <f t="shared" si="6"/>
        <v>-0.52258499999999986</v>
      </c>
      <c r="U31" s="43">
        <f t="shared" si="7"/>
        <v>9.0414999999999912E-2</v>
      </c>
      <c r="V31" s="45">
        <f t="shared" si="8"/>
        <v>-1.6899999999999977</v>
      </c>
    </row>
    <row r="32" spans="1:22" ht="12.75" customHeight="1">
      <c r="A32" s="235"/>
      <c r="B32" s="13">
        <v>26</v>
      </c>
      <c r="C32" s="14" t="s">
        <v>145</v>
      </c>
      <c r="D32" s="220">
        <v>45</v>
      </c>
      <c r="E32" s="10" t="s">
        <v>106</v>
      </c>
      <c r="F32" s="41">
        <v>2319.88</v>
      </c>
      <c r="G32" s="41">
        <v>2319.88</v>
      </c>
      <c r="H32" s="42">
        <v>9.7799999999999994</v>
      </c>
      <c r="I32" s="43">
        <f t="shared" si="15"/>
        <v>9.7799999999999994</v>
      </c>
      <c r="J32" s="43">
        <v>7.2</v>
      </c>
      <c r="K32" s="43">
        <f t="shared" si="1"/>
        <v>4.7509999999999994</v>
      </c>
      <c r="L32" s="43">
        <f t="shared" si="2"/>
        <v>5.2913499999999996</v>
      </c>
      <c r="M32" s="44">
        <v>94</v>
      </c>
      <c r="N32" s="43">
        <f t="shared" si="13"/>
        <v>5.0289999999999999</v>
      </c>
      <c r="O32" s="44">
        <v>83.9</v>
      </c>
      <c r="P32" s="43">
        <f t="shared" si="14"/>
        <v>4.4886499999999998</v>
      </c>
      <c r="Q32" s="15">
        <f t="shared" si="3"/>
        <v>160</v>
      </c>
      <c r="R32" s="15">
        <f t="shared" si="4"/>
        <v>105.57777777777775</v>
      </c>
      <c r="S32" s="15">
        <f t="shared" si="5"/>
        <v>117.58555555555554</v>
      </c>
      <c r="T32" s="43">
        <f t="shared" si="6"/>
        <v>-1.9086500000000006</v>
      </c>
      <c r="U32" s="43">
        <f t="shared" si="7"/>
        <v>0.54035000000000011</v>
      </c>
      <c r="V32" s="45">
        <f t="shared" si="8"/>
        <v>-10.099999999999994</v>
      </c>
    </row>
    <row r="33" spans="1:22" ht="22.5" customHeight="1">
      <c r="A33" s="235"/>
      <c r="B33" s="13">
        <v>27</v>
      </c>
      <c r="C33" s="14" t="s">
        <v>152</v>
      </c>
      <c r="D33" s="220">
        <v>75</v>
      </c>
      <c r="E33" s="10" t="s">
        <v>106</v>
      </c>
      <c r="F33" s="41">
        <v>3949.25</v>
      </c>
      <c r="G33" s="41">
        <v>3949.25</v>
      </c>
      <c r="H33" s="42">
        <v>15.2</v>
      </c>
      <c r="I33" s="43">
        <f t="shared" si="15"/>
        <v>15.2</v>
      </c>
      <c r="J33" s="43">
        <v>12</v>
      </c>
      <c r="K33" s="43">
        <f t="shared" si="1"/>
        <v>8.6729999999999983</v>
      </c>
      <c r="L33" s="43">
        <f t="shared" si="2"/>
        <v>8.8602500000000006</v>
      </c>
      <c r="M33" s="44">
        <v>122</v>
      </c>
      <c r="N33" s="43">
        <f t="shared" si="13"/>
        <v>6.5270000000000001</v>
      </c>
      <c r="O33" s="44">
        <v>118.5</v>
      </c>
      <c r="P33" s="43">
        <f t="shared" si="14"/>
        <v>6.3397499999999996</v>
      </c>
      <c r="Q33" s="15">
        <f t="shared" si="3"/>
        <v>160</v>
      </c>
      <c r="R33" s="15">
        <f t="shared" si="4"/>
        <v>115.63999999999997</v>
      </c>
      <c r="S33" s="15">
        <f t="shared" si="5"/>
        <v>118.13666666666667</v>
      </c>
      <c r="T33" s="43">
        <f t="shared" si="6"/>
        <v>-3.1397499999999994</v>
      </c>
      <c r="U33" s="43">
        <f t="shared" si="7"/>
        <v>0.18725000000000058</v>
      </c>
      <c r="V33" s="45">
        <f t="shared" si="8"/>
        <v>-3.5</v>
      </c>
    </row>
    <row r="34" spans="1:22" ht="22.5" customHeight="1">
      <c r="A34" s="235"/>
      <c r="B34" s="13">
        <v>28</v>
      </c>
      <c r="C34" s="14" t="s">
        <v>153</v>
      </c>
      <c r="D34" s="220">
        <v>55</v>
      </c>
      <c r="E34" s="10" t="s">
        <v>106</v>
      </c>
      <c r="F34" s="41">
        <v>2960.91</v>
      </c>
      <c r="G34" s="41">
        <v>2960.91</v>
      </c>
      <c r="H34" s="42">
        <v>11.66</v>
      </c>
      <c r="I34" s="43">
        <f t="shared" si="15"/>
        <v>11.66</v>
      </c>
      <c r="J34" s="43">
        <v>7.79</v>
      </c>
      <c r="K34" s="43">
        <f t="shared" si="1"/>
        <v>5.6680000000000001</v>
      </c>
      <c r="L34" s="43">
        <f t="shared" si="2"/>
        <v>6.5598450000000001</v>
      </c>
      <c r="M34" s="44">
        <v>112</v>
      </c>
      <c r="N34" s="43">
        <f t="shared" si="13"/>
        <v>5.992</v>
      </c>
      <c r="O34" s="44">
        <v>95.33</v>
      </c>
      <c r="P34" s="43">
        <f t="shared" si="14"/>
        <v>5.100155</v>
      </c>
      <c r="Q34" s="15">
        <f t="shared" si="3"/>
        <v>141.63636363636363</v>
      </c>
      <c r="R34" s="15">
        <f t="shared" si="4"/>
        <v>103.05454545454545</v>
      </c>
      <c r="S34" s="15">
        <f t="shared" si="5"/>
        <v>119.2699090909091</v>
      </c>
      <c r="T34" s="43">
        <f t="shared" si="6"/>
        <v>-1.2301549999999999</v>
      </c>
      <c r="U34" s="43">
        <f t="shared" si="7"/>
        <v>0.891845</v>
      </c>
      <c r="V34" s="45">
        <f t="shared" si="8"/>
        <v>-16.670000000000002</v>
      </c>
    </row>
    <row r="35" spans="1:22" ht="12.75" customHeight="1">
      <c r="A35" s="235"/>
      <c r="B35" s="13">
        <v>29</v>
      </c>
      <c r="C35" s="14" t="s">
        <v>154</v>
      </c>
      <c r="D35" s="220">
        <v>75</v>
      </c>
      <c r="E35" s="46" t="s">
        <v>146</v>
      </c>
      <c r="F35" s="41">
        <v>3968.65</v>
      </c>
      <c r="G35" s="41">
        <v>3968.65</v>
      </c>
      <c r="H35" s="42">
        <v>17.25</v>
      </c>
      <c r="I35" s="43">
        <f t="shared" si="15"/>
        <v>17.25</v>
      </c>
      <c r="J35" s="43">
        <v>11.92</v>
      </c>
      <c r="K35" s="43">
        <f t="shared" si="1"/>
        <v>9.3855000000000004</v>
      </c>
      <c r="L35" s="43">
        <f t="shared" si="2"/>
        <v>9.1008800000000001</v>
      </c>
      <c r="M35" s="44">
        <v>147</v>
      </c>
      <c r="N35" s="43">
        <f t="shared" si="13"/>
        <v>7.8644999999999996</v>
      </c>
      <c r="O35" s="44">
        <v>152.32</v>
      </c>
      <c r="P35" s="43">
        <f t="shared" si="14"/>
        <v>8.1491199999999999</v>
      </c>
      <c r="Q35" s="15">
        <f t="shared" si="3"/>
        <v>158.93333333333334</v>
      </c>
      <c r="R35" s="15">
        <f t="shared" si="4"/>
        <v>125.14</v>
      </c>
      <c r="S35" s="15">
        <f t="shared" si="5"/>
        <v>121.34506666666665</v>
      </c>
      <c r="T35" s="43">
        <f t="shared" si="6"/>
        <v>-2.8191199999999998</v>
      </c>
      <c r="U35" s="43">
        <f t="shared" si="7"/>
        <v>-0.28462000000000032</v>
      </c>
      <c r="V35" s="45">
        <f t="shared" si="8"/>
        <v>5.3199999999999932</v>
      </c>
    </row>
    <row r="36" spans="1:22" ht="12.75" customHeight="1">
      <c r="A36" s="235"/>
      <c r="B36" s="13">
        <v>30</v>
      </c>
      <c r="C36" s="14" t="s">
        <v>156</v>
      </c>
      <c r="D36" s="220">
        <v>45</v>
      </c>
      <c r="E36" s="46" t="s">
        <v>146</v>
      </c>
      <c r="F36" s="41">
        <v>2313.6</v>
      </c>
      <c r="G36" s="41">
        <v>2313.6</v>
      </c>
      <c r="H36" s="42">
        <v>11.15</v>
      </c>
      <c r="I36" s="43">
        <f t="shared" si="15"/>
        <v>11.15</v>
      </c>
      <c r="J36" s="43">
        <v>7.2</v>
      </c>
      <c r="K36" s="43">
        <f t="shared" si="1"/>
        <v>5.6930000000000005</v>
      </c>
      <c r="L36" s="43">
        <f t="shared" si="2"/>
        <v>5.7154700000000007</v>
      </c>
      <c r="M36" s="44">
        <v>102</v>
      </c>
      <c r="N36" s="43">
        <f t="shared" si="13"/>
        <v>5.4569999999999999</v>
      </c>
      <c r="O36" s="44">
        <v>101.58</v>
      </c>
      <c r="P36" s="43">
        <f t="shared" si="14"/>
        <v>5.4345299999999996</v>
      </c>
      <c r="Q36" s="15">
        <f t="shared" si="3"/>
        <v>160</v>
      </c>
      <c r="R36" s="15">
        <f t="shared" si="4"/>
        <v>126.51111111111113</v>
      </c>
      <c r="S36" s="15">
        <f t="shared" si="5"/>
        <v>127.01044444444447</v>
      </c>
      <c r="T36" s="43">
        <f t="shared" si="6"/>
        <v>-1.4845299999999995</v>
      </c>
      <c r="U36" s="43">
        <f t="shared" si="7"/>
        <v>2.2470000000000212E-2</v>
      </c>
      <c r="V36" s="45">
        <f t="shared" si="8"/>
        <v>-0.42000000000000171</v>
      </c>
    </row>
    <row r="37" spans="1:22" ht="12.75" customHeight="1">
      <c r="A37" s="235"/>
      <c r="B37" s="13">
        <v>31</v>
      </c>
      <c r="C37" s="14" t="s">
        <v>157</v>
      </c>
      <c r="D37" s="220">
        <v>120</v>
      </c>
      <c r="E37" s="46" t="s">
        <v>146</v>
      </c>
      <c r="F37" s="41">
        <v>5727.73</v>
      </c>
      <c r="G37" s="41">
        <v>5727.73</v>
      </c>
      <c r="H37" s="42">
        <v>27.07</v>
      </c>
      <c r="I37" s="43">
        <f t="shared" si="15"/>
        <v>27.07</v>
      </c>
      <c r="J37" s="43">
        <v>16.864999999999998</v>
      </c>
      <c r="K37" s="43">
        <f t="shared" si="1"/>
        <v>15.4605</v>
      </c>
      <c r="L37" s="43">
        <f t="shared" si="2"/>
        <v>14.998260000000002</v>
      </c>
      <c r="M37" s="44">
        <v>217</v>
      </c>
      <c r="N37" s="43">
        <f t="shared" si="13"/>
        <v>11.609500000000001</v>
      </c>
      <c r="O37" s="44">
        <v>225.64</v>
      </c>
      <c r="P37" s="43">
        <f t="shared" si="14"/>
        <v>12.071739999999998</v>
      </c>
      <c r="Q37" s="15">
        <f t="shared" si="3"/>
        <v>140.54166666666666</v>
      </c>
      <c r="R37" s="15">
        <f t="shared" si="4"/>
        <v>128.83750000000001</v>
      </c>
      <c r="S37" s="15">
        <f t="shared" si="5"/>
        <v>124.98550000000002</v>
      </c>
      <c r="T37" s="43">
        <f t="shared" si="6"/>
        <v>-1.8667399999999965</v>
      </c>
      <c r="U37" s="43">
        <f t="shared" si="7"/>
        <v>-0.46223999999999776</v>
      </c>
      <c r="V37" s="45">
        <f t="shared" si="8"/>
        <v>8.6399999999999864</v>
      </c>
    </row>
    <row r="38" spans="1:22" ht="12.75" customHeight="1">
      <c r="A38" s="235"/>
      <c r="B38" s="13">
        <v>32</v>
      </c>
      <c r="C38" s="14" t="s">
        <v>158</v>
      </c>
      <c r="D38" s="220">
        <v>55</v>
      </c>
      <c r="E38" s="46" t="s">
        <v>146</v>
      </c>
      <c r="F38" s="41">
        <v>2892.52</v>
      </c>
      <c r="G38" s="41">
        <v>3020.6</v>
      </c>
      <c r="H38" s="42">
        <v>11.71</v>
      </c>
      <c r="I38" s="43">
        <f t="shared" si="15"/>
        <v>11.71</v>
      </c>
      <c r="J38" s="43">
        <v>8.64</v>
      </c>
      <c r="K38" s="43">
        <f t="shared" si="1"/>
        <v>7.7510000000000012</v>
      </c>
      <c r="L38" s="43">
        <f t="shared" si="2"/>
        <v>7.0619200000000015</v>
      </c>
      <c r="M38" s="44">
        <v>74</v>
      </c>
      <c r="N38" s="43">
        <f t="shared" si="13"/>
        <v>3.9590000000000001</v>
      </c>
      <c r="O38" s="44">
        <v>86.88</v>
      </c>
      <c r="P38" s="43">
        <f t="shared" si="14"/>
        <v>4.6480799999999993</v>
      </c>
      <c r="Q38" s="15">
        <f t="shared" si="3"/>
        <v>157.09090909090909</v>
      </c>
      <c r="R38" s="15">
        <f t="shared" si="4"/>
        <v>140.92727272727274</v>
      </c>
      <c r="S38" s="15">
        <f t="shared" si="5"/>
        <v>128.39854545454548</v>
      </c>
      <c r="T38" s="43">
        <f t="shared" si="6"/>
        <v>-1.578079999999999</v>
      </c>
      <c r="U38" s="43">
        <f t="shared" si="7"/>
        <v>-0.68907999999999925</v>
      </c>
      <c r="V38" s="45">
        <f t="shared" si="8"/>
        <v>12.879999999999995</v>
      </c>
    </row>
    <row r="39" spans="1:22" ht="12.75" customHeight="1">
      <c r="A39" s="235"/>
      <c r="B39" s="13">
        <v>33</v>
      </c>
      <c r="C39" s="14" t="s">
        <v>159</v>
      </c>
      <c r="D39" s="220">
        <v>51</v>
      </c>
      <c r="E39" s="46" t="s">
        <v>146</v>
      </c>
      <c r="F39" s="41">
        <v>2601.77</v>
      </c>
      <c r="G39" s="41">
        <v>2601.77</v>
      </c>
      <c r="H39" s="42">
        <v>11.71</v>
      </c>
      <c r="I39" s="43">
        <f t="shared" si="15"/>
        <v>11.71</v>
      </c>
      <c r="J39" s="43">
        <v>7.03</v>
      </c>
      <c r="K39" s="43">
        <f t="shared" si="1"/>
        <v>6.7345000000000006</v>
      </c>
      <c r="L39" s="43">
        <f t="shared" si="2"/>
        <v>6.5691850000000009</v>
      </c>
      <c r="M39" s="44">
        <v>93</v>
      </c>
      <c r="N39" s="43">
        <f t="shared" si="13"/>
        <v>4.9755000000000003</v>
      </c>
      <c r="O39" s="44">
        <v>96.09</v>
      </c>
      <c r="P39" s="43">
        <f t="shared" si="14"/>
        <v>5.1408149999999999</v>
      </c>
      <c r="Q39" s="15">
        <f t="shared" si="3"/>
        <v>137.84313725490196</v>
      </c>
      <c r="R39" s="15">
        <f t="shared" ref="R39:R70" si="16">K39*1000/D39</f>
        <v>132.04901960784315</v>
      </c>
      <c r="S39" s="15">
        <f t="shared" ref="S39:S70" si="17">L39*1000/D39</f>
        <v>128.80754901960788</v>
      </c>
      <c r="T39" s="43">
        <f t="shared" si="6"/>
        <v>-0.46081499999999931</v>
      </c>
      <c r="U39" s="43">
        <f t="shared" si="7"/>
        <v>-0.16531499999999966</v>
      </c>
      <c r="V39" s="45">
        <f t="shared" si="8"/>
        <v>3.0900000000000034</v>
      </c>
    </row>
    <row r="40" spans="1:22" ht="12.75" customHeight="1">
      <c r="A40" s="235"/>
      <c r="B40" s="13">
        <v>34</v>
      </c>
      <c r="C40" s="14" t="s">
        <v>160</v>
      </c>
      <c r="D40" s="220">
        <v>49</v>
      </c>
      <c r="E40" s="46" t="s">
        <v>146</v>
      </c>
      <c r="F40" s="41">
        <v>2592.6999999999998</v>
      </c>
      <c r="G40" s="41">
        <v>2592.6999999999998</v>
      </c>
      <c r="H40" s="42">
        <v>10.35</v>
      </c>
      <c r="I40" s="43">
        <f t="shared" si="15"/>
        <v>10.35</v>
      </c>
      <c r="J40" s="43">
        <v>6.944</v>
      </c>
      <c r="K40" s="43">
        <f t="shared" si="1"/>
        <v>6.0164999999999997</v>
      </c>
      <c r="L40" s="43">
        <f t="shared" si="2"/>
        <v>6.3321500000000004</v>
      </c>
      <c r="M40" s="44">
        <v>81</v>
      </c>
      <c r="N40" s="43">
        <f t="shared" si="13"/>
        <v>4.3334999999999999</v>
      </c>
      <c r="O40" s="44">
        <v>75.099999999999994</v>
      </c>
      <c r="P40" s="43">
        <f t="shared" si="14"/>
        <v>4.0178499999999993</v>
      </c>
      <c r="Q40" s="15">
        <f t="shared" si="3"/>
        <v>141.71428571428572</v>
      </c>
      <c r="R40" s="15">
        <f t="shared" si="16"/>
        <v>122.78571428571429</v>
      </c>
      <c r="S40" s="15">
        <f t="shared" si="17"/>
        <v>129.22755102040819</v>
      </c>
      <c r="T40" s="43">
        <f t="shared" si="6"/>
        <v>-0.61184999999999956</v>
      </c>
      <c r="U40" s="43">
        <f t="shared" si="7"/>
        <v>0.31565000000000065</v>
      </c>
      <c r="V40" s="45">
        <f t="shared" si="8"/>
        <v>-5.9000000000000057</v>
      </c>
    </row>
    <row r="41" spans="1:22" ht="12.75" customHeight="1">
      <c r="A41" s="235"/>
      <c r="B41" s="13">
        <v>35</v>
      </c>
      <c r="C41" s="14" t="s">
        <v>161</v>
      </c>
      <c r="D41" s="220">
        <v>46</v>
      </c>
      <c r="E41" s="46" t="s">
        <v>146</v>
      </c>
      <c r="F41" s="41">
        <v>2348.9</v>
      </c>
      <c r="G41" s="41">
        <v>2348.9</v>
      </c>
      <c r="H41" s="42">
        <v>10.63</v>
      </c>
      <c r="I41" s="43">
        <f t="shared" si="15"/>
        <v>10.63</v>
      </c>
      <c r="J41" s="43">
        <v>7.2</v>
      </c>
      <c r="K41" s="43">
        <f t="shared" si="1"/>
        <v>5.2265000000000006</v>
      </c>
      <c r="L41" s="43">
        <f t="shared" si="2"/>
        <v>6.0825000000000005</v>
      </c>
      <c r="M41" s="44">
        <v>101</v>
      </c>
      <c r="N41" s="43">
        <f t="shared" si="13"/>
        <v>5.4035000000000002</v>
      </c>
      <c r="O41" s="44">
        <v>85</v>
      </c>
      <c r="P41" s="43">
        <f t="shared" si="14"/>
        <v>4.5475000000000003</v>
      </c>
      <c r="Q41" s="15">
        <f t="shared" si="3"/>
        <v>156.52173913043478</v>
      </c>
      <c r="R41" s="15">
        <f t="shared" si="16"/>
        <v>113.61956521739133</v>
      </c>
      <c r="S41" s="15">
        <f t="shared" si="17"/>
        <v>132.22826086956525</v>
      </c>
      <c r="T41" s="43">
        <f t="shared" si="6"/>
        <v>-1.1174999999999997</v>
      </c>
      <c r="U41" s="43">
        <f t="shared" si="7"/>
        <v>0.85599999999999987</v>
      </c>
      <c r="V41" s="45">
        <f t="shared" si="8"/>
        <v>-16</v>
      </c>
    </row>
    <row r="42" spans="1:22" ht="12.75" customHeight="1">
      <c r="A42" s="235"/>
      <c r="B42" s="13">
        <v>36</v>
      </c>
      <c r="C42" s="14" t="s">
        <v>162</v>
      </c>
      <c r="D42" s="220">
        <v>30</v>
      </c>
      <c r="E42" s="46" t="s">
        <v>146</v>
      </c>
      <c r="F42" s="41">
        <v>2051.9499999999998</v>
      </c>
      <c r="G42" s="41">
        <v>2051.9499999999998</v>
      </c>
      <c r="H42" s="42">
        <v>8.02</v>
      </c>
      <c r="I42" s="43">
        <f t="shared" si="15"/>
        <v>8.02</v>
      </c>
      <c r="J42" s="43">
        <v>4.25</v>
      </c>
      <c r="K42" s="43">
        <f t="shared" si="1"/>
        <v>3.6394200000000003</v>
      </c>
      <c r="L42" s="43">
        <f t="shared" si="2"/>
        <v>4.0733049999999995</v>
      </c>
      <c r="M42" s="44">
        <v>81.88</v>
      </c>
      <c r="N42" s="43">
        <f t="shared" si="13"/>
        <v>4.3805799999999993</v>
      </c>
      <c r="O42" s="44">
        <v>73.77</v>
      </c>
      <c r="P42" s="43">
        <f t="shared" si="14"/>
        <v>3.9466949999999996</v>
      </c>
      <c r="Q42" s="15">
        <f t="shared" si="3"/>
        <v>141.66666666666666</v>
      </c>
      <c r="R42" s="15">
        <f t="shared" si="16"/>
        <v>121.31400000000002</v>
      </c>
      <c r="S42" s="15">
        <f t="shared" si="17"/>
        <v>135.77683333333331</v>
      </c>
      <c r="T42" s="43">
        <f t="shared" si="6"/>
        <v>-0.17669500000000049</v>
      </c>
      <c r="U42" s="43">
        <f t="shared" si="7"/>
        <v>0.43388499999999963</v>
      </c>
      <c r="V42" s="45">
        <f t="shared" si="8"/>
        <v>-8.11</v>
      </c>
    </row>
    <row r="43" spans="1:22" ht="12.75" customHeight="1">
      <c r="A43" s="235"/>
      <c r="B43" s="13">
        <v>37</v>
      </c>
      <c r="C43" s="14" t="s">
        <v>163</v>
      </c>
      <c r="D43" s="220">
        <v>80</v>
      </c>
      <c r="E43" s="46" t="s">
        <v>146</v>
      </c>
      <c r="F43" s="41">
        <v>3933.05</v>
      </c>
      <c r="G43" s="41">
        <v>3933.05</v>
      </c>
      <c r="H43" s="42">
        <v>17.96</v>
      </c>
      <c r="I43" s="43">
        <f t="shared" si="15"/>
        <v>17.96</v>
      </c>
      <c r="J43" s="43">
        <v>11.25</v>
      </c>
      <c r="K43" s="43">
        <f t="shared" si="1"/>
        <v>10.3095</v>
      </c>
      <c r="L43" s="43">
        <f t="shared" si="2"/>
        <v>10.993765</v>
      </c>
      <c r="M43" s="44">
        <v>143</v>
      </c>
      <c r="N43" s="43">
        <f t="shared" si="13"/>
        <v>7.6505000000000001</v>
      </c>
      <c r="O43" s="44">
        <v>130.21</v>
      </c>
      <c r="P43" s="43">
        <f t="shared" si="14"/>
        <v>6.9662350000000002</v>
      </c>
      <c r="Q43" s="15">
        <f t="shared" si="3"/>
        <v>140.625</v>
      </c>
      <c r="R43" s="15">
        <f t="shared" si="16"/>
        <v>128.86875000000001</v>
      </c>
      <c r="S43" s="15">
        <f t="shared" si="17"/>
        <v>137.42206249999998</v>
      </c>
      <c r="T43" s="43">
        <f t="shared" si="6"/>
        <v>-0.25623500000000021</v>
      </c>
      <c r="U43" s="43">
        <f t="shared" si="7"/>
        <v>0.6842649999999999</v>
      </c>
      <c r="V43" s="45">
        <f t="shared" si="8"/>
        <v>-12.789999999999992</v>
      </c>
    </row>
    <row r="44" spans="1:22" ht="12.75" customHeight="1">
      <c r="A44" s="235"/>
      <c r="B44" s="13">
        <v>38</v>
      </c>
      <c r="C44" s="14" t="s">
        <v>164</v>
      </c>
      <c r="D44" s="220">
        <v>55</v>
      </c>
      <c r="E44" s="46" t="s">
        <v>146</v>
      </c>
      <c r="F44" s="41">
        <v>2975.4</v>
      </c>
      <c r="G44" s="41">
        <v>2975.4</v>
      </c>
      <c r="H44" s="42">
        <v>12.49</v>
      </c>
      <c r="I44" s="43">
        <f t="shared" si="15"/>
        <v>12.49</v>
      </c>
      <c r="J44" s="43">
        <v>7.7949999999999999</v>
      </c>
      <c r="K44" s="43">
        <f t="shared" si="1"/>
        <v>7.4075000000000006</v>
      </c>
      <c r="L44" s="43">
        <f t="shared" si="2"/>
        <v>7.6803499999999998</v>
      </c>
      <c r="M44" s="44">
        <v>95</v>
      </c>
      <c r="N44" s="43">
        <f t="shared" si="13"/>
        <v>5.0824999999999996</v>
      </c>
      <c r="O44" s="44">
        <v>89.9</v>
      </c>
      <c r="P44" s="43">
        <f t="shared" si="14"/>
        <v>4.8096500000000004</v>
      </c>
      <c r="Q44" s="15">
        <f t="shared" si="3"/>
        <v>141.72727272727272</v>
      </c>
      <c r="R44" s="15">
        <f t="shared" si="16"/>
        <v>134.68181818181819</v>
      </c>
      <c r="S44" s="15">
        <f t="shared" si="17"/>
        <v>139.64272727272726</v>
      </c>
      <c r="T44" s="43">
        <f t="shared" si="6"/>
        <v>-0.11465000000000014</v>
      </c>
      <c r="U44" s="43">
        <f t="shared" si="7"/>
        <v>0.27284999999999915</v>
      </c>
      <c r="V44" s="45">
        <f t="shared" si="8"/>
        <v>-5.0999999999999943</v>
      </c>
    </row>
    <row r="45" spans="1:22" ht="12.75" customHeight="1">
      <c r="A45" s="235"/>
      <c r="B45" s="13">
        <v>39</v>
      </c>
      <c r="C45" s="47" t="s">
        <v>185</v>
      </c>
      <c r="D45" s="13">
        <v>30</v>
      </c>
      <c r="E45" s="13">
        <v>2007</v>
      </c>
      <c r="F45" s="32">
        <v>1423.9</v>
      </c>
      <c r="G45" s="32">
        <v>1423.9</v>
      </c>
      <c r="H45" s="33">
        <v>4.0940000000000003</v>
      </c>
      <c r="I45" s="33">
        <v>4.0940000000000003</v>
      </c>
      <c r="J45" s="33">
        <v>2.4</v>
      </c>
      <c r="K45" s="33">
        <f t="shared" si="1"/>
        <v>0.70600000000000041</v>
      </c>
      <c r="L45" s="33">
        <f t="shared" si="2"/>
        <v>2.4000000000000004</v>
      </c>
      <c r="M45" s="34">
        <v>60</v>
      </c>
      <c r="N45" s="33">
        <v>3.3879999999999999</v>
      </c>
      <c r="O45" s="34">
        <v>30</v>
      </c>
      <c r="P45" s="33">
        <v>1.694</v>
      </c>
      <c r="Q45" s="34">
        <v>80</v>
      </c>
      <c r="R45" s="34">
        <f t="shared" si="16"/>
        <v>23.533333333333349</v>
      </c>
      <c r="S45" s="34">
        <f t="shared" si="17"/>
        <v>80.000000000000014</v>
      </c>
      <c r="T45" s="33">
        <f t="shared" si="6"/>
        <v>0</v>
      </c>
      <c r="U45" s="33">
        <f t="shared" si="7"/>
        <v>1.694</v>
      </c>
      <c r="V45" s="35">
        <f t="shared" si="8"/>
        <v>-30</v>
      </c>
    </row>
    <row r="46" spans="1:22" ht="12.75" customHeight="1">
      <c r="A46" s="235"/>
      <c r="B46" s="13">
        <v>40</v>
      </c>
      <c r="C46" s="47" t="s">
        <v>186</v>
      </c>
      <c r="D46" s="13">
        <v>44</v>
      </c>
      <c r="E46" s="13">
        <v>1995</v>
      </c>
      <c r="F46" s="32">
        <v>2837.16</v>
      </c>
      <c r="G46" s="32">
        <v>2837.16</v>
      </c>
      <c r="H46" s="33">
        <v>13.36</v>
      </c>
      <c r="I46" s="33">
        <v>13.36</v>
      </c>
      <c r="J46" s="33">
        <v>7.04</v>
      </c>
      <c r="K46" s="33">
        <f t="shared" si="1"/>
        <v>6.6969999999999992</v>
      </c>
      <c r="L46" s="33">
        <f t="shared" si="2"/>
        <v>7.0353999999999992</v>
      </c>
      <c r="M46" s="34">
        <v>118</v>
      </c>
      <c r="N46" s="33">
        <v>6.6630000000000003</v>
      </c>
      <c r="O46" s="34">
        <v>112</v>
      </c>
      <c r="P46" s="33">
        <v>6.3246000000000002</v>
      </c>
      <c r="Q46" s="34">
        <v>160</v>
      </c>
      <c r="R46" s="34">
        <f t="shared" si="16"/>
        <v>152.20454545454544</v>
      </c>
      <c r="S46" s="34">
        <f t="shared" si="17"/>
        <v>159.89545454545453</v>
      </c>
      <c r="T46" s="33">
        <f t="shared" si="6"/>
        <v>-4.6000000000008257E-3</v>
      </c>
      <c r="U46" s="33">
        <f t="shared" si="7"/>
        <v>0.33840000000000003</v>
      </c>
      <c r="V46" s="35">
        <f t="shared" si="8"/>
        <v>-6</v>
      </c>
    </row>
    <row r="47" spans="1:22" ht="12.75" customHeight="1">
      <c r="A47" s="235"/>
      <c r="B47" s="13">
        <v>41</v>
      </c>
      <c r="C47" s="47" t="s">
        <v>188</v>
      </c>
      <c r="D47" s="13">
        <v>45</v>
      </c>
      <c r="E47" s="13">
        <v>1992</v>
      </c>
      <c r="F47" s="32">
        <v>2843.99</v>
      </c>
      <c r="G47" s="32">
        <v>2843.99</v>
      </c>
      <c r="H47" s="33">
        <v>12.14</v>
      </c>
      <c r="I47" s="33">
        <v>12.14</v>
      </c>
      <c r="J47" s="33">
        <v>7.2</v>
      </c>
      <c r="K47" s="33">
        <f t="shared" si="1"/>
        <v>6.549500000000001</v>
      </c>
      <c r="L47" s="33">
        <f t="shared" si="2"/>
        <v>7.1990000000000007</v>
      </c>
      <c r="M47" s="34">
        <v>99</v>
      </c>
      <c r="N47" s="33">
        <v>5.5904999999999996</v>
      </c>
      <c r="O47" s="34">
        <v>87.5</v>
      </c>
      <c r="P47" s="33">
        <v>4.9409999999999998</v>
      </c>
      <c r="Q47" s="34">
        <v>160</v>
      </c>
      <c r="R47" s="34">
        <f t="shared" si="16"/>
        <v>145.54444444444445</v>
      </c>
      <c r="S47" s="34">
        <f t="shared" si="17"/>
        <v>159.97777777777779</v>
      </c>
      <c r="T47" s="33">
        <f t="shared" si="6"/>
        <v>-9.9999999999944578E-4</v>
      </c>
      <c r="U47" s="33">
        <f t="shared" si="7"/>
        <v>0.64949999999999974</v>
      </c>
      <c r="V47" s="35">
        <f t="shared" si="8"/>
        <v>-11.5</v>
      </c>
    </row>
    <row r="48" spans="1:22" ht="12.75" customHeight="1">
      <c r="A48" s="235"/>
      <c r="B48" s="13">
        <v>42</v>
      </c>
      <c r="C48" s="47" t="s">
        <v>189</v>
      </c>
      <c r="D48" s="13">
        <v>17</v>
      </c>
      <c r="E48" s="13">
        <v>1994</v>
      </c>
      <c r="F48" s="32">
        <v>1127.46</v>
      </c>
      <c r="G48" s="32">
        <v>1127.46</v>
      </c>
      <c r="H48" s="33">
        <v>4.1319999999999997</v>
      </c>
      <c r="I48" s="33">
        <v>4.1319999999999997</v>
      </c>
      <c r="J48" s="33">
        <v>2.72</v>
      </c>
      <c r="K48" s="33">
        <f t="shared" si="1"/>
        <v>2.0429999999999997</v>
      </c>
      <c r="L48" s="33">
        <f t="shared" si="2"/>
        <v>2.7202999999999999</v>
      </c>
      <c r="M48" s="34">
        <v>37</v>
      </c>
      <c r="N48" s="33">
        <v>2.089</v>
      </c>
      <c r="O48" s="34">
        <v>25</v>
      </c>
      <c r="P48" s="33">
        <v>1.4117</v>
      </c>
      <c r="Q48" s="34">
        <v>160</v>
      </c>
      <c r="R48" s="34">
        <f t="shared" si="16"/>
        <v>120.17647058823528</v>
      </c>
      <c r="S48" s="34">
        <f t="shared" si="17"/>
        <v>160.01764705882351</v>
      </c>
      <c r="T48" s="33">
        <f t="shared" si="6"/>
        <v>2.9999999999974492E-4</v>
      </c>
      <c r="U48" s="33">
        <f t="shared" si="7"/>
        <v>0.67730000000000001</v>
      </c>
      <c r="V48" s="35">
        <f t="shared" si="8"/>
        <v>-12</v>
      </c>
    </row>
    <row r="49" spans="1:22" ht="12.75" customHeight="1">
      <c r="A49" s="235"/>
      <c r="B49" s="13">
        <v>43</v>
      </c>
      <c r="C49" s="47" t="s">
        <v>194</v>
      </c>
      <c r="D49" s="13">
        <v>50</v>
      </c>
      <c r="E49" s="13">
        <v>1978</v>
      </c>
      <c r="F49" s="32">
        <v>2590.16</v>
      </c>
      <c r="G49" s="32">
        <v>2590.16</v>
      </c>
      <c r="H49" s="33">
        <v>8.98</v>
      </c>
      <c r="I49" s="33">
        <v>8.98</v>
      </c>
      <c r="J49" s="33">
        <v>8</v>
      </c>
      <c r="K49" s="33">
        <f t="shared" si="1"/>
        <v>4.0840000000000005</v>
      </c>
      <c r="L49" s="33">
        <f t="shared" si="2"/>
        <v>4.1016000000000004</v>
      </c>
      <c r="M49" s="34">
        <v>96</v>
      </c>
      <c r="N49" s="33">
        <v>4.8959999999999999</v>
      </c>
      <c r="O49" s="34">
        <v>95.655000000000001</v>
      </c>
      <c r="P49" s="33">
        <v>4.8784000000000001</v>
      </c>
      <c r="Q49" s="34">
        <v>160</v>
      </c>
      <c r="R49" s="34">
        <f t="shared" si="16"/>
        <v>81.680000000000007</v>
      </c>
      <c r="S49" s="34">
        <f t="shared" si="17"/>
        <v>82.032000000000011</v>
      </c>
      <c r="T49" s="33">
        <f t="shared" si="6"/>
        <v>-3.8983999999999996</v>
      </c>
      <c r="U49" s="33">
        <f t="shared" si="7"/>
        <v>1.7599999999999838E-2</v>
      </c>
      <c r="V49" s="35">
        <f t="shared" si="8"/>
        <v>-0.34499999999999886</v>
      </c>
    </row>
    <row r="50" spans="1:22" ht="12.75" customHeight="1">
      <c r="A50" s="235"/>
      <c r="B50" s="13">
        <v>44</v>
      </c>
      <c r="C50" s="47" t="s">
        <v>195</v>
      </c>
      <c r="D50" s="13">
        <v>12</v>
      </c>
      <c r="E50" s="13">
        <v>1962</v>
      </c>
      <c r="F50" s="32">
        <v>533.5</v>
      </c>
      <c r="G50" s="32">
        <v>533.5</v>
      </c>
      <c r="H50" s="33">
        <v>2.56</v>
      </c>
      <c r="I50" s="33">
        <v>2.56</v>
      </c>
      <c r="J50" s="33">
        <v>1.92</v>
      </c>
      <c r="K50" s="33">
        <f t="shared" si="1"/>
        <v>1.5436000000000001</v>
      </c>
      <c r="L50" s="33">
        <f t="shared" si="2"/>
        <v>1.486</v>
      </c>
      <c r="M50" s="34">
        <v>18</v>
      </c>
      <c r="N50" s="33">
        <v>1.0164</v>
      </c>
      <c r="O50" s="34">
        <v>19.018999999999998</v>
      </c>
      <c r="P50" s="33">
        <v>1.0740000000000001</v>
      </c>
      <c r="Q50" s="34">
        <v>160</v>
      </c>
      <c r="R50" s="34">
        <f t="shared" si="16"/>
        <v>128.63333333333335</v>
      </c>
      <c r="S50" s="34">
        <f t="shared" si="17"/>
        <v>123.83333333333333</v>
      </c>
      <c r="T50" s="33">
        <f t="shared" si="6"/>
        <v>-0.43399999999999994</v>
      </c>
      <c r="U50" s="33">
        <f t="shared" si="7"/>
        <v>-5.7600000000000096E-2</v>
      </c>
      <c r="V50" s="35">
        <f t="shared" si="8"/>
        <v>1.0189999999999984</v>
      </c>
    </row>
    <row r="51" spans="1:22" ht="12.75" customHeight="1">
      <c r="A51" s="235"/>
      <c r="B51" s="13">
        <v>45</v>
      </c>
      <c r="C51" s="47" t="s">
        <v>196</v>
      </c>
      <c r="D51" s="13">
        <v>12</v>
      </c>
      <c r="E51" s="13">
        <v>1962</v>
      </c>
      <c r="F51" s="32">
        <v>528.27</v>
      </c>
      <c r="G51" s="32">
        <v>528.27</v>
      </c>
      <c r="H51" s="48">
        <v>2.31</v>
      </c>
      <c r="I51" s="48">
        <v>2.31</v>
      </c>
      <c r="J51" s="33">
        <v>1.92</v>
      </c>
      <c r="K51" s="33">
        <f t="shared" si="1"/>
        <v>1.294</v>
      </c>
      <c r="L51" s="33">
        <f t="shared" si="2"/>
        <v>1.234</v>
      </c>
      <c r="M51" s="34">
        <v>18</v>
      </c>
      <c r="N51" s="33">
        <v>1.016</v>
      </c>
      <c r="O51" s="34">
        <v>19.056000000000001</v>
      </c>
      <c r="P51" s="33">
        <v>1.0760000000000001</v>
      </c>
      <c r="Q51" s="34">
        <v>160</v>
      </c>
      <c r="R51" s="34">
        <f t="shared" si="16"/>
        <v>107.83333333333333</v>
      </c>
      <c r="S51" s="34">
        <f t="shared" si="17"/>
        <v>102.83333333333333</v>
      </c>
      <c r="T51" s="33">
        <f t="shared" si="6"/>
        <v>-0.68599999999999994</v>
      </c>
      <c r="U51" s="33">
        <f t="shared" si="7"/>
        <v>-6.0000000000000053E-2</v>
      </c>
      <c r="V51" s="35">
        <f t="shared" si="8"/>
        <v>1.0560000000000009</v>
      </c>
    </row>
    <row r="52" spans="1:22" ht="12.75" customHeight="1">
      <c r="A52" s="235"/>
      <c r="B52" s="13">
        <v>46</v>
      </c>
      <c r="C52" s="47" t="s">
        <v>197</v>
      </c>
      <c r="D52" s="13">
        <v>12</v>
      </c>
      <c r="E52" s="13">
        <v>1962</v>
      </c>
      <c r="F52" s="32">
        <v>533.70000000000005</v>
      </c>
      <c r="G52" s="32">
        <v>533.70000000000005</v>
      </c>
      <c r="H52" s="48">
        <v>2.19</v>
      </c>
      <c r="I52" s="48">
        <v>2.19</v>
      </c>
      <c r="J52" s="33">
        <v>1.92</v>
      </c>
      <c r="K52" s="33">
        <f t="shared" si="1"/>
        <v>1.343</v>
      </c>
      <c r="L52" s="33">
        <f t="shared" si="2"/>
        <v>1.3252999999999999</v>
      </c>
      <c r="M52" s="34">
        <v>15</v>
      </c>
      <c r="N52" s="33">
        <v>0.84699999999999998</v>
      </c>
      <c r="O52" s="34">
        <v>15.313000000000001</v>
      </c>
      <c r="P52" s="33">
        <v>0.86470000000000002</v>
      </c>
      <c r="Q52" s="34">
        <v>160</v>
      </c>
      <c r="R52" s="34">
        <f t="shared" si="16"/>
        <v>111.91666666666667</v>
      </c>
      <c r="S52" s="34">
        <f t="shared" si="17"/>
        <v>110.44166666666666</v>
      </c>
      <c r="T52" s="33">
        <f t="shared" si="6"/>
        <v>-0.59470000000000001</v>
      </c>
      <c r="U52" s="33">
        <f t="shared" si="7"/>
        <v>-1.7700000000000049E-2</v>
      </c>
      <c r="V52" s="35">
        <f t="shared" si="8"/>
        <v>0.31300000000000061</v>
      </c>
    </row>
    <row r="53" spans="1:22" ht="12.75" customHeight="1">
      <c r="A53" s="235"/>
      <c r="B53" s="13">
        <v>47</v>
      </c>
      <c r="C53" s="47" t="s">
        <v>198</v>
      </c>
      <c r="D53" s="13">
        <v>12</v>
      </c>
      <c r="E53" s="13">
        <v>1963</v>
      </c>
      <c r="F53" s="32">
        <v>532.45000000000005</v>
      </c>
      <c r="G53" s="32">
        <v>532.45000000000005</v>
      </c>
      <c r="H53" s="48">
        <v>1.72</v>
      </c>
      <c r="I53" s="48">
        <v>1.72</v>
      </c>
      <c r="J53" s="33">
        <v>1.92</v>
      </c>
      <c r="K53" s="33">
        <f t="shared" si="1"/>
        <v>0.92942000000000002</v>
      </c>
      <c r="L53" s="33">
        <f t="shared" si="2"/>
        <v>0.96719999999999995</v>
      </c>
      <c r="M53" s="34">
        <v>14</v>
      </c>
      <c r="N53" s="33">
        <v>0.79057999999999995</v>
      </c>
      <c r="O53" s="34">
        <v>13.332000000000001</v>
      </c>
      <c r="P53" s="33">
        <v>0.75280000000000002</v>
      </c>
      <c r="Q53" s="34">
        <v>160</v>
      </c>
      <c r="R53" s="34">
        <f t="shared" si="16"/>
        <v>77.451666666666668</v>
      </c>
      <c r="S53" s="34">
        <f t="shared" si="17"/>
        <v>80.599999999999994</v>
      </c>
      <c r="T53" s="33">
        <f t="shared" si="6"/>
        <v>-0.95279999999999998</v>
      </c>
      <c r="U53" s="33">
        <f t="shared" si="7"/>
        <v>3.7779999999999925E-2</v>
      </c>
      <c r="V53" s="35">
        <f t="shared" si="8"/>
        <v>-0.66799999999999926</v>
      </c>
    </row>
    <row r="54" spans="1:22" ht="12.75" customHeight="1">
      <c r="A54" s="235"/>
      <c r="B54" s="13">
        <v>48</v>
      </c>
      <c r="C54" s="47" t="s">
        <v>199</v>
      </c>
      <c r="D54" s="13">
        <v>55</v>
      </c>
      <c r="E54" s="13">
        <v>1966</v>
      </c>
      <c r="F54" s="32">
        <v>2564.02</v>
      </c>
      <c r="G54" s="32">
        <v>2564.02</v>
      </c>
      <c r="H54" s="48">
        <v>9.73</v>
      </c>
      <c r="I54" s="48">
        <v>9.73</v>
      </c>
      <c r="J54" s="33">
        <v>8.8000000000000007</v>
      </c>
      <c r="K54" s="33">
        <f t="shared" si="1"/>
        <v>4.9870000000000001</v>
      </c>
      <c r="L54" s="33">
        <f t="shared" si="2"/>
        <v>4.8664100000000001</v>
      </c>
      <c r="M54" s="34">
        <v>84</v>
      </c>
      <c r="N54" s="33">
        <v>4.7430000000000003</v>
      </c>
      <c r="O54" s="34">
        <v>86.126999999999995</v>
      </c>
      <c r="P54" s="33">
        <v>4.8635900000000003</v>
      </c>
      <c r="Q54" s="34">
        <v>160</v>
      </c>
      <c r="R54" s="34">
        <f t="shared" si="16"/>
        <v>90.672727272727272</v>
      </c>
      <c r="S54" s="34">
        <f t="shared" si="17"/>
        <v>88.480181818181819</v>
      </c>
      <c r="T54" s="33">
        <f t="shared" si="6"/>
        <v>-3.9335900000000006</v>
      </c>
      <c r="U54" s="33">
        <f t="shared" si="7"/>
        <v>-0.12058999999999997</v>
      </c>
      <c r="V54" s="35">
        <f t="shared" si="8"/>
        <v>2.1269999999999953</v>
      </c>
    </row>
    <row r="55" spans="1:22" ht="12.75" customHeight="1">
      <c r="A55" s="235"/>
      <c r="B55" s="13">
        <v>49</v>
      </c>
      <c r="C55" s="47" t="s">
        <v>200</v>
      </c>
      <c r="D55" s="13">
        <v>58</v>
      </c>
      <c r="E55" s="13">
        <v>1986</v>
      </c>
      <c r="F55" s="32">
        <v>3808.22</v>
      </c>
      <c r="G55" s="32">
        <v>3808.22</v>
      </c>
      <c r="H55" s="48">
        <v>14.67</v>
      </c>
      <c r="I55" s="48">
        <v>14.67</v>
      </c>
      <c r="J55" s="33">
        <v>9.2799999999999994</v>
      </c>
      <c r="K55" s="33">
        <f t="shared" si="1"/>
        <v>8.402000000000001</v>
      </c>
      <c r="L55" s="33">
        <f t="shared" si="2"/>
        <v>8.3650000000000002</v>
      </c>
      <c r="M55" s="34">
        <v>111</v>
      </c>
      <c r="N55" s="33">
        <v>6.2679999999999998</v>
      </c>
      <c r="O55" s="34">
        <v>111.66</v>
      </c>
      <c r="P55" s="33">
        <v>6.3049999999999997</v>
      </c>
      <c r="Q55" s="34">
        <v>160</v>
      </c>
      <c r="R55" s="34">
        <f t="shared" si="16"/>
        <v>144.86206896551727</v>
      </c>
      <c r="S55" s="34">
        <f t="shared" si="17"/>
        <v>144.22413793103448</v>
      </c>
      <c r="T55" s="33">
        <f t="shared" si="6"/>
        <v>-0.91499999999999915</v>
      </c>
      <c r="U55" s="33">
        <f t="shared" si="7"/>
        <v>-3.6999999999999922E-2</v>
      </c>
      <c r="V55" s="35">
        <f t="shared" si="8"/>
        <v>0.65999999999999659</v>
      </c>
    </row>
    <row r="56" spans="1:22" ht="12.75" customHeight="1">
      <c r="A56" s="235"/>
      <c r="B56" s="13">
        <v>50</v>
      </c>
      <c r="C56" s="47" t="s">
        <v>201</v>
      </c>
      <c r="D56" s="13">
        <v>24</v>
      </c>
      <c r="E56" s="13">
        <v>1991</v>
      </c>
      <c r="F56" s="32">
        <v>1163.97</v>
      </c>
      <c r="G56" s="32">
        <v>1163.97</v>
      </c>
      <c r="H56" s="33">
        <v>5.21</v>
      </c>
      <c r="I56" s="33">
        <v>5.21</v>
      </c>
      <c r="J56" s="33">
        <v>3.84</v>
      </c>
      <c r="K56" s="33">
        <f t="shared" si="1"/>
        <v>3.2210000000000001</v>
      </c>
      <c r="L56" s="33">
        <f t="shared" si="2"/>
        <v>3.15</v>
      </c>
      <c r="M56" s="34">
        <v>39</v>
      </c>
      <c r="N56" s="33">
        <v>1.9890000000000001</v>
      </c>
      <c r="O56" s="34">
        <v>40.395000000000003</v>
      </c>
      <c r="P56" s="33">
        <v>2.06</v>
      </c>
      <c r="Q56" s="34">
        <v>160</v>
      </c>
      <c r="R56" s="34">
        <f t="shared" si="16"/>
        <v>134.20833333333334</v>
      </c>
      <c r="S56" s="34">
        <f t="shared" si="17"/>
        <v>131.25</v>
      </c>
      <c r="T56" s="33">
        <f t="shared" si="6"/>
        <v>-0.69</v>
      </c>
      <c r="U56" s="33">
        <f t="shared" si="7"/>
        <v>-7.0999999999999952E-2</v>
      </c>
      <c r="V56" s="35">
        <f t="shared" si="8"/>
        <v>1.3950000000000031</v>
      </c>
    </row>
    <row r="57" spans="1:22" ht="12.75" customHeight="1">
      <c r="A57" s="235"/>
      <c r="B57" s="13">
        <v>51</v>
      </c>
      <c r="C57" s="12" t="s">
        <v>215</v>
      </c>
      <c r="D57" s="13">
        <v>10</v>
      </c>
      <c r="E57" s="13" t="s">
        <v>106</v>
      </c>
      <c r="F57" s="32">
        <v>656.14</v>
      </c>
      <c r="G57" s="32">
        <v>604.77</v>
      </c>
      <c r="H57" s="33">
        <v>1.8</v>
      </c>
      <c r="I57" s="33">
        <f t="shared" ref="I57:I104" si="18">H57</f>
        <v>1.8</v>
      </c>
      <c r="J57" s="33">
        <v>1.39</v>
      </c>
      <c r="K57" s="33">
        <f t="shared" si="1"/>
        <v>1.0350000000000001</v>
      </c>
      <c r="L57" s="33">
        <f t="shared" si="2"/>
        <v>1.0212300000000001</v>
      </c>
      <c r="M57" s="34">
        <v>15</v>
      </c>
      <c r="N57" s="33">
        <f t="shared" ref="N57:N104" si="19">M57*0.051</f>
        <v>0.7649999999999999</v>
      </c>
      <c r="O57" s="34">
        <v>15.27</v>
      </c>
      <c r="P57" s="33">
        <f t="shared" ref="P57:P102" si="20">O57*0.051</f>
        <v>0.77876999999999996</v>
      </c>
      <c r="Q57" s="34">
        <f t="shared" ref="Q57:Q88" si="21">J57*1000/D57</f>
        <v>139</v>
      </c>
      <c r="R57" s="34">
        <f t="shared" si="16"/>
        <v>103.50000000000003</v>
      </c>
      <c r="S57" s="34">
        <f t="shared" si="17"/>
        <v>102.12300000000002</v>
      </c>
      <c r="T57" s="33">
        <f t="shared" si="6"/>
        <v>-0.36876999999999982</v>
      </c>
      <c r="U57" s="33">
        <f t="shared" si="7"/>
        <v>-1.377000000000006E-2</v>
      </c>
      <c r="V57" s="35">
        <f t="shared" si="8"/>
        <v>0.26999999999999957</v>
      </c>
    </row>
    <row r="58" spans="1:22" ht="12.75" customHeight="1">
      <c r="A58" s="235"/>
      <c r="B58" s="13">
        <v>52</v>
      </c>
      <c r="C58" s="12" t="s">
        <v>216</v>
      </c>
      <c r="D58" s="13">
        <v>23</v>
      </c>
      <c r="E58" s="13">
        <v>2009</v>
      </c>
      <c r="F58" s="32">
        <v>1098.31</v>
      </c>
      <c r="G58" s="32">
        <f t="shared" ref="G58:G90" si="22">F58</f>
        <v>1098.31</v>
      </c>
      <c r="H58" s="33">
        <v>2.4540000000000002</v>
      </c>
      <c r="I58" s="33">
        <f t="shared" si="18"/>
        <v>2.4540000000000002</v>
      </c>
      <c r="J58" s="33">
        <v>1.532</v>
      </c>
      <c r="K58" s="33">
        <f t="shared" si="1"/>
        <v>0.92400000000000038</v>
      </c>
      <c r="L58" s="33">
        <f t="shared" si="2"/>
        <v>1.0515000000000003</v>
      </c>
      <c r="M58" s="34">
        <v>30</v>
      </c>
      <c r="N58" s="33">
        <f t="shared" si="19"/>
        <v>1.5299999999999998</v>
      </c>
      <c r="O58" s="34">
        <v>27.5</v>
      </c>
      <c r="P58" s="33">
        <f t="shared" si="20"/>
        <v>1.4024999999999999</v>
      </c>
      <c r="Q58" s="34">
        <f t="shared" si="21"/>
        <v>66.608695652173907</v>
      </c>
      <c r="R58" s="34">
        <f t="shared" si="16"/>
        <v>40.173913043478272</v>
      </c>
      <c r="S58" s="34">
        <f t="shared" si="17"/>
        <v>45.717391304347835</v>
      </c>
      <c r="T58" s="33">
        <f t="shared" si="6"/>
        <v>-0.48049999999999971</v>
      </c>
      <c r="U58" s="33">
        <f t="shared" si="7"/>
        <v>0.12749999999999995</v>
      </c>
      <c r="V58" s="35">
        <f t="shared" si="8"/>
        <v>-2.5</v>
      </c>
    </row>
    <row r="59" spans="1:22" ht="12.75" customHeight="1">
      <c r="A59" s="235"/>
      <c r="B59" s="13">
        <v>53</v>
      </c>
      <c r="C59" s="12" t="s">
        <v>219</v>
      </c>
      <c r="D59" s="13">
        <v>75</v>
      </c>
      <c r="E59" s="13" t="s">
        <v>106</v>
      </c>
      <c r="F59" s="32">
        <v>3389.14</v>
      </c>
      <c r="G59" s="32">
        <f t="shared" si="22"/>
        <v>3389.14</v>
      </c>
      <c r="H59" s="33">
        <v>14.285</v>
      </c>
      <c r="I59" s="33">
        <f t="shared" si="18"/>
        <v>14.285</v>
      </c>
      <c r="J59" s="33">
        <v>9.8610000000000007</v>
      </c>
      <c r="K59" s="33">
        <f t="shared" si="1"/>
        <v>8.2669999999999995</v>
      </c>
      <c r="L59" s="33">
        <f t="shared" si="2"/>
        <v>7.0353500000000002</v>
      </c>
      <c r="M59" s="34">
        <v>118</v>
      </c>
      <c r="N59" s="33">
        <f t="shared" si="19"/>
        <v>6.0179999999999998</v>
      </c>
      <c r="O59" s="34">
        <v>142.15</v>
      </c>
      <c r="P59" s="33">
        <f t="shared" si="20"/>
        <v>7.2496499999999999</v>
      </c>
      <c r="Q59" s="34">
        <f t="shared" si="21"/>
        <v>131.47999999999999</v>
      </c>
      <c r="R59" s="34">
        <f t="shared" si="16"/>
        <v>110.22666666666667</v>
      </c>
      <c r="S59" s="34">
        <f t="shared" si="17"/>
        <v>93.804666666666677</v>
      </c>
      <c r="T59" s="33">
        <f t="shared" si="6"/>
        <v>-2.8256500000000004</v>
      </c>
      <c r="U59" s="33">
        <f t="shared" si="7"/>
        <v>-1.2316500000000001</v>
      </c>
      <c r="V59" s="35">
        <f t="shared" si="8"/>
        <v>24.150000000000006</v>
      </c>
    </row>
    <row r="60" spans="1:22" ht="12.75" customHeight="1">
      <c r="A60" s="235"/>
      <c r="B60" s="13">
        <v>54</v>
      </c>
      <c r="C60" s="12" t="s">
        <v>244</v>
      </c>
      <c r="D60" s="13">
        <v>46</v>
      </c>
      <c r="E60" s="13">
        <v>1974</v>
      </c>
      <c r="F60" s="32">
        <v>2307.02</v>
      </c>
      <c r="G60" s="32">
        <f t="shared" si="22"/>
        <v>2307.02</v>
      </c>
      <c r="H60" s="33">
        <v>6.55</v>
      </c>
      <c r="I60" s="33">
        <f t="shared" si="18"/>
        <v>6.55</v>
      </c>
      <c r="J60" s="33">
        <v>7.2</v>
      </c>
      <c r="K60" s="33">
        <f t="shared" si="1"/>
        <v>2.7250000000000001</v>
      </c>
      <c r="L60" s="33">
        <f t="shared" si="2"/>
        <v>2.3986000000000001</v>
      </c>
      <c r="M60" s="34">
        <v>75</v>
      </c>
      <c r="N60" s="33">
        <f t="shared" si="19"/>
        <v>3.8249999999999997</v>
      </c>
      <c r="O60" s="34">
        <v>81.400000000000006</v>
      </c>
      <c r="P60" s="33">
        <f t="shared" si="20"/>
        <v>4.1513999999999998</v>
      </c>
      <c r="Q60" s="34">
        <f t="shared" si="21"/>
        <v>156.52173913043478</v>
      </c>
      <c r="R60" s="34">
        <f t="shared" si="16"/>
        <v>59.239130434782609</v>
      </c>
      <c r="S60" s="34">
        <f t="shared" si="17"/>
        <v>52.143478260869564</v>
      </c>
      <c r="T60" s="33">
        <f t="shared" si="6"/>
        <v>-4.8014000000000001</v>
      </c>
      <c r="U60" s="33">
        <f t="shared" si="7"/>
        <v>-0.32640000000000002</v>
      </c>
      <c r="V60" s="35">
        <f t="shared" si="8"/>
        <v>6.4000000000000057</v>
      </c>
    </row>
    <row r="61" spans="1:22" ht="12.75" customHeight="1">
      <c r="A61" s="235"/>
      <c r="B61" s="13">
        <v>55</v>
      </c>
      <c r="C61" s="12" t="s">
        <v>245</v>
      </c>
      <c r="D61" s="13">
        <v>45</v>
      </c>
      <c r="E61" s="13">
        <v>1990</v>
      </c>
      <c r="F61" s="32">
        <v>2333.65</v>
      </c>
      <c r="G61" s="32">
        <f t="shared" si="22"/>
        <v>2333.65</v>
      </c>
      <c r="H61" s="33">
        <v>5.94</v>
      </c>
      <c r="I61" s="33">
        <f t="shared" si="18"/>
        <v>5.94</v>
      </c>
      <c r="J61" s="33">
        <v>7.2</v>
      </c>
      <c r="K61" s="33">
        <f t="shared" si="1"/>
        <v>2.4720000000000004</v>
      </c>
      <c r="L61" s="33">
        <f t="shared" si="2"/>
        <v>2.7300600000000008</v>
      </c>
      <c r="M61" s="34">
        <v>68</v>
      </c>
      <c r="N61" s="33">
        <f t="shared" si="19"/>
        <v>3.468</v>
      </c>
      <c r="O61" s="34">
        <v>62.94</v>
      </c>
      <c r="P61" s="33">
        <f t="shared" si="20"/>
        <v>3.2099399999999996</v>
      </c>
      <c r="Q61" s="34">
        <f t="shared" si="21"/>
        <v>160</v>
      </c>
      <c r="R61" s="34">
        <f t="shared" si="16"/>
        <v>54.933333333333344</v>
      </c>
      <c r="S61" s="34">
        <f t="shared" si="17"/>
        <v>60.668000000000021</v>
      </c>
      <c r="T61" s="33">
        <f t="shared" si="6"/>
        <v>-4.4699399999999994</v>
      </c>
      <c r="U61" s="33">
        <f t="shared" si="7"/>
        <v>0.2580600000000004</v>
      </c>
      <c r="V61" s="35">
        <f t="shared" si="8"/>
        <v>-5.0600000000000023</v>
      </c>
    </row>
    <row r="62" spans="1:22" ht="12.75" customHeight="1">
      <c r="A62" s="235"/>
      <c r="B62" s="13">
        <v>56</v>
      </c>
      <c r="C62" s="12" t="s">
        <v>246</v>
      </c>
      <c r="D62" s="13">
        <v>40</v>
      </c>
      <c r="E62" s="13">
        <v>1982</v>
      </c>
      <c r="F62" s="32">
        <v>2259.52</v>
      </c>
      <c r="G62" s="32">
        <f t="shared" si="22"/>
        <v>2259.52</v>
      </c>
      <c r="H62" s="33">
        <v>6.0949999999999998</v>
      </c>
      <c r="I62" s="33">
        <f t="shared" si="18"/>
        <v>6.0949999999999998</v>
      </c>
      <c r="J62" s="33">
        <v>6.4</v>
      </c>
      <c r="K62" s="33">
        <f t="shared" si="1"/>
        <v>3.0350000000000001</v>
      </c>
      <c r="L62" s="33">
        <f t="shared" si="2"/>
        <v>2.9584999999999999</v>
      </c>
      <c r="M62" s="34">
        <v>60</v>
      </c>
      <c r="N62" s="33">
        <f t="shared" si="19"/>
        <v>3.0599999999999996</v>
      </c>
      <c r="O62" s="34">
        <v>61.5</v>
      </c>
      <c r="P62" s="33">
        <f t="shared" si="20"/>
        <v>3.1364999999999998</v>
      </c>
      <c r="Q62" s="34">
        <f t="shared" si="21"/>
        <v>160</v>
      </c>
      <c r="R62" s="34">
        <f t="shared" si="16"/>
        <v>75.875</v>
      </c>
      <c r="S62" s="34">
        <f t="shared" si="17"/>
        <v>73.962500000000006</v>
      </c>
      <c r="T62" s="33">
        <f t="shared" si="6"/>
        <v>-3.4415000000000004</v>
      </c>
      <c r="U62" s="33">
        <f t="shared" si="7"/>
        <v>-7.6500000000000234E-2</v>
      </c>
      <c r="V62" s="35">
        <f t="shared" si="8"/>
        <v>1.5</v>
      </c>
    </row>
    <row r="63" spans="1:22" ht="12.75" customHeight="1">
      <c r="A63" s="235"/>
      <c r="B63" s="13">
        <v>57</v>
      </c>
      <c r="C63" s="12" t="s">
        <v>247</v>
      </c>
      <c r="D63" s="13">
        <v>39</v>
      </c>
      <c r="E63" s="13">
        <v>1992</v>
      </c>
      <c r="F63" s="32">
        <v>2267.64</v>
      </c>
      <c r="G63" s="32">
        <f t="shared" si="22"/>
        <v>2267.64</v>
      </c>
      <c r="H63" s="33">
        <v>6.6619999999999999</v>
      </c>
      <c r="I63" s="33">
        <f t="shared" si="18"/>
        <v>6.6619999999999999</v>
      </c>
      <c r="J63" s="33">
        <v>6.4</v>
      </c>
      <c r="K63" s="33">
        <f t="shared" si="1"/>
        <v>3.6020000000000003</v>
      </c>
      <c r="L63" s="33">
        <f t="shared" si="2"/>
        <v>3.8570000000000002</v>
      </c>
      <c r="M63" s="34">
        <v>60</v>
      </c>
      <c r="N63" s="33">
        <f t="shared" si="19"/>
        <v>3.0599999999999996</v>
      </c>
      <c r="O63" s="34">
        <v>55</v>
      </c>
      <c r="P63" s="33">
        <f t="shared" si="20"/>
        <v>2.8049999999999997</v>
      </c>
      <c r="Q63" s="34">
        <f t="shared" si="21"/>
        <v>164.10256410256412</v>
      </c>
      <c r="R63" s="34">
        <f t="shared" si="16"/>
        <v>92.358974358974365</v>
      </c>
      <c r="S63" s="34">
        <f t="shared" si="17"/>
        <v>98.897435897435898</v>
      </c>
      <c r="T63" s="33">
        <f t="shared" si="6"/>
        <v>-2.5430000000000001</v>
      </c>
      <c r="U63" s="33">
        <f t="shared" si="7"/>
        <v>0.25499999999999989</v>
      </c>
      <c r="V63" s="35">
        <f t="shared" si="8"/>
        <v>-5</v>
      </c>
    </row>
    <row r="64" spans="1:22" ht="12.75" customHeight="1">
      <c r="A64" s="235"/>
      <c r="B64" s="13">
        <v>58</v>
      </c>
      <c r="C64" s="12" t="s">
        <v>248</v>
      </c>
      <c r="D64" s="13">
        <v>12</v>
      </c>
      <c r="E64" s="13">
        <v>1995</v>
      </c>
      <c r="F64" s="32">
        <v>693.74</v>
      </c>
      <c r="G64" s="32">
        <f t="shared" si="22"/>
        <v>693.74</v>
      </c>
      <c r="H64" s="33">
        <v>1.8660000000000001</v>
      </c>
      <c r="I64" s="33">
        <f t="shared" si="18"/>
        <v>1.8660000000000001</v>
      </c>
      <c r="J64" s="33">
        <v>1.92</v>
      </c>
      <c r="K64" s="33">
        <f t="shared" si="1"/>
        <v>1.0500000000000003</v>
      </c>
      <c r="L64" s="33">
        <f t="shared" si="2"/>
        <v>0.74400000000000022</v>
      </c>
      <c r="M64" s="34">
        <v>16</v>
      </c>
      <c r="N64" s="33">
        <f t="shared" si="19"/>
        <v>0.81599999999999995</v>
      </c>
      <c r="O64" s="34">
        <v>22</v>
      </c>
      <c r="P64" s="33">
        <f t="shared" si="20"/>
        <v>1.1219999999999999</v>
      </c>
      <c r="Q64" s="34">
        <f t="shared" si="21"/>
        <v>160</v>
      </c>
      <c r="R64" s="34">
        <f t="shared" si="16"/>
        <v>87.500000000000014</v>
      </c>
      <c r="S64" s="34">
        <f t="shared" si="17"/>
        <v>62.000000000000021</v>
      </c>
      <c r="T64" s="33">
        <f t="shared" si="6"/>
        <v>-1.1759999999999997</v>
      </c>
      <c r="U64" s="33">
        <f t="shared" si="7"/>
        <v>-0.30599999999999994</v>
      </c>
      <c r="V64" s="35">
        <f t="shared" si="8"/>
        <v>6</v>
      </c>
    </row>
    <row r="65" spans="1:22" ht="12.75" customHeight="1">
      <c r="A65" s="235"/>
      <c r="B65" s="13">
        <v>59</v>
      </c>
      <c r="C65" s="12" t="s">
        <v>249</v>
      </c>
      <c r="D65" s="13">
        <v>33</v>
      </c>
      <c r="E65" s="13">
        <v>1966</v>
      </c>
      <c r="F65" s="32">
        <v>1224.6600000000001</v>
      </c>
      <c r="G65" s="32">
        <f t="shared" si="22"/>
        <v>1224.6600000000001</v>
      </c>
      <c r="H65" s="33">
        <v>4.0949999999999998</v>
      </c>
      <c r="I65" s="33">
        <f t="shared" si="18"/>
        <v>4.0949999999999998</v>
      </c>
      <c r="J65" s="33">
        <v>4.96</v>
      </c>
      <c r="K65" s="33">
        <f t="shared" si="1"/>
        <v>2.5649999999999999</v>
      </c>
      <c r="L65" s="33">
        <f t="shared" si="2"/>
        <v>2.004</v>
      </c>
      <c r="M65" s="34">
        <v>30</v>
      </c>
      <c r="N65" s="33">
        <f t="shared" si="19"/>
        <v>1.5299999999999998</v>
      </c>
      <c r="O65" s="34">
        <v>41</v>
      </c>
      <c r="P65" s="33">
        <f t="shared" si="20"/>
        <v>2.0909999999999997</v>
      </c>
      <c r="Q65" s="34">
        <f t="shared" si="21"/>
        <v>150.30303030303031</v>
      </c>
      <c r="R65" s="34">
        <f t="shared" si="16"/>
        <v>77.727272727272734</v>
      </c>
      <c r="S65" s="34">
        <f t="shared" si="17"/>
        <v>60.727272727272727</v>
      </c>
      <c r="T65" s="33">
        <f t="shared" si="6"/>
        <v>-2.956</v>
      </c>
      <c r="U65" s="33">
        <f t="shared" si="7"/>
        <v>-0.56099999999999994</v>
      </c>
      <c r="V65" s="35">
        <f t="shared" si="8"/>
        <v>11</v>
      </c>
    </row>
    <row r="66" spans="1:22" ht="12.75" customHeight="1">
      <c r="A66" s="235"/>
      <c r="B66" s="13">
        <v>60</v>
      </c>
      <c r="C66" s="12" t="s">
        <v>250</v>
      </c>
      <c r="D66" s="13">
        <v>55</v>
      </c>
      <c r="E66" s="13">
        <v>1989</v>
      </c>
      <c r="F66" s="32">
        <v>2337.38</v>
      </c>
      <c r="G66" s="32">
        <f t="shared" si="22"/>
        <v>2337.38</v>
      </c>
      <c r="H66" s="33">
        <v>7.3529999999999998</v>
      </c>
      <c r="I66" s="33">
        <f t="shared" si="18"/>
        <v>7.3529999999999998</v>
      </c>
      <c r="J66" s="33">
        <v>8.8000000000000007</v>
      </c>
      <c r="K66" s="33">
        <f t="shared" si="1"/>
        <v>4.3439999999999994</v>
      </c>
      <c r="L66" s="33">
        <f t="shared" si="2"/>
        <v>3.4974000000000003</v>
      </c>
      <c r="M66" s="34">
        <v>59</v>
      </c>
      <c r="N66" s="33">
        <f t="shared" si="19"/>
        <v>3.0089999999999999</v>
      </c>
      <c r="O66" s="34">
        <v>75.599999999999994</v>
      </c>
      <c r="P66" s="33">
        <f t="shared" si="20"/>
        <v>3.8555999999999995</v>
      </c>
      <c r="Q66" s="34">
        <f t="shared" si="21"/>
        <v>160</v>
      </c>
      <c r="R66" s="34">
        <f t="shared" si="16"/>
        <v>78.98181818181817</v>
      </c>
      <c r="S66" s="34">
        <f t="shared" si="17"/>
        <v>63.589090909090913</v>
      </c>
      <c r="T66" s="33">
        <f t="shared" si="6"/>
        <v>-5.3026</v>
      </c>
      <c r="U66" s="33">
        <f t="shared" si="7"/>
        <v>-0.84659999999999958</v>
      </c>
      <c r="V66" s="35">
        <f t="shared" si="8"/>
        <v>16.599999999999994</v>
      </c>
    </row>
    <row r="67" spans="1:22" ht="12.75" customHeight="1">
      <c r="A67" s="235"/>
      <c r="B67" s="13">
        <v>61</v>
      </c>
      <c r="C67" s="12" t="s">
        <v>251</v>
      </c>
      <c r="D67" s="13">
        <v>45</v>
      </c>
      <c r="E67" s="13">
        <v>1976</v>
      </c>
      <c r="F67" s="32">
        <v>2322.64</v>
      </c>
      <c r="G67" s="32">
        <f t="shared" si="22"/>
        <v>2322.64</v>
      </c>
      <c r="H67" s="33">
        <v>7.5110000000000001</v>
      </c>
      <c r="I67" s="33">
        <f t="shared" si="18"/>
        <v>7.5110000000000001</v>
      </c>
      <c r="J67" s="33">
        <v>7.2</v>
      </c>
      <c r="K67" s="33">
        <f t="shared" si="1"/>
        <v>4.5530000000000008</v>
      </c>
      <c r="L67" s="33">
        <f t="shared" si="2"/>
        <v>3.02555</v>
      </c>
      <c r="M67" s="34">
        <v>58</v>
      </c>
      <c r="N67" s="33">
        <f t="shared" si="19"/>
        <v>2.9579999999999997</v>
      </c>
      <c r="O67" s="34">
        <v>87.95</v>
      </c>
      <c r="P67" s="33">
        <f t="shared" si="20"/>
        <v>4.4854500000000002</v>
      </c>
      <c r="Q67" s="34">
        <f t="shared" si="21"/>
        <v>160</v>
      </c>
      <c r="R67" s="34">
        <f t="shared" si="16"/>
        <v>101.17777777777779</v>
      </c>
      <c r="S67" s="34">
        <f t="shared" si="17"/>
        <v>67.234444444444449</v>
      </c>
      <c r="T67" s="33">
        <f t="shared" si="6"/>
        <v>-4.1744500000000002</v>
      </c>
      <c r="U67" s="33">
        <f t="shared" si="7"/>
        <v>-1.5274500000000004</v>
      </c>
      <c r="V67" s="35">
        <f t="shared" si="8"/>
        <v>29.950000000000003</v>
      </c>
    </row>
    <row r="68" spans="1:22" ht="12.75" customHeight="1">
      <c r="A68" s="235"/>
      <c r="B68" s="13">
        <v>62</v>
      </c>
      <c r="C68" s="12" t="s">
        <v>252</v>
      </c>
      <c r="D68" s="13">
        <v>25</v>
      </c>
      <c r="E68" s="13">
        <v>1982</v>
      </c>
      <c r="F68" s="32">
        <v>1297.3900000000001</v>
      </c>
      <c r="G68" s="32">
        <f t="shared" si="22"/>
        <v>1297.3900000000001</v>
      </c>
      <c r="H68" s="33">
        <v>3.5990000000000002</v>
      </c>
      <c r="I68" s="33">
        <f t="shared" si="18"/>
        <v>3.5990000000000002</v>
      </c>
      <c r="J68" s="33">
        <v>4</v>
      </c>
      <c r="K68" s="33">
        <f t="shared" si="1"/>
        <v>1.9670000000000003</v>
      </c>
      <c r="L68" s="33">
        <f t="shared" si="2"/>
        <v>1.6870100000000001</v>
      </c>
      <c r="M68" s="34">
        <v>32</v>
      </c>
      <c r="N68" s="33">
        <f t="shared" si="19"/>
        <v>1.6319999999999999</v>
      </c>
      <c r="O68" s="34">
        <v>37.49</v>
      </c>
      <c r="P68" s="33">
        <f t="shared" si="20"/>
        <v>1.9119900000000001</v>
      </c>
      <c r="Q68" s="34">
        <f t="shared" si="21"/>
        <v>160</v>
      </c>
      <c r="R68" s="34">
        <f t="shared" si="16"/>
        <v>78.680000000000007</v>
      </c>
      <c r="S68" s="34">
        <f t="shared" si="17"/>
        <v>67.480400000000003</v>
      </c>
      <c r="T68" s="33">
        <f t="shared" si="6"/>
        <v>-2.3129900000000001</v>
      </c>
      <c r="U68" s="33">
        <f t="shared" si="7"/>
        <v>-0.27999000000000018</v>
      </c>
      <c r="V68" s="35">
        <f t="shared" si="8"/>
        <v>5.490000000000002</v>
      </c>
    </row>
    <row r="69" spans="1:22" ht="12.75" customHeight="1">
      <c r="A69" s="235"/>
      <c r="B69" s="13">
        <v>63</v>
      </c>
      <c r="C69" s="12" t="s">
        <v>253</v>
      </c>
      <c r="D69" s="13">
        <v>45</v>
      </c>
      <c r="E69" s="13">
        <v>1973</v>
      </c>
      <c r="F69" s="32">
        <v>1888.34</v>
      </c>
      <c r="G69" s="32">
        <f t="shared" si="22"/>
        <v>1888.34</v>
      </c>
      <c r="H69" s="33">
        <v>7.3010000000000002</v>
      </c>
      <c r="I69" s="33">
        <f t="shared" si="18"/>
        <v>7.3010000000000002</v>
      </c>
      <c r="J69" s="33">
        <v>7.2</v>
      </c>
      <c r="K69" s="33">
        <f t="shared" si="1"/>
        <v>3.8330000000000002</v>
      </c>
      <c r="L69" s="33">
        <f t="shared" si="2"/>
        <v>3.0935510000000006</v>
      </c>
      <c r="M69" s="34">
        <v>68</v>
      </c>
      <c r="N69" s="33">
        <f t="shared" si="19"/>
        <v>3.468</v>
      </c>
      <c r="O69" s="34">
        <v>82.498999999999995</v>
      </c>
      <c r="P69" s="33">
        <f t="shared" si="20"/>
        <v>4.2074489999999996</v>
      </c>
      <c r="Q69" s="34">
        <f t="shared" si="21"/>
        <v>160</v>
      </c>
      <c r="R69" s="34">
        <f t="shared" si="16"/>
        <v>85.177777777777777</v>
      </c>
      <c r="S69" s="34">
        <f t="shared" si="17"/>
        <v>68.745577777777783</v>
      </c>
      <c r="T69" s="33">
        <f t="shared" si="6"/>
        <v>-4.1064489999999996</v>
      </c>
      <c r="U69" s="33">
        <f t="shared" si="7"/>
        <v>-0.73944899999999958</v>
      </c>
      <c r="V69" s="35">
        <f t="shared" si="8"/>
        <v>14.498999999999995</v>
      </c>
    </row>
    <row r="70" spans="1:22" ht="12.75" customHeight="1">
      <c r="A70" s="235"/>
      <c r="B70" s="13">
        <v>64</v>
      </c>
      <c r="C70" s="12" t="s">
        <v>254</v>
      </c>
      <c r="D70" s="13">
        <v>33</v>
      </c>
      <c r="E70" s="13">
        <v>1961</v>
      </c>
      <c r="F70" s="32">
        <v>1204.31</v>
      </c>
      <c r="G70" s="32">
        <f t="shared" si="22"/>
        <v>1204.31</v>
      </c>
      <c r="H70" s="33">
        <v>3.8239999999999998</v>
      </c>
      <c r="I70" s="33">
        <f t="shared" si="18"/>
        <v>3.8239999999999998</v>
      </c>
      <c r="J70" s="33">
        <v>4.96</v>
      </c>
      <c r="K70" s="33">
        <f t="shared" si="1"/>
        <v>2.6509999999999998</v>
      </c>
      <c r="L70" s="33">
        <f t="shared" si="2"/>
        <v>2.1920000000000002</v>
      </c>
      <c r="M70" s="34">
        <v>23</v>
      </c>
      <c r="N70" s="33">
        <f t="shared" si="19"/>
        <v>1.1729999999999998</v>
      </c>
      <c r="O70" s="34">
        <v>32</v>
      </c>
      <c r="P70" s="33">
        <f t="shared" si="20"/>
        <v>1.6319999999999999</v>
      </c>
      <c r="Q70" s="34">
        <f t="shared" si="21"/>
        <v>150.30303030303031</v>
      </c>
      <c r="R70" s="34">
        <f t="shared" si="16"/>
        <v>80.333333333333329</v>
      </c>
      <c r="S70" s="34">
        <f t="shared" si="17"/>
        <v>66.424242424242422</v>
      </c>
      <c r="T70" s="33">
        <f t="shared" si="6"/>
        <v>-2.7679999999999998</v>
      </c>
      <c r="U70" s="33">
        <f t="shared" si="7"/>
        <v>-0.45900000000000007</v>
      </c>
      <c r="V70" s="35">
        <f t="shared" si="8"/>
        <v>9</v>
      </c>
    </row>
    <row r="71" spans="1:22" ht="12.75" customHeight="1">
      <c r="A71" s="235"/>
      <c r="B71" s="13">
        <v>65</v>
      </c>
      <c r="C71" s="12" t="s">
        <v>255</v>
      </c>
      <c r="D71" s="13">
        <v>32</v>
      </c>
      <c r="E71" s="13">
        <v>1964</v>
      </c>
      <c r="F71" s="32">
        <v>1224.6600000000001</v>
      </c>
      <c r="G71" s="32">
        <f t="shared" si="22"/>
        <v>1224.6600000000001</v>
      </c>
      <c r="H71" s="33">
        <v>4.1529999999999996</v>
      </c>
      <c r="I71" s="33">
        <f t="shared" si="18"/>
        <v>4.1529999999999996</v>
      </c>
      <c r="J71" s="33">
        <v>5.12</v>
      </c>
      <c r="K71" s="33">
        <f t="shared" ref="K71:K134" si="23">I71-N71</f>
        <v>2.5719999999999996</v>
      </c>
      <c r="L71" s="33">
        <f t="shared" ref="L71:L134" si="24">I71-P71</f>
        <v>2.1639999999999997</v>
      </c>
      <c r="M71" s="34">
        <v>31</v>
      </c>
      <c r="N71" s="33">
        <f t="shared" si="19"/>
        <v>1.581</v>
      </c>
      <c r="O71" s="34">
        <v>39</v>
      </c>
      <c r="P71" s="33">
        <f t="shared" si="20"/>
        <v>1.9889999999999999</v>
      </c>
      <c r="Q71" s="34">
        <f t="shared" si="21"/>
        <v>160</v>
      </c>
      <c r="R71" s="34">
        <f t="shared" ref="R71:R102" si="25">K71*1000/D71</f>
        <v>80.374999999999986</v>
      </c>
      <c r="S71" s="34">
        <f t="shared" ref="S71:S102" si="26">L71*1000/D71</f>
        <v>67.624999999999986</v>
      </c>
      <c r="T71" s="33">
        <f t="shared" ref="T71:T134" si="27">L71-J71</f>
        <v>-2.9560000000000004</v>
      </c>
      <c r="U71" s="33">
        <f t="shared" ref="U71:U134" si="28">N71-P71</f>
        <v>-0.40799999999999992</v>
      </c>
      <c r="V71" s="35">
        <f t="shared" ref="V71:V134" si="29">O71-M71</f>
        <v>8</v>
      </c>
    </row>
    <row r="72" spans="1:22" ht="12.75" customHeight="1">
      <c r="A72" s="235"/>
      <c r="B72" s="13">
        <v>66</v>
      </c>
      <c r="C72" s="12" t="s">
        <v>256</v>
      </c>
      <c r="D72" s="13">
        <v>32</v>
      </c>
      <c r="E72" s="13">
        <v>1962</v>
      </c>
      <c r="F72" s="32">
        <v>1208.71</v>
      </c>
      <c r="G72" s="32">
        <f t="shared" si="22"/>
        <v>1208.71</v>
      </c>
      <c r="H72" s="33">
        <v>5.4630000000000001</v>
      </c>
      <c r="I72" s="33">
        <f t="shared" si="18"/>
        <v>5.4630000000000001</v>
      </c>
      <c r="J72" s="33">
        <v>5.04</v>
      </c>
      <c r="K72" s="33">
        <f t="shared" si="23"/>
        <v>3.5760000000000005</v>
      </c>
      <c r="L72" s="33">
        <f t="shared" si="24"/>
        <v>2.250051</v>
      </c>
      <c r="M72" s="34">
        <v>37</v>
      </c>
      <c r="N72" s="33">
        <f t="shared" si="19"/>
        <v>1.8869999999999998</v>
      </c>
      <c r="O72" s="34">
        <v>62.999000000000002</v>
      </c>
      <c r="P72" s="33">
        <f t="shared" si="20"/>
        <v>3.2129490000000001</v>
      </c>
      <c r="Q72" s="34">
        <f t="shared" si="21"/>
        <v>157.5</v>
      </c>
      <c r="R72" s="34">
        <f t="shared" si="25"/>
        <v>111.75000000000001</v>
      </c>
      <c r="S72" s="34">
        <f t="shared" si="26"/>
        <v>70.314093749999998</v>
      </c>
      <c r="T72" s="33">
        <f t="shared" si="27"/>
        <v>-2.789949</v>
      </c>
      <c r="U72" s="33">
        <f t="shared" si="28"/>
        <v>-1.3259490000000003</v>
      </c>
      <c r="V72" s="35">
        <f t="shared" si="29"/>
        <v>25.999000000000002</v>
      </c>
    </row>
    <row r="73" spans="1:22" ht="12.75" customHeight="1">
      <c r="A73" s="235"/>
      <c r="B73" s="13">
        <v>67</v>
      </c>
      <c r="C73" s="12" t="s">
        <v>257</v>
      </c>
      <c r="D73" s="13">
        <v>61</v>
      </c>
      <c r="E73" s="13">
        <v>1967</v>
      </c>
      <c r="F73" s="32">
        <v>2715.01</v>
      </c>
      <c r="G73" s="32">
        <f t="shared" si="22"/>
        <v>2715.01</v>
      </c>
      <c r="H73" s="33">
        <v>8.6080000000000005</v>
      </c>
      <c r="I73" s="33">
        <f t="shared" si="18"/>
        <v>8.6080000000000005</v>
      </c>
      <c r="J73" s="33">
        <v>9.6</v>
      </c>
      <c r="K73" s="33">
        <f t="shared" si="23"/>
        <v>5.0890000000000004</v>
      </c>
      <c r="L73" s="33">
        <f t="shared" si="24"/>
        <v>4.2475000000000005</v>
      </c>
      <c r="M73" s="34">
        <v>69</v>
      </c>
      <c r="N73" s="33">
        <f t="shared" si="19"/>
        <v>3.5189999999999997</v>
      </c>
      <c r="O73" s="34">
        <v>85.5</v>
      </c>
      <c r="P73" s="33">
        <f t="shared" si="20"/>
        <v>4.3605</v>
      </c>
      <c r="Q73" s="34">
        <f t="shared" si="21"/>
        <v>157.37704918032787</v>
      </c>
      <c r="R73" s="34">
        <f t="shared" si="25"/>
        <v>83.426229508196727</v>
      </c>
      <c r="S73" s="34">
        <f t="shared" si="26"/>
        <v>69.631147540983619</v>
      </c>
      <c r="T73" s="33">
        <f t="shared" si="27"/>
        <v>-5.3524999999999991</v>
      </c>
      <c r="U73" s="33">
        <f t="shared" si="28"/>
        <v>-0.84150000000000036</v>
      </c>
      <c r="V73" s="35">
        <f t="shared" si="29"/>
        <v>16.5</v>
      </c>
    </row>
    <row r="74" spans="1:22" ht="12.75" customHeight="1">
      <c r="A74" s="235"/>
      <c r="B74" s="13">
        <v>68</v>
      </c>
      <c r="C74" s="37" t="s">
        <v>258</v>
      </c>
      <c r="D74" s="38">
        <v>45</v>
      </c>
      <c r="E74" s="38">
        <v>1986</v>
      </c>
      <c r="F74" s="39">
        <v>2321.5</v>
      </c>
      <c r="G74" s="39">
        <f t="shared" si="22"/>
        <v>2321.5</v>
      </c>
      <c r="H74" s="33">
        <v>8.2880000000000003</v>
      </c>
      <c r="I74" s="33">
        <f t="shared" si="18"/>
        <v>8.2880000000000003</v>
      </c>
      <c r="J74" s="40">
        <v>7.2</v>
      </c>
      <c r="K74" s="33">
        <f t="shared" si="23"/>
        <v>4.82</v>
      </c>
      <c r="L74" s="33">
        <f t="shared" si="24"/>
        <v>4.7639000000000014</v>
      </c>
      <c r="M74" s="34">
        <v>68</v>
      </c>
      <c r="N74" s="33">
        <f t="shared" si="19"/>
        <v>3.468</v>
      </c>
      <c r="O74" s="34">
        <v>69.099999999999994</v>
      </c>
      <c r="P74" s="33">
        <f t="shared" si="20"/>
        <v>3.5240999999999993</v>
      </c>
      <c r="Q74" s="34">
        <f t="shared" si="21"/>
        <v>160</v>
      </c>
      <c r="R74" s="34">
        <f t="shared" si="25"/>
        <v>107.11111111111111</v>
      </c>
      <c r="S74" s="34">
        <f t="shared" si="26"/>
        <v>105.86444444444447</v>
      </c>
      <c r="T74" s="33">
        <f t="shared" si="27"/>
        <v>-2.4360999999999988</v>
      </c>
      <c r="U74" s="33">
        <f t="shared" si="28"/>
        <v>-5.6099999999999373E-2</v>
      </c>
      <c r="V74" s="35">
        <f t="shared" si="29"/>
        <v>1.0999999999999943</v>
      </c>
    </row>
    <row r="75" spans="1:22" ht="12.75" customHeight="1">
      <c r="A75" s="235"/>
      <c r="B75" s="13">
        <v>69</v>
      </c>
      <c r="C75" s="12" t="s">
        <v>259</v>
      </c>
      <c r="D75" s="13">
        <v>40</v>
      </c>
      <c r="E75" s="13">
        <v>1989</v>
      </c>
      <c r="F75" s="32">
        <v>2207.9499999999998</v>
      </c>
      <c r="G75" s="32">
        <f t="shared" si="22"/>
        <v>2207.9499999999998</v>
      </c>
      <c r="H75" s="33">
        <v>7.6210000000000004</v>
      </c>
      <c r="I75" s="33">
        <f t="shared" si="18"/>
        <v>7.6210000000000004</v>
      </c>
      <c r="J75" s="33">
        <v>6.4</v>
      </c>
      <c r="K75" s="33">
        <f t="shared" si="23"/>
        <v>5.0200000000000005</v>
      </c>
      <c r="L75" s="33">
        <f t="shared" si="24"/>
        <v>4.2805000000000009</v>
      </c>
      <c r="M75" s="34">
        <v>51</v>
      </c>
      <c r="N75" s="33">
        <f t="shared" si="19"/>
        <v>2.601</v>
      </c>
      <c r="O75" s="34">
        <v>65.5</v>
      </c>
      <c r="P75" s="33">
        <f t="shared" si="20"/>
        <v>3.3404999999999996</v>
      </c>
      <c r="Q75" s="34">
        <f t="shared" si="21"/>
        <v>160</v>
      </c>
      <c r="R75" s="34">
        <f t="shared" si="25"/>
        <v>125.50000000000003</v>
      </c>
      <c r="S75" s="34">
        <f t="shared" si="26"/>
        <v>107.01250000000002</v>
      </c>
      <c r="T75" s="33">
        <f t="shared" si="27"/>
        <v>-2.1194999999999995</v>
      </c>
      <c r="U75" s="33">
        <f t="shared" si="28"/>
        <v>-0.7394999999999996</v>
      </c>
      <c r="V75" s="35">
        <f t="shared" si="29"/>
        <v>14.5</v>
      </c>
    </row>
    <row r="76" spans="1:22" ht="12.75" customHeight="1">
      <c r="A76" s="235"/>
      <c r="B76" s="13">
        <v>70</v>
      </c>
      <c r="C76" s="12" t="s">
        <v>260</v>
      </c>
      <c r="D76" s="13">
        <v>40</v>
      </c>
      <c r="E76" s="13">
        <v>1985</v>
      </c>
      <c r="F76" s="32">
        <v>2237.4</v>
      </c>
      <c r="G76" s="32">
        <f t="shared" si="22"/>
        <v>2237.4</v>
      </c>
      <c r="H76" s="33">
        <v>7.74</v>
      </c>
      <c r="I76" s="33">
        <f t="shared" si="18"/>
        <v>7.74</v>
      </c>
      <c r="J76" s="33">
        <v>6.4</v>
      </c>
      <c r="K76" s="33">
        <f t="shared" si="23"/>
        <v>4.527000000000001</v>
      </c>
      <c r="L76" s="33">
        <f t="shared" si="24"/>
        <v>4.2969900000000001</v>
      </c>
      <c r="M76" s="34">
        <v>63</v>
      </c>
      <c r="N76" s="33">
        <f t="shared" si="19"/>
        <v>3.2129999999999996</v>
      </c>
      <c r="O76" s="34">
        <v>67.510000000000005</v>
      </c>
      <c r="P76" s="33">
        <f t="shared" si="20"/>
        <v>3.4430100000000001</v>
      </c>
      <c r="Q76" s="34">
        <f t="shared" si="21"/>
        <v>160</v>
      </c>
      <c r="R76" s="34">
        <f t="shared" si="25"/>
        <v>113.17500000000003</v>
      </c>
      <c r="S76" s="34">
        <f t="shared" si="26"/>
        <v>107.42474999999999</v>
      </c>
      <c r="T76" s="33">
        <f t="shared" si="27"/>
        <v>-2.1030100000000003</v>
      </c>
      <c r="U76" s="33">
        <f t="shared" si="28"/>
        <v>-0.23001000000000049</v>
      </c>
      <c r="V76" s="35">
        <f t="shared" si="29"/>
        <v>4.5100000000000051</v>
      </c>
    </row>
    <row r="77" spans="1:22" ht="12.75" customHeight="1">
      <c r="A77" s="235"/>
      <c r="B77" s="13">
        <v>71</v>
      </c>
      <c r="C77" s="12" t="s">
        <v>261</v>
      </c>
      <c r="D77" s="13">
        <v>32</v>
      </c>
      <c r="E77" s="13">
        <v>1964</v>
      </c>
      <c r="F77" s="32">
        <v>1219.69</v>
      </c>
      <c r="G77" s="32">
        <f t="shared" si="22"/>
        <v>1219.69</v>
      </c>
      <c r="H77" s="33">
        <v>5.3559999999999999</v>
      </c>
      <c r="I77" s="33">
        <f t="shared" si="18"/>
        <v>5.3559999999999999</v>
      </c>
      <c r="J77" s="33">
        <v>5.12</v>
      </c>
      <c r="K77" s="33">
        <f t="shared" si="23"/>
        <v>3.52</v>
      </c>
      <c r="L77" s="33">
        <f t="shared" si="24"/>
        <v>3.3925000000000001</v>
      </c>
      <c r="M77" s="34">
        <v>36</v>
      </c>
      <c r="N77" s="33">
        <f t="shared" si="19"/>
        <v>1.8359999999999999</v>
      </c>
      <c r="O77" s="34">
        <v>38.5</v>
      </c>
      <c r="P77" s="33">
        <f t="shared" si="20"/>
        <v>1.9634999999999998</v>
      </c>
      <c r="Q77" s="34">
        <f t="shared" si="21"/>
        <v>160</v>
      </c>
      <c r="R77" s="34">
        <f t="shared" si="25"/>
        <v>110</v>
      </c>
      <c r="S77" s="34">
        <f t="shared" si="26"/>
        <v>106.015625</v>
      </c>
      <c r="T77" s="33">
        <f t="shared" si="27"/>
        <v>-1.7275</v>
      </c>
      <c r="U77" s="33">
        <f t="shared" si="28"/>
        <v>-0.12749999999999995</v>
      </c>
      <c r="V77" s="35">
        <f t="shared" si="29"/>
        <v>2.5</v>
      </c>
    </row>
    <row r="78" spans="1:22" ht="12.75" customHeight="1">
      <c r="A78" s="235"/>
      <c r="B78" s="13">
        <v>72</v>
      </c>
      <c r="C78" s="12" t="s">
        <v>262</v>
      </c>
      <c r="D78" s="13">
        <v>32</v>
      </c>
      <c r="E78" s="13">
        <v>1962</v>
      </c>
      <c r="F78" s="32">
        <v>1209.0999999999999</v>
      </c>
      <c r="G78" s="32">
        <f t="shared" si="22"/>
        <v>1209.0999999999999</v>
      </c>
      <c r="H78" s="33">
        <v>4.8819999999999997</v>
      </c>
      <c r="I78" s="33">
        <f t="shared" si="18"/>
        <v>4.8819999999999997</v>
      </c>
      <c r="J78" s="33">
        <v>5.12</v>
      </c>
      <c r="K78" s="33">
        <f t="shared" si="23"/>
        <v>3.556</v>
      </c>
      <c r="L78" s="33">
        <f t="shared" si="24"/>
        <v>3.4029999999999996</v>
      </c>
      <c r="M78" s="34">
        <v>26</v>
      </c>
      <c r="N78" s="33">
        <f t="shared" si="19"/>
        <v>1.3259999999999998</v>
      </c>
      <c r="O78" s="34">
        <v>29</v>
      </c>
      <c r="P78" s="33">
        <f t="shared" si="20"/>
        <v>1.4789999999999999</v>
      </c>
      <c r="Q78" s="34">
        <f t="shared" si="21"/>
        <v>160</v>
      </c>
      <c r="R78" s="34">
        <f t="shared" si="25"/>
        <v>111.125</v>
      </c>
      <c r="S78" s="34">
        <f t="shared" si="26"/>
        <v>106.34374999999999</v>
      </c>
      <c r="T78" s="33">
        <f t="shared" si="27"/>
        <v>-1.7170000000000005</v>
      </c>
      <c r="U78" s="33">
        <f t="shared" si="28"/>
        <v>-0.15300000000000002</v>
      </c>
      <c r="V78" s="35">
        <f t="shared" si="29"/>
        <v>3</v>
      </c>
    </row>
    <row r="79" spans="1:22" ht="12.75" customHeight="1">
      <c r="A79" s="235"/>
      <c r="B79" s="13">
        <v>73</v>
      </c>
      <c r="C79" s="12" t="s">
        <v>263</v>
      </c>
      <c r="D79" s="13">
        <v>45</v>
      </c>
      <c r="E79" s="13">
        <v>1970</v>
      </c>
      <c r="F79" s="32">
        <v>1913.38</v>
      </c>
      <c r="G79" s="32">
        <f t="shared" si="22"/>
        <v>1913.38</v>
      </c>
      <c r="H79" s="33">
        <v>7.41</v>
      </c>
      <c r="I79" s="33">
        <f t="shared" si="18"/>
        <v>7.41</v>
      </c>
      <c r="J79" s="33">
        <v>7.2</v>
      </c>
      <c r="K79" s="33">
        <f t="shared" si="23"/>
        <v>5.7780000000000005</v>
      </c>
      <c r="L79" s="33">
        <f t="shared" si="24"/>
        <v>4.8600000000000003</v>
      </c>
      <c r="M79" s="34">
        <v>32</v>
      </c>
      <c r="N79" s="33">
        <f t="shared" si="19"/>
        <v>1.6319999999999999</v>
      </c>
      <c r="O79" s="34">
        <v>50</v>
      </c>
      <c r="P79" s="33">
        <f t="shared" si="20"/>
        <v>2.5499999999999998</v>
      </c>
      <c r="Q79" s="34">
        <f t="shared" si="21"/>
        <v>160</v>
      </c>
      <c r="R79" s="34">
        <f t="shared" si="25"/>
        <v>128.40000000000003</v>
      </c>
      <c r="S79" s="34">
        <f t="shared" si="26"/>
        <v>108</v>
      </c>
      <c r="T79" s="33">
        <f t="shared" si="27"/>
        <v>-2.34</v>
      </c>
      <c r="U79" s="33">
        <f t="shared" si="28"/>
        <v>-0.91799999999999993</v>
      </c>
      <c r="V79" s="35">
        <f t="shared" si="29"/>
        <v>18</v>
      </c>
    </row>
    <row r="80" spans="1:22" ht="12.75" customHeight="1">
      <c r="A80" s="235"/>
      <c r="B80" s="13">
        <v>74</v>
      </c>
      <c r="C80" s="12" t="s">
        <v>264</v>
      </c>
      <c r="D80" s="13">
        <v>14</v>
      </c>
      <c r="E80" s="13">
        <v>1969</v>
      </c>
      <c r="F80" s="32">
        <v>717.57</v>
      </c>
      <c r="G80" s="32">
        <f t="shared" si="22"/>
        <v>717.57</v>
      </c>
      <c r="H80" s="33">
        <v>2.3170000000000002</v>
      </c>
      <c r="I80" s="33">
        <f t="shared" si="18"/>
        <v>2.3170000000000002</v>
      </c>
      <c r="J80" s="33">
        <v>1.56</v>
      </c>
      <c r="K80" s="33">
        <f t="shared" si="23"/>
        <v>1.0420000000000003</v>
      </c>
      <c r="L80" s="33">
        <f t="shared" si="24"/>
        <v>1.5265000000000002</v>
      </c>
      <c r="M80" s="34">
        <v>25</v>
      </c>
      <c r="N80" s="33">
        <f t="shared" si="19"/>
        <v>1.2749999999999999</v>
      </c>
      <c r="O80" s="34">
        <v>15.5</v>
      </c>
      <c r="P80" s="33">
        <f t="shared" si="20"/>
        <v>0.79049999999999998</v>
      </c>
      <c r="Q80" s="34">
        <f t="shared" si="21"/>
        <v>111.42857142857143</v>
      </c>
      <c r="R80" s="34">
        <f t="shared" si="25"/>
        <v>74.428571428571445</v>
      </c>
      <c r="S80" s="34">
        <f t="shared" si="26"/>
        <v>109.03571428571431</v>
      </c>
      <c r="T80" s="33">
        <f t="shared" si="27"/>
        <v>-3.3499999999999863E-2</v>
      </c>
      <c r="U80" s="33">
        <f t="shared" si="28"/>
        <v>0.48449999999999993</v>
      </c>
      <c r="V80" s="35">
        <f t="shared" si="29"/>
        <v>-9.5</v>
      </c>
    </row>
    <row r="81" spans="1:22" ht="12.75" customHeight="1">
      <c r="A81" s="235"/>
      <c r="B81" s="13">
        <v>75</v>
      </c>
      <c r="C81" s="12" t="s">
        <v>265</v>
      </c>
      <c r="D81" s="13">
        <v>41</v>
      </c>
      <c r="E81" s="13">
        <v>1981</v>
      </c>
      <c r="F81" s="32">
        <v>2268.64</v>
      </c>
      <c r="G81" s="32">
        <f t="shared" si="22"/>
        <v>2268.64</v>
      </c>
      <c r="H81" s="33">
        <v>8.0090000000000003</v>
      </c>
      <c r="I81" s="33">
        <f t="shared" si="18"/>
        <v>8.0090000000000003</v>
      </c>
      <c r="J81" s="33">
        <v>6.4</v>
      </c>
      <c r="K81" s="33">
        <f t="shared" si="23"/>
        <v>5.3570000000000011</v>
      </c>
      <c r="L81" s="33">
        <f t="shared" si="24"/>
        <v>4.5665510000000005</v>
      </c>
      <c r="M81" s="34">
        <v>52</v>
      </c>
      <c r="N81" s="33">
        <f t="shared" si="19"/>
        <v>2.6519999999999997</v>
      </c>
      <c r="O81" s="34">
        <v>67.498999999999995</v>
      </c>
      <c r="P81" s="33">
        <f t="shared" si="20"/>
        <v>3.4424489999999994</v>
      </c>
      <c r="Q81" s="34">
        <f t="shared" si="21"/>
        <v>156.09756097560975</v>
      </c>
      <c r="R81" s="34">
        <f t="shared" si="25"/>
        <v>130.65853658536588</v>
      </c>
      <c r="S81" s="34">
        <f t="shared" si="26"/>
        <v>111.37929268292685</v>
      </c>
      <c r="T81" s="33">
        <f t="shared" si="27"/>
        <v>-1.8334489999999999</v>
      </c>
      <c r="U81" s="33">
        <f t="shared" si="28"/>
        <v>-0.79044899999999974</v>
      </c>
      <c r="V81" s="35">
        <f t="shared" si="29"/>
        <v>15.498999999999995</v>
      </c>
    </row>
    <row r="82" spans="1:22" ht="12.75" customHeight="1">
      <c r="A82" s="235"/>
      <c r="B82" s="13">
        <v>76</v>
      </c>
      <c r="C82" s="12" t="s">
        <v>266</v>
      </c>
      <c r="D82" s="13">
        <v>45</v>
      </c>
      <c r="E82" s="13">
        <v>1979</v>
      </c>
      <c r="F82" s="32">
        <v>2326.9299999999998</v>
      </c>
      <c r="G82" s="32">
        <f t="shared" si="22"/>
        <v>2326.9299999999998</v>
      </c>
      <c r="H82" s="33">
        <v>7.1529999999999996</v>
      </c>
      <c r="I82" s="33">
        <f t="shared" si="18"/>
        <v>7.1529999999999996</v>
      </c>
      <c r="J82" s="33">
        <v>7.2</v>
      </c>
      <c r="K82" s="33">
        <f t="shared" si="23"/>
        <v>4.9089999999999998</v>
      </c>
      <c r="L82" s="33">
        <f t="shared" si="24"/>
        <v>7.1529999999999996</v>
      </c>
      <c r="M82" s="34">
        <v>44</v>
      </c>
      <c r="N82" s="33">
        <f t="shared" si="19"/>
        <v>2.2439999999999998</v>
      </c>
      <c r="O82" s="34">
        <v>0</v>
      </c>
      <c r="P82" s="33">
        <f t="shared" si="20"/>
        <v>0</v>
      </c>
      <c r="Q82" s="34">
        <f t="shared" si="21"/>
        <v>160</v>
      </c>
      <c r="R82" s="34">
        <f t="shared" si="25"/>
        <v>109.08888888888889</v>
      </c>
      <c r="S82" s="34">
        <f t="shared" si="26"/>
        <v>158.95555555555555</v>
      </c>
      <c r="T82" s="33">
        <f t="shared" si="27"/>
        <v>-4.7000000000000597E-2</v>
      </c>
      <c r="U82" s="33">
        <f t="shared" si="28"/>
        <v>2.2439999999999998</v>
      </c>
      <c r="V82" s="35">
        <f t="shared" si="29"/>
        <v>-44</v>
      </c>
    </row>
    <row r="83" spans="1:22" ht="12.75" customHeight="1">
      <c r="A83" s="235"/>
      <c r="B83" s="13">
        <v>77</v>
      </c>
      <c r="C83" s="36" t="s">
        <v>267</v>
      </c>
      <c r="D83" s="13">
        <v>30</v>
      </c>
      <c r="E83" s="13">
        <v>1992</v>
      </c>
      <c r="F83" s="32">
        <v>1568.67</v>
      </c>
      <c r="G83" s="32">
        <f t="shared" si="22"/>
        <v>1568.67</v>
      </c>
      <c r="H83" s="33">
        <v>6.0519999999999996</v>
      </c>
      <c r="I83" s="33">
        <f t="shared" si="18"/>
        <v>6.0519999999999996</v>
      </c>
      <c r="J83" s="33">
        <v>4.8</v>
      </c>
      <c r="K83" s="33">
        <f t="shared" si="23"/>
        <v>4.0119999999999996</v>
      </c>
      <c r="L83" s="33">
        <f t="shared" si="24"/>
        <v>3.4509999999999996</v>
      </c>
      <c r="M83" s="34">
        <v>40</v>
      </c>
      <c r="N83" s="33">
        <f t="shared" si="19"/>
        <v>2.04</v>
      </c>
      <c r="O83" s="34">
        <v>51</v>
      </c>
      <c r="P83" s="33">
        <f t="shared" si="20"/>
        <v>2.601</v>
      </c>
      <c r="Q83" s="34">
        <f t="shared" si="21"/>
        <v>160</v>
      </c>
      <c r="R83" s="34">
        <f t="shared" si="25"/>
        <v>133.73333333333332</v>
      </c>
      <c r="S83" s="34">
        <f t="shared" si="26"/>
        <v>115.03333333333332</v>
      </c>
      <c r="T83" s="33">
        <f t="shared" si="27"/>
        <v>-1.3490000000000002</v>
      </c>
      <c r="U83" s="33">
        <f t="shared" si="28"/>
        <v>-0.56099999999999994</v>
      </c>
      <c r="V83" s="35">
        <f t="shared" si="29"/>
        <v>11</v>
      </c>
    </row>
    <row r="84" spans="1:22" ht="12.75" customHeight="1">
      <c r="A84" s="235"/>
      <c r="B84" s="13">
        <v>78</v>
      </c>
      <c r="C84" s="37" t="s">
        <v>268</v>
      </c>
      <c r="D84" s="38">
        <v>12</v>
      </c>
      <c r="E84" s="38">
        <v>1959</v>
      </c>
      <c r="F84" s="39">
        <v>548.53</v>
      </c>
      <c r="G84" s="39">
        <f t="shared" si="22"/>
        <v>548.53</v>
      </c>
      <c r="H84" s="33">
        <v>2.0529999999999999</v>
      </c>
      <c r="I84" s="33">
        <f t="shared" si="18"/>
        <v>2.0529999999999999</v>
      </c>
      <c r="J84" s="40">
        <v>1.92</v>
      </c>
      <c r="K84" s="33">
        <f t="shared" si="23"/>
        <v>1.5939999999999999</v>
      </c>
      <c r="L84" s="33">
        <f t="shared" si="24"/>
        <v>1.4409999999999998</v>
      </c>
      <c r="M84" s="34">
        <v>9</v>
      </c>
      <c r="N84" s="33">
        <f t="shared" si="19"/>
        <v>0.45899999999999996</v>
      </c>
      <c r="O84" s="34">
        <v>12</v>
      </c>
      <c r="P84" s="33">
        <f t="shared" si="20"/>
        <v>0.61199999999999999</v>
      </c>
      <c r="Q84" s="34">
        <f t="shared" si="21"/>
        <v>160</v>
      </c>
      <c r="R84" s="34">
        <f t="shared" si="25"/>
        <v>132.83333333333331</v>
      </c>
      <c r="S84" s="34">
        <f t="shared" si="26"/>
        <v>120.08333333333331</v>
      </c>
      <c r="T84" s="33">
        <f t="shared" si="27"/>
        <v>-0.47900000000000009</v>
      </c>
      <c r="U84" s="33">
        <f t="shared" si="28"/>
        <v>-0.15300000000000002</v>
      </c>
      <c r="V84" s="35">
        <f t="shared" si="29"/>
        <v>3</v>
      </c>
    </row>
    <row r="85" spans="1:22" ht="12.75" customHeight="1">
      <c r="A85" s="235"/>
      <c r="B85" s="13">
        <v>79</v>
      </c>
      <c r="C85" s="12" t="s">
        <v>269</v>
      </c>
      <c r="D85" s="13">
        <v>14</v>
      </c>
      <c r="E85" s="13">
        <v>1973</v>
      </c>
      <c r="F85" s="32">
        <v>715.34</v>
      </c>
      <c r="G85" s="32">
        <f t="shared" si="22"/>
        <v>715.34</v>
      </c>
      <c r="H85" s="33">
        <v>2.294</v>
      </c>
      <c r="I85" s="33">
        <f t="shared" si="18"/>
        <v>2.294</v>
      </c>
      <c r="J85" s="33">
        <v>2.16</v>
      </c>
      <c r="K85" s="33">
        <f t="shared" si="23"/>
        <v>1.7330000000000001</v>
      </c>
      <c r="L85" s="33">
        <f t="shared" si="24"/>
        <v>1.6819999999999999</v>
      </c>
      <c r="M85" s="34">
        <v>11</v>
      </c>
      <c r="N85" s="33">
        <f t="shared" si="19"/>
        <v>0.56099999999999994</v>
      </c>
      <c r="O85" s="34">
        <v>12</v>
      </c>
      <c r="P85" s="33">
        <f t="shared" si="20"/>
        <v>0.61199999999999999</v>
      </c>
      <c r="Q85" s="34">
        <f t="shared" si="21"/>
        <v>154.28571428571428</v>
      </c>
      <c r="R85" s="34">
        <f t="shared" si="25"/>
        <v>123.78571428571429</v>
      </c>
      <c r="S85" s="34">
        <f t="shared" si="26"/>
        <v>120.14285714285714</v>
      </c>
      <c r="T85" s="33">
        <f t="shared" si="27"/>
        <v>-0.4780000000000002</v>
      </c>
      <c r="U85" s="33">
        <f t="shared" si="28"/>
        <v>-5.1000000000000045E-2</v>
      </c>
      <c r="V85" s="35">
        <f t="shared" si="29"/>
        <v>1</v>
      </c>
    </row>
    <row r="86" spans="1:22" ht="12.75" customHeight="1">
      <c r="A86" s="235"/>
      <c r="B86" s="13">
        <v>80</v>
      </c>
      <c r="C86" s="12" t="s">
        <v>270</v>
      </c>
      <c r="D86" s="13">
        <v>19</v>
      </c>
      <c r="E86" s="13">
        <v>1983</v>
      </c>
      <c r="F86" s="32">
        <v>1040.3900000000001</v>
      </c>
      <c r="G86" s="32">
        <f t="shared" si="22"/>
        <v>1040.3900000000001</v>
      </c>
      <c r="H86" s="33">
        <v>4.0830000000000002</v>
      </c>
      <c r="I86" s="33">
        <f t="shared" si="18"/>
        <v>4.0830000000000002</v>
      </c>
      <c r="J86" s="33">
        <v>3.2</v>
      </c>
      <c r="K86" s="33">
        <f t="shared" si="23"/>
        <v>2.3490000000000002</v>
      </c>
      <c r="L86" s="33">
        <f t="shared" si="24"/>
        <v>2.3490000000000002</v>
      </c>
      <c r="M86" s="34">
        <v>34</v>
      </c>
      <c r="N86" s="33">
        <f t="shared" si="19"/>
        <v>1.734</v>
      </c>
      <c r="O86" s="34">
        <v>34</v>
      </c>
      <c r="P86" s="33">
        <f t="shared" si="20"/>
        <v>1.734</v>
      </c>
      <c r="Q86" s="34">
        <f t="shared" si="21"/>
        <v>168.42105263157896</v>
      </c>
      <c r="R86" s="34">
        <f t="shared" si="25"/>
        <v>123.63157894736842</v>
      </c>
      <c r="S86" s="34">
        <f t="shared" si="26"/>
        <v>123.63157894736842</v>
      </c>
      <c r="T86" s="33">
        <f t="shared" si="27"/>
        <v>-0.85099999999999998</v>
      </c>
      <c r="U86" s="33">
        <f t="shared" si="28"/>
        <v>0</v>
      </c>
      <c r="V86" s="35">
        <f t="shared" si="29"/>
        <v>0</v>
      </c>
    </row>
    <row r="87" spans="1:22" ht="12.75" customHeight="1">
      <c r="A87" s="235"/>
      <c r="B87" s="13">
        <v>81</v>
      </c>
      <c r="C87" s="12" t="s">
        <v>271</v>
      </c>
      <c r="D87" s="13">
        <v>36</v>
      </c>
      <c r="E87" s="13">
        <v>1994</v>
      </c>
      <c r="F87" s="32">
        <v>2118.9699999999998</v>
      </c>
      <c r="G87" s="32">
        <f t="shared" si="22"/>
        <v>2118.9699999999998</v>
      </c>
      <c r="H87" s="33">
        <v>7.351</v>
      </c>
      <c r="I87" s="33">
        <f t="shared" si="18"/>
        <v>7.351</v>
      </c>
      <c r="J87" s="33">
        <v>5.76</v>
      </c>
      <c r="K87" s="33">
        <f t="shared" si="23"/>
        <v>5.4130000000000003</v>
      </c>
      <c r="L87" s="33">
        <f t="shared" si="24"/>
        <v>4.4975500000000004</v>
      </c>
      <c r="M87" s="34">
        <v>38</v>
      </c>
      <c r="N87" s="33">
        <f t="shared" si="19"/>
        <v>1.9379999999999999</v>
      </c>
      <c r="O87" s="34">
        <v>55.95</v>
      </c>
      <c r="P87" s="33">
        <f t="shared" si="20"/>
        <v>2.85345</v>
      </c>
      <c r="Q87" s="34">
        <f t="shared" si="21"/>
        <v>160</v>
      </c>
      <c r="R87" s="34">
        <f t="shared" si="25"/>
        <v>150.36111111111111</v>
      </c>
      <c r="S87" s="34">
        <f t="shared" si="26"/>
        <v>124.93194444444445</v>
      </c>
      <c r="T87" s="33">
        <f t="shared" si="27"/>
        <v>-1.2624499999999994</v>
      </c>
      <c r="U87" s="33">
        <f t="shared" si="28"/>
        <v>-0.9154500000000001</v>
      </c>
      <c r="V87" s="35">
        <f t="shared" si="29"/>
        <v>17.950000000000003</v>
      </c>
    </row>
    <row r="88" spans="1:22" ht="12.75" customHeight="1">
      <c r="A88" s="235"/>
      <c r="B88" s="13">
        <v>82</v>
      </c>
      <c r="C88" s="12" t="s">
        <v>272</v>
      </c>
      <c r="D88" s="13">
        <v>38</v>
      </c>
      <c r="E88" s="13">
        <v>1986</v>
      </c>
      <c r="F88" s="32">
        <v>2297.1</v>
      </c>
      <c r="G88" s="32">
        <f t="shared" si="22"/>
        <v>2297.1</v>
      </c>
      <c r="H88" s="33">
        <v>7.5979999999999999</v>
      </c>
      <c r="I88" s="33">
        <f t="shared" si="18"/>
        <v>7.5979999999999999</v>
      </c>
      <c r="J88" s="33">
        <v>5.92</v>
      </c>
      <c r="K88" s="33">
        <f t="shared" si="23"/>
        <v>5.2520000000000007</v>
      </c>
      <c r="L88" s="33">
        <f t="shared" si="24"/>
        <v>5.3029999999999999</v>
      </c>
      <c r="M88" s="34">
        <v>46</v>
      </c>
      <c r="N88" s="33">
        <f t="shared" si="19"/>
        <v>2.3459999999999996</v>
      </c>
      <c r="O88" s="34">
        <v>45</v>
      </c>
      <c r="P88" s="33">
        <f t="shared" si="20"/>
        <v>2.2949999999999999</v>
      </c>
      <c r="Q88" s="34">
        <f t="shared" si="21"/>
        <v>155.78947368421052</v>
      </c>
      <c r="R88" s="34">
        <f t="shared" si="25"/>
        <v>138.21052631578951</v>
      </c>
      <c r="S88" s="34">
        <f t="shared" si="26"/>
        <v>139.55263157894737</v>
      </c>
      <c r="T88" s="33">
        <f t="shared" si="27"/>
        <v>-0.61699999999999999</v>
      </c>
      <c r="U88" s="33">
        <f t="shared" si="28"/>
        <v>5.0999999999999712E-2</v>
      </c>
      <c r="V88" s="35">
        <f t="shared" si="29"/>
        <v>-1</v>
      </c>
    </row>
    <row r="89" spans="1:22" ht="12.75" customHeight="1">
      <c r="A89" s="235"/>
      <c r="B89" s="13">
        <v>83</v>
      </c>
      <c r="C89" s="12" t="s">
        <v>273</v>
      </c>
      <c r="D89" s="13">
        <v>36</v>
      </c>
      <c r="E89" s="13">
        <v>1993</v>
      </c>
      <c r="F89" s="32">
        <v>2193.62</v>
      </c>
      <c r="G89" s="32">
        <f t="shared" si="22"/>
        <v>2193.62</v>
      </c>
      <c r="H89" s="33">
        <v>7.875</v>
      </c>
      <c r="I89" s="33">
        <f t="shared" si="18"/>
        <v>7.875</v>
      </c>
      <c r="J89" s="33">
        <v>5.52</v>
      </c>
      <c r="K89" s="33">
        <f t="shared" si="23"/>
        <v>5.3760000000000003</v>
      </c>
      <c r="L89" s="33">
        <f t="shared" si="24"/>
        <v>5.4169020000000003</v>
      </c>
      <c r="M89" s="34">
        <v>49</v>
      </c>
      <c r="N89" s="33">
        <f t="shared" si="19"/>
        <v>2.4989999999999997</v>
      </c>
      <c r="O89" s="34">
        <v>48.198</v>
      </c>
      <c r="P89" s="33">
        <f t="shared" si="20"/>
        <v>2.4580979999999997</v>
      </c>
      <c r="Q89" s="34">
        <f t="shared" ref="Q89:Q120" si="30">J89*1000/D89</f>
        <v>153.33333333333334</v>
      </c>
      <c r="R89" s="34">
        <f t="shared" si="25"/>
        <v>149.33333333333334</v>
      </c>
      <c r="S89" s="34">
        <f t="shared" si="26"/>
        <v>150.46950000000001</v>
      </c>
      <c r="T89" s="33">
        <f t="shared" si="27"/>
        <v>-0.10309799999999925</v>
      </c>
      <c r="U89" s="33">
        <f t="shared" si="28"/>
        <v>4.0901999999999994E-2</v>
      </c>
      <c r="V89" s="35">
        <f t="shared" si="29"/>
        <v>-0.8019999999999996</v>
      </c>
    </row>
    <row r="90" spans="1:22">
      <c r="A90" s="235"/>
      <c r="B90" s="13">
        <v>84</v>
      </c>
      <c r="C90" s="12" t="s">
        <v>274</v>
      </c>
      <c r="D90" s="13">
        <v>6</v>
      </c>
      <c r="E90" s="13">
        <v>1913</v>
      </c>
      <c r="F90" s="32">
        <v>252.63</v>
      </c>
      <c r="G90" s="32">
        <f t="shared" si="22"/>
        <v>252.63</v>
      </c>
      <c r="H90" s="33">
        <v>1.2010000000000001</v>
      </c>
      <c r="I90" s="33">
        <f t="shared" si="18"/>
        <v>1.2010000000000001</v>
      </c>
      <c r="J90" s="33">
        <v>0.96</v>
      </c>
      <c r="K90" s="33">
        <f t="shared" si="23"/>
        <v>0.89500000000000002</v>
      </c>
      <c r="L90" s="33">
        <f t="shared" si="24"/>
        <v>0.94600000000000006</v>
      </c>
      <c r="M90" s="34">
        <v>6</v>
      </c>
      <c r="N90" s="33">
        <f t="shared" si="19"/>
        <v>0.30599999999999999</v>
      </c>
      <c r="O90" s="34">
        <v>5</v>
      </c>
      <c r="P90" s="33">
        <f t="shared" si="20"/>
        <v>0.255</v>
      </c>
      <c r="Q90" s="34">
        <f t="shared" si="30"/>
        <v>160</v>
      </c>
      <c r="R90" s="34">
        <f t="shared" si="25"/>
        <v>149.16666666666666</v>
      </c>
      <c r="S90" s="34">
        <f t="shared" si="26"/>
        <v>157.66666666666669</v>
      </c>
      <c r="T90" s="33">
        <f t="shared" si="27"/>
        <v>-1.3999999999999901E-2</v>
      </c>
      <c r="U90" s="33">
        <f t="shared" si="28"/>
        <v>5.099999999999999E-2</v>
      </c>
      <c r="V90" s="35">
        <f t="shared" si="29"/>
        <v>-1</v>
      </c>
    </row>
    <row r="91" spans="1:22">
      <c r="A91" s="235"/>
      <c r="B91" s="13">
        <v>85</v>
      </c>
      <c r="C91" s="47" t="s">
        <v>281</v>
      </c>
      <c r="D91" s="13">
        <v>25</v>
      </c>
      <c r="E91" s="13">
        <v>1976</v>
      </c>
      <c r="F91" s="32">
        <v>1329.94</v>
      </c>
      <c r="G91" s="32">
        <v>1329.94</v>
      </c>
      <c r="H91" s="33">
        <v>5.6890000000000001</v>
      </c>
      <c r="I91" s="33">
        <f t="shared" si="18"/>
        <v>5.6890000000000001</v>
      </c>
      <c r="J91" s="33">
        <v>4</v>
      </c>
      <c r="K91" s="33">
        <f t="shared" si="23"/>
        <v>3.8530000000000002</v>
      </c>
      <c r="L91" s="33">
        <f t="shared" si="24"/>
        <v>3.6235000000000004</v>
      </c>
      <c r="M91" s="34">
        <v>36</v>
      </c>
      <c r="N91" s="33">
        <f t="shared" si="19"/>
        <v>1.8359999999999999</v>
      </c>
      <c r="O91" s="34">
        <v>40.5</v>
      </c>
      <c r="P91" s="33">
        <f t="shared" si="20"/>
        <v>2.0654999999999997</v>
      </c>
      <c r="Q91" s="34">
        <f t="shared" si="30"/>
        <v>160</v>
      </c>
      <c r="R91" s="34">
        <f t="shared" si="25"/>
        <v>154.12</v>
      </c>
      <c r="S91" s="34">
        <f t="shared" si="26"/>
        <v>144.94000000000003</v>
      </c>
      <c r="T91" s="33">
        <f t="shared" si="27"/>
        <v>-0.37649999999999961</v>
      </c>
      <c r="U91" s="33">
        <f t="shared" si="28"/>
        <v>-0.22949999999999982</v>
      </c>
      <c r="V91" s="35">
        <f t="shared" si="29"/>
        <v>4.5</v>
      </c>
    </row>
    <row r="92" spans="1:22">
      <c r="A92" s="235"/>
      <c r="B92" s="13">
        <v>86</v>
      </c>
      <c r="C92" s="12" t="s">
        <v>296</v>
      </c>
      <c r="D92" s="13">
        <v>24</v>
      </c>
      <c r="E92" s="13">
        <v>1969</v>
      </c>
      <c r="F92" s="32">
        <v>1330.98</v>
      </c>
      <c r="G92" s="32">
        <v>906.69</v>
      </c>
      <c r="H92" s="33">
        <v>1.1020000000000001</v>
      </c>
      <c r="I92" s="33">
        <f t="shared" si="18"/>
        <v>1.1020000000000001</v>
      </c>
      <c r="J92" s="33">
        <v>2.9729999999999999</v>
      </c>
      <c r="K92" s="33">
        <f t="shared" si="23"/>
        <v>0.13300000000000012</v>
      </c>
      <c r="L92" s="33">
        <f t="shared" si="24"/>
        <v>0.14238400000000018</v>
      </c>
      <c r="M92" s="34">
        <v>19</v>
      </c>
      <c r="N92" s="33">
        <f t="shared" si="19"/>
        <v>0.96899999999999997</v>
      </c>
      <c r="O92" s="34">
        <v>18.815999999999999</v>
      </c>
      <c r="P92" s="33">
        <f t="shared" si="20"/>
        <v>0.95961599999999991</v>
      </c>
      <c r="Q92" s="34">
        <f t="shared" si="30"/>
        <v>123.875</v>
      </c>
      <c r="R92" s="34">
        <f t="shared" si="25"/>
        <v>5.5416666666666714</v>
      </c>
      <c r="S92" s="34">
        <f t="shared" si="26"/>
        <v>5.9326666666666741</v>
      </c>
      <c r="T92" s="33">
        <f t="shared" si="27"/>
        <v>-2.8306159999999996</v>
      </c>
      <c r="U92" s="33">
        <f t="shared" si="28"/>
        <v>9.384000000000059E-3</v>
      </c>
      <c r="V92" s="35">
        <f t="shared" si="29"/>
        <v>-0.18400000000000105</v>
      </c>
    </row>
    <row r="93" spans="1:22">
      <c r="A93" s="235"/>
      <c r="B93" s="13">
        <v>87</v>
      </c>
      <c r="C93" s="12" t="s">
        <v>297</v>
      </c>
      <c r="D93" s="13">
        <v>30</v>
      </c>
      <c r="E93" s="13">
        <v>1985</v>
      </c>
      <c r="F93" s="32">
        <v>1495.81</v>
      </c>
      <c r="G93" s="32">
        <v>1495.81</v>
      </c>
      <c r="H93" s="33">
        <v>4.7510000000000003</v>
      </c>
      <c r="I93" s="33">
        <f t="shared" si="18"/>
        <v>4.7510000000000003</v>
      </c>
      <c r="J93" s="33">
        <v>3.7160000000000002</v>
      </c>
      <c r="K93" s="33">
        <f t="shared" si="23"/>
        <v>1.9970000000000003</v>
      </c>
      <c r="L93" s="33">
        <f t="shared" si="24"/>
        <v>2.3285000000000005</v>
      </c>
      <c r="M93" s="34">
        <v>54</v>
      </c>
      <c r="N93" s="33">
        <f t="shared" si="19"/>
        <v>2.754</v>
      </c>
      <c r="O93" s="34">
        <v>47.5</v>
      </c>
      <c r="P93" s="33">
        <f t="shared" si="20"/>
        <v>2.4224999999999999</v>
      </c>
      <c r="Q93" s="34">
        <f t="shared" si="30"/>
        <v>123.86666666666666</v>
      </c>
      <c r="R93" s="34">
        <f t="shared" si="25"/>
        <v>66.566666666666677</v>
      </c>
      <c r="S93" s="34">
        <f t="shared" si="26"/>
        <v>77.616666666666688</v>
      </c>
      <c r="T93" s="33">
        <f t="shared" si="27"/>
        <v>-1.3874999999999997</v>
      </c>
      <c r="U93" s="33">
        <f t="shared" si="28"/>
        <v>0.33150000000000013</v>
      </c>
      <c r="V93" s="35">
        <f t="shared" si="29"/>
        <v>-6.5</v>
      </c>
    </row>
    <row r="94" spans="1:22">
      <c r="A94" s="235"/>
      <c r="B94" s="13">
        <v>88</v>
      </c>
      <c r="C94" s="12" t="s">
        <v>298</v>
      </c>
      <c r="D94" s="13">
        <v>75</v>
      </c>
      <c r="E94" s="13">
        <v>1976</v>
      </c>
      <c r="F94" s="32">
        <v>3969.57</v>
      </c>
      <c r="G94" s="32">
        <v>3969.57</v>
      </c>
      <c r="H94" s="33">
        <v>11.95</v>
      </c>
      <c r="I94" s="33">
        <f t="shared" si="18"/>
        <v>11.95</v>
      </c>
      <c r="J94" s="33">
        <v>9.2899999999999991</v>
      </c>
      <c r="K94" s="33">
        <f t="shared" si="23"/>
        <v>5.1159999999999997</v>
      </c>
      <c r="L94" s="33">
        <f t="shared" si="24"/>
        <v>6.0390999999999995</v>
      </c>
      <c r="M94" s="34">
        <v>134</v>
      </c>
      <c r="N94" s="33">
        <f t="shared" si="19"/>
        <v>6.8339999999999996</v>
      </c>
      <c r="O94" s="34">
        <v>115.9</v>
      </c>
      <c r="P94" s="33">
        <f t="shared" si="20"/>
        <v>5.9108999999999998</v>
      </c>
      <c r="Q94" s="34">
        <f t="shared" si="30"/>
        <v>123.86666666666666</v>
      </c>
      <c r="R94" s="34">
        <f t="shared" si="25"/>
        <v>68.213333333333338</v>
      </c>
      <c r="S94" s="34">
        <f t="shared" si="26"/>
        <v>80.521333333333331</v>
      </c>
      <c r="T94" s="33">
        <f t="shared" si="27"/>
        <v>-3.2508999999999997</v>
      </c>
      <c r="U94" s="33">
        <f t="shared" si="28"/>
        <v>0.92309999999999981</v>
      </c>
      <c r="V94" s="35">
        <f t="shared" si="29"/>
        <v>-18.099999999999994</v>
      </c>
    </row>
    <row r="95" spans="1:22">
      <c r="A95" s="235"/>
      <c r="B95" s="13">
        <v>89</v>
      </c>
      <c r="C95" s="12" t="s">
        <v>299</v>
      </c>
      <c r="D95" s="13">
        <v>30</v>
      </c>
      <c r="E95" s="13">
        <v>1990</v>
      </c>
      <c r="F95" s="32">
        <v>1513</v>
      </c>
      <c r="G95" s="32">
        <v>1513</v>
      </c>
      <c r="H95" s="33">
        <v>5.819</v>
      </c>
      <c r="I95" s="33">
        <f t="shared" si="18"/>
        <v>5.819</v>
      </c>
      <c r="J95" s="33">
        <v>3.7160000000000002</v>
      </c>
      <c r="K95" s="33">
        <f t="shared" si="23"/>
        <v>2.2490000000000001</v>
      </c>
      <c r="L95" s="33">
        <f t="shared" si="24"/>
        <v>2.5345999999999997</v>
      </c>
      <c r="M95" s="34">
        <v>70</v>
      </c>
      <c r="N95" s="33">
        <f t="shared" si="19"/>
        <v>3.57</v>
      </c>
      <c r="O95" s="34">
        <v>64.400000000000006</v>
      </c>
      <c r="P95" s="33">
        <f t="shared" si="20"/>
        <v>3.2844000000000002</v>
      </c>
      <c r="Q95" s="34">
        <f t="shared" si="30"/>
        <v>123.86666666666666</v>
      </c>
      <c r="R95" s="34">
        <f t="shared" si="25"/>
        <v>74.966666666666669</v>
      </c>
      <c r="S95" s="34">
        <f t="shared" si="26"/>
        <v>84.486666666666665</v>
      </c>
      <c r="T95" s="33">
        <f t="shared" si="27"/>
        <v>-1.1814000000000004</v>
      </c>
      <c r="U95" s="33">
        <f t="shared" si="28"/>
        <v>0.28559999999999963</v>
      </c>
      <c r="V95" s="35">
        <f t="shared" si="29"/>
        <v>-5.5999999999999943</v>
      </c>
    </row>
    <row r="96" spans="1:22">
      <c r="A96" s="235"/>
      <c r="B96" s="13">
        <v>90</v>
      </c>
      <c r="C96" s="12" t="s">
        <v>300</v>
      </c>
      <c r="D96" s="13">
        <v>30</v>
      </c>
      <c r="E96" s="13">
        <v>1986</v>
      </c>
      <c r="F96" s="32">
        <v>1504.9</v>
      </c>
      <c r="G96" s="32">
        <v>1454.88</v>
      </c>
      <c r="H96" s="33">
        <v>4.8470000000000004</v>
      </c>
      <c r="I96" s="33">
        <f t="shared" si="18"/>
        <v>4.8470000000000004</v>
      </c>
      <c r="J96" s="33">
        <v>3.7160000000000002</v>
      </c>
      <c r="K96" s="33">
        <f t="shared" si="23"/>
        <v>2.3990000000000005</v>
      </c>
      <c r="L96" s="33">
        <f t="shared" si="24"/>
        <v>2.5061000000000004</v>
      </c>
      <c r="M96" s="34">
        <v>48</v>
      </c>
      <c r="N96" s="33">
        <f t="shared" si="19"/>
        <v>2.448</v>
      </c>
      <c r="O96" s="34">
        <v>45.9</v>
      </c>
      <c r="P96" s="33">
        <f t="shared" si="20"/>
        <v>2.3409</v>
      </c>
      <c r="Q96" s="34">
        <f t="shared" si="30"/>
        <v>123.86666666666666</v>
      </c>
      <c r="R96" s="34">
        <f t="shared" si="25"/>
        <v>79.966666666666683</v>
      </c>
      <c r="S96" s="34">
        <f t="shared" si="26"/>
        <v>83.536666666666676</v>
      </c>
      <c r="T96" s="33">
        <f t="shared" si="27"/>
        <v>-1.2098999999999998</v>
      </c>
      <c r="U96" s="33">
        <f t="shared" si="28"/>
        <v>0.10709999999999997</v>
      </c>
      <c r="V96" s="35">
        <f t="shared" si="29"/>
        <v>-2.1000000000000014</v>
      </c>
    </row>
    <row r="97" spans="1:22">
      <c r="A97" s="235"/>
      <c r="B97" s="13">
        <v>91</v>
      </c>
      <c r="C97" s="36" t="s">
        <v>301</v>
      </c>
      <c r="D97" s="13">
        <v>108</v>
      </c>
      <c r="E97" s="13">
        <v>1985</v>
      </c>
      <c r="F97" s="32">
        <v>6177.17</v>
      </c>
      <c r="G97" s="32">
        <v>6085.6</v>
      </c>
      <c r="H97" s="33">
        <v>18.794</v>
      </c>
      <c r="I97" s="33">
        <f t="shared" si="18"/>
        <v>18.794</v>
      </c>
      <c r="J97" s="33">
        <v>13.378</v>
      </c>
      <c r="K97" s="33">
        <f t="shared" si="23"/>
        <v>9.3590000000000018</v>
      </c>
      <c r="L97" s="33">
        <f t="shared" si="24"/>
        <v>9.4457000000000004</v>
      </c>
      <c r="M97" s="34">
        <v>185</v>
      </c>
      <c r="N97" s="33">
        <f t="shared" si="19"/>
        <v>9.4349999999999987</v>
      </c>
      <c r="O97" s="34">
        <v>183.3</v>
      </c>
      <c r="P97" s="33">
        <f t="shared" si="20"/>
        <v>9.3483000000000001</v>
      </c>
      <c r="Q97" s="34">
        <f t="shared" si="30"/>
        <v>123.87037037037037</v>
      </c>
      <c r="R97" s="34">
        <f t="shared" si="25"/>
        <v>86.657407407407419</v>
      </c>
      <c r="S97" s="34">
        <f t="shared" si="26"/>
        <v>87.460185185185196</v>
      </c>
      <c r="T97" s="33">
        <f t="shared" si="27"/>
        <v>-3.9322999999999997</v>
      </c>
      <c r="U97" s="33">
        <f t="shared" si="28"/>
        <v>8.6699999999998667E-2</v>
      </c>
      <c r="V97" s="35">
        <f t="shared" si="29"/>
        <v>-1.6999999999999886</v>
      </c>
    </row>
    <row r="98" spans="1:22">
      <c r="A98" s="235"/>
      <c r="B98" s="13">
        <v>92</v>
      </c>
      <c r="C98" s="36" t="s">
        <v>302</v>
      </c>
      <c r="D98" s="13">
        <v>30</v>
      </c>
      <c r="E98" s="13">
        <v>1981</v>
      </c>
      <c r="F98" s="32">
        <v>1501.2</v>
      </c>
      <c r="G98" s="32">
        <v>1501.2</v>
      </c>
      <c r="H98" s="33">
        <v>4.9960000000000004</v>
      </c>
      <c r="I98" s="33">
        <f t="shared" si="18"/>
        <v>4.9960000000000004</v>
      </c>
      <c r="J98" s="33">
        <v>3.7160000000000002</v>
      </c>
      <c r="K98" s="33">
        <f t="shared" si="23"/>
        <v>2.6500000000000008</v>
      </c>
      <c r="L98" s="33">
        <f t="shared" si="24"/>
        <v>2.6857000000000006</v>
      </c>
      <c r="M98" s="34">
        <v>46</v>
      </c>
      <c r="N98" s="33">
        <f t="shared" si="19"/>
        <v>2.3459999999999996</v>
      </c>
      <c r="O98" s="34">
        <v>45.3</v>
      </c>
      <c r="P98" s="33">
        <f t="shared" si="20"/>
        <v>2.3102999999999998</v>
      </c>
      <c r="Q98" s="34">
        <f t="shared" si="30"/>
        <v>123.86666666666666</v>
      </c>
      <c r="R98" s="34">
        <f t="shared" si="25"/>
        <v>88.333333333333357</v>
      </c>
      <c r="S98" s="34">
        <f t="shared" si="26"/>
        <v>89.523333333333355</v>
      </c>
      <c r="T98" s="33">
        <f t="shared" si="27"/>
        <v>-1.0302999999999995</v>
      </c>
      <c r="U98" s="33">
        <f t="shared" si="28"/>
        <v>3.5699999999999843E-2</v>
      </c>
      <c r="V98" s="35">
        <f t="shared" si="29"/>
        <v>-0.70000000000000284</v>
      </c>
    </row>
    <row r="99" spans="1:22">
      <c r="A99" s="235"/>
      <c r="B99" s="13">
        <v>93</v>
      </c>
      <c r="C99" s="36" t="s">
        <v>303</v>
      </c>
      <c r="D99" s="13">
        <v>40</v>
      </c>
      <c r="E99" s="13">
        <v>1990</v>
      </c>
      <c r="F99" s="32">
        <v>2436.83</v>
      </c>
      <c r="G99" s="32">
        <v>2323.75</v>
      </c>
      <c r="H99" s="33">
        <v>7.2229999999999999</v>
      </c>
      <c r="I99" s="33">
        <f t="shared" si="18"/>
        <v>7.2229999999999999</v>
      </c>
      <c r="J99" s="33">
        <v>4.9550000000000001</v>
      </c>
      <c r="K99" s="33">
        <f t="shared" si="23"/>
        <v>3.6020000000000003</v>
      </c>
      <c r="L99" s="33">
        <f t="shared" si="24"/>
        <v>3.7040000000000002</v>
      </c>
      <c r="M99" s="34">
        <v>71</v>
      </c>
      <c r="N99" s="33">
        <f t="shared" si="19"/>
        <v>3.6209999999999996</v>
      </c>
      <c r="O99" s="34">
        <v>69</v>
      </c>
      <c r="P99" s="33">
        <f t="shared" si="20"/>
        <v>3.5189999999999997</v>
      </c>
      <c r="Q99" s="34">
        <f t="shared" si="30"/>
        <v>123.875</v>
      </c>
      <c r="R99" s="34">
        <f t="shared" si="25"/>
        <v>90.050000000000011</v>
      </c>
      <c r="S99" s="34">
        <f t="shared" si="26"/>
        <v>92.6</v>
      </c>
      <c r="T99" s="33">
        <f t="shared" si="27"/>
        <v>-1.2509999999999999</v>
      </c>
      <c r="U99" s="33">
        <f t="shared" si="28"/>
        <v>0.10199999999999987</v>
      </c>
      <c r="V99" s="35">
        <f t="shared" si="29"/>
        <v>-2</v>
      </c>
    </row>
    <row r="100" spans="1:22">
      <c r="A100" s="235"/>
      <c r="B100" s="13">
        <v>94</v>
      </c>
      <c r="C100" s="36" t="s">
        <v>304</v>
      </c>
      <c r="D100" s="13">
        <v>45</v>
      </c>
      <c r="E100" s="13">
        <v>1978</v>
      </c>
      <c r="F100" s="32">
        <v>2324.7800000000002</v>
      </c>
      <c r="G100" s="32">
        <v>2324.7800000000002</v>
      </c>
      <c r="H100" s="33">
        <v>8.3789999999999996</v>
      </c>
      <c r="I100" s="33">
        <f t="shared" si="18"/>
        <v>8.3789999999999996</v>
      </c>
      <c r="J100" s="33">
        <v>5.5739999999999998</v>
      </c>
      <c r="K100" s="33">
        <f t="shared" si="23"/>
        <v>4.1459999999999999</v>
      </c>
      <c r="L100" s="33">
        <f t="shared" si="24"/>
        <v>4.2275999999999998</v>
      </c>
      <c r="M100" s="34">
        <v>83</v>
      </c>
      <c r="N100" s="33">
        <f t="shared" si="19"/>
        <v>4.2329999999999997</v>
      </c>
      <c r="O100" s="34">
        <v>81.400000000000006</v>
      </c>
      <c r="P100" s="33">
        <f t="shared" si="20"/>
        <v>4.1513999999999998</v>
      </c>
      <c r="Q100" s="34">
        <f t="shared" si="30"/>
        <v>123.86666666666666</v>
      </c>
      <c r="R100" s="34">
        <f t="shared" si="25"/>
        <v>92.13333333333334</v>
      </c>
      <c r="S100" s="34">
        <f t="shared" si="26"/>
        <v>93.946666666666658</v>
      </c>
      <c r="T100" s="33">
        <f t="shared" si="27"/>
        <v>-1.3464</v>
      </c>
      <c r="U100" s="33">
        <f t="shared" si="28"/>
        <v>8.1599999999999895E-2</v>
      </c>
      <c r="V100" s="35">
        <f t="shared" si="29"/>
        <v>-1.5999999999999943</v>
      </c>
    </row>
    <row r="101" spans="1:22">
      <c r="A101" s="235"/>
      <c r="B101" s="13">
        <v>95</v>
      </c>
      <c r="C101" s="36" t="s">
        <v>305</v>
      </c>
      <c r="D101" s="49">
        <v>60</v>
      </c>
      <c r="E101" s="13">
        <v>1966</v>
      </c>
      <c r="F101" s="32">
        <v>2724.13</v>
      </c>
      <c r="G101" s="32">
        <v>2724.13</v>
      </c>
      <c r="H101" s="33">
        <v>9.7170000000000005</v>
      </c>
      <c r="I101" s="33">
        <f t="shared" si="18"/>
        <v>9.7170000000000005</v>
      </c>
      <c r="J101" s="33">
        <v>7.4320000000000004</v>
      </c>
      <c r="K101" s="33">
        <f t="shared" si="23"/>
        <v>5.535000000000001</v>
      </c>
      <c r="L101" s="33">
        <f t="shared" si="24"/>
        <v>5.5666200000000012</v>
      </c>
      <c r="M101" s="34">
        <v>82</v>
      </c>
      <c r="N101" s="33">
        <f t="shared" si="19"/>
        <v>4.1819999999999995</v>
      </c>
      <c r="O101" s="34">
        <v>81.38</v>
      </c>
      <c r="P101" s="33">
        <f t="shared" si="20"/>
        <v>4.1503799999999993</v>
      </c>
      <c r="Q101" s="34">
        <f t="shared" si="30"/>
        <v>123.86666666666666</v>
      </c>
      <c r="R101" s="34">
        <f t="shared" si="25"/>
        <v>92.250000000000014</v>
      </c>
      <c r="S101" s="34">
        <f t="shared" si="26"/>
        <v>92.777000000000015</v>
      </c>
      <c r="T101" s="33">
        <f t="shared" si="27"/>
        <v>-1.8653799999999991</v>
      </c>
      <c r="U101" s="33">
        <f t="shared" si="28"/>
        <v>3.1620000000000203E-2</v>
      </c>
      <c r="V101" s="35">
        <f t="shared" si="29"/>
        <v>-0.62000000000000455</v>
      </c>
    </row>
    <row r="102" spans="1:22">
      <c r="A102" s="235"/>
      <c r="B102" s="13">
        <v>96</v>
      </c>
      <c r="C102" s="12" t="s">
        <v>306</v>
      </c>
      <c r="D102" s="13">
        <v>54</v>
      </c>
      <c r="E102" s="13">
        <v>1981</v>
      </c>
      <c r="F102" s="32">
        <v>2962.7</v>
      </c>
      <c r="G102" s="32">
        <v>2962.7</v>
      </c>
      <c r="H102" s="33">
        <v>10.561999999999999</v>
      </c>
      <c r="I102" s="33">
        <f t="shared" si="18"/>
        <v>10.561999999999999</v>
      </c>
      <c r="J102" s="33">
        <v>6.6890000000000001</v>
      </c>
      <c r="K102" s="33">
        <f t="shared" si="23"/>
        <v>5.1049999999999995</v>
      </c>
      <c r="L102" s="33">
        <f t="shared" si="24"/>
        <v>5.8445</v>
      </c>
      <c r="M102" s="34">
        <v>107</v>
      </c>
      <c r="N102" s="33">
        <f t="shared" si="19"/>
        <v>5.4569999999999999</v>
      </c>
      <c r="O102" s="34">
        <v>92.5</v>
      </c>
      <c r="P102" s="33">
        <f t="shared" si="20"/>
        <v>4.7174999999999994</v>
      </c>
      <c r="Q102" s="34">
        <f t="shared" si="30"/>
        <v>123.87037037037037</v>
      </c>
      <c r="R102" s="34">
        <f t="shared" si="25"/>
        <v>94.537037037037024</v>
      </c>
      <c r="S102" s="34">
        <f t="shared" si="26"/>
        <v>108.23148148148148</v>
      </c>
      <c r="T102" s="33">
        <f t="shared" si="27"/>
        <v>-0.84450000000000003</v>
      </c>
      <c r="U102" s="33">
        <f t="shared" si="28"/>
        <v>0.73950000000000049</v>
      </c>
      <c r="V102" s="35">
        <f t="shared" si="29"/>
        <v>-14.5</v>
      </c>
    </row>
    <row r="103" spans="1:22">
      <c r="A103" s="235"/>
      <c r="B103" s="13">
        <v>97</v>
      </c>
      <c r="C103" s="12" t="s">
        <v>307</v>
      </c>
      <c r="D103" s="13">
        <v>30</v>
      </c>
      <c r="E103" s="13">
        <v>1990</v>
      </c>
      <c r="F103" s="32">
        <v>1513</v>
      </c>
      <c r="G103" s="32">
        <v>1513</v>
      </c>
      <c r="H103" s="33">
        <v>6.0419999999999998</v>
      </c>
      <c r="I103" s="33">
        <f t="shared" si="18"/>
        <v>6.0419999999999998</v>
      </c>
      <c r="J103" s="33">
        <v>3.7160000000000002</v>
      </c>
      <c r="K103" s="33">
        <f t="shared" si="23"/>
        <v>2.7269999999999999</v>
      </c>
      <c r="L103" s="33">
        <f t="shared" si="24"/>
        <v>3.2452449999999997</v>
      </c>
      <c r="M103" s="34">
        <v>65</v>
      </c>
      <c r="N103" s="33">
        <f t="shared" si="19"/>
        <v>3.3149999999999999</v>
      </c>
      <c r="O103" s="34">
        <v>50.62</v>
      </c>
      <c r="P103" s="33">
        <f>O103*0.05525</f>
        <v>2.7967550000000001</v>
      </c>
      <c r="Q103" s="34">
        <f t="shared" si="30"/>
        <v>123.86666666666666</v>
      </c>
      <c r="R103" s="34">
        <f t="shared" ref="R103:R128" si="31">K103*1000/D103</f>
        <v>90.9</v>
      </c>
      <c r="S103" s="34">
        <f t="shared" ref="S103:S128" si="32">L103*1000/D103</f>
        <v>108.17483333333332</v>
      </c>
      <c r="T103" s="33">
        <f t="shared" si="27"/>
        <v>-0.47075500000000048</v>
      </c>
      <c r="U103" s="33">
        <f t="shared" si="28"/>
        <v>0.51824499999999984</v>
      </c>
      <c r="V103" s="35">
        <f t="shared" si="29"/>
        <v>-14.380000000000003</v>
      </c>
    </row>
    <row r="104" spans="1:22">
      <c r="A104" s="235"/>
      <c r="B104" s="13">
        <v>98</v>
      </c>
      <c r="C104" s="12" t="s">
        <v>308</v>
      </c>
      <c r="D104" s="13">
        <v>100</v>
      </c>
      <c r="E104" s="13">
        <v>1970</v>
      </c>
      <c r="F104" s="32">
        <v>4418.8599999999997</v>
      </c>
      <c r="G104" s="32">
        <v>4418.8599999999997</v>
      </c>
      <c r="H104" s="33">
        <v>19.969000000000001</v>
      </c>
      <c r="I104" s="33">
        <f t="shared" si="18"/>
        <v>19.969000000000001</v>
      </c>
      <c r="J104" s="33">
        <v>12.387</v>
      </c>
      <c r="K104" s="33">
        <f t="shared" si="23"/>
        <v>11.452000000000002</v>
      </c>
      <c r="L104" s="33">
        <f t="shared" si="24"/>
        <v>12.182830000000003</v>
      </c>
      <c r="M104" s="34">
        <v>167</v>
      </c>
      <c r="N104" s="33">
        <f t="shared" si="19"/>
        <v>8.5169999999999995</v>
      </c>
      <c r="O104" s="34">
        <v>152.66999999999999</v>
      </c>
      <c r="P104" s="33">
        <f>O104*0.051</f>
        <v>7.7861699999999985</v>
      </c>
      <c r="Q104" s="34">
        <f t="shared" si="30"/>
        <v>123.87</v>
      </c>
      <c r="R104" s="34">
        <f t="shared" si="31"/>
        <v>114.52000000000002</v>
      </c>
      <c r="S104" s="34">
        <f t="shared" si="32"/>
        <v>121.82830000000004</v>
      </c>
      <c r="T104" s="33">
        <f t="shared" si="27"/>
        <v>-0.20416999999999774</v>
      </c>
      <c r="U104" s="33">
        <f t="shared" si="28"/>
        <v>0.73083000000000098</v>
      </c>
      <c r="V104" s="35">
        <f t="shared" si="29"/>
        <v>-14.330000000000013</v>
      </c>
    </row>
    <row r="105" spans="1:22">
      <c r="A105" s="235"/>
      <c r="B105" s="13">
        <v>99</v>
      </c>
      <c r="C105" s="12" t="s">
        <v>364</v>
      </c>
      <c r="D105" s="13">
        <v>12</v>
      </c>
      <c r="E105" s="13" t="s">
        <v>106</v>
      </c>
      <c r="F105" s="32">
        <v>703.77</v>
      </c>
      <c r="G105" s="32">
        <v>703.77</v>
      </c>
      <c r="H105" s="33">
        <v>2.87</v>
      </c>
      <c r="I105" s="33">
        <v>2.87</v>
      </c>
      <c r="J105" s="33">
        <f t="shared" ref="J105:J123" si="33">D105*0.16</f>
        <v>1.92</v>
      </c>
      <c r="K105" s="33">
        <f t="shared" si="23"/>
        <v>1.3417600000000003</v>
      </c>
      <c r="L105" s="33">
        <f t="shared" si="24"/>
        <v>0.95970000000000022</v>
      </c>
      <c r="M105" s="34">
        <v>28</v>
      </c>
      <c r="N105" s="33">
        <f t="shared" ref="N105:N123" si="34">M105*0.05458</f>
        <v>1.5282399999999998</v>
      </c>
      <c r="O105" s="34">
        <v>35</v>
      </c>
      <c r="P105" s="33">
        <f t="shared" ref="P105:P123" si="35">O105*0.05458</f>
        <v>1.9102999999999999</v>
      </c>
      <c r="Q105" s="34">
        <f t="shared" si="30"/>
        <v>160</v>
      </c>
      <c r="R105" s="34">
        <f t="shared" si="31"/>
        <v>111.81333333333335</v>
      </c>
      <c r="S105" s="34">
        <f t="shared" si="32"/>
        <v>79.975000000000023</v>
      </c>
      <c r="T105" s="33">
        <f t="shared" si="27"/>
        <v>-0.96029999999999971</v>
      </c>
      <c r="U105" s="33">
        <f t="shared" si="28"/>
        <v>-0.38206000000000007</v>
      </c>
      <c r="V105" s="35">
        <f t="shared" si="29"/>
        <v>7</v>
      </c>
    </row>
    <row r="106" spans="1:22">
      <c r="A106" s="235"/>
      <c r="B106" s="13">
        <v>100</v>
      </c>
      <c r="C106" s="12" t="s">
        <v>365</v>
      </c>
      <c r="D106" s="13">
        <v>40</v>
      </c>
      <c r="E106" s="13">
        <v>1993</v>
      </c>
      <c r="F106" s="32">
        <v>2229.96</v>
      </c>
      <c r="G106" s="32">
        <v>2229.96</v>
      </c>
      <c r="H106" s="33">
        <v>10.243</v>
      </c>
      <c r="I106" s="33">
        <v>10.24</v>
      </c>
      <c r="J106" s="33">
        <f t="shared" si="33"/>
        <v>6.4</v>
      </c>
      <c r="K106" s="33">
        <f t="shared" si="23"/>
        <v>4.2907800000000007</v>
      </c>
      <c r="L106" s="33">
        <f t="shared" si="24"/>
        <v>3.854140000000001</v>
      </c>
      <c r="M106" s="34">
        <v>109</v>
      </c>
      <c r="N106" s="33">
        <f t="shared" si="34"/>
        <v>5.9492199999999995</v>
      </c>
      <c r="O106" s="34">
        <v>117</v>
      </c>
      <c r="P106" s="33">
        <f t="shared" si="35"/>
        <v>6.3858599999999992</v>
      </c>
      <c r="Q106" s="34">
        <f t="shared" si="30"/>
        <v>160</v>
      </c>
      <c r="R106" s="34">
        <f t="shared" si="31"/>
        <v>107.26950000000002</v>
      </c>
      <c r="S106" s="34">
        <f t="shared" si="32"/>
        <v>96.353500000000025</v>
      </c>
      <c r="T106" s="33">
        <f t="shared" si="27"/>
        <v>-2.5458599999999993</v>
      </c>
      <c r="U106" s="33">
        <f t="shared" si="28"/>
        <v>-0.4366399999999997</v>
      </c>
      <c r="V106" s="35">
        <f t="shared" si="29"/>
        <v>8</v>
      </c>
    </row>
    <row r="107" spans="1:22">
      <c r="A107" s="235"/>
      <c r="B107" s="13">
        <v>101</v>
      </c>
      <c r="C107" s="12" t="s">
        <v>366</v>
      </c>
      <c r="D107" s="13">
        <v>12</v>
      </c>
      <c r="E107" s="13" t="s">
        <v>106</v>
      </c>
      <c r="F107" s="32">
        <v>706.92</v>
      </c>
      <c r="G107" s="32">
        <v>706.92</v>
      </c>
      <c r="H107" s="33">
        <v>2.214</v>
      </c>
      <c r="I107" s="33">
        <v>2.21</v>
      </c>
      <c r="J107" s="33">
        <f t="shared" si="33"/>
        <v>1.92</v>
      </c>
      <c r="K107" s="33">
        <f t="shared" si="23"/>
        <v>1.1184000000000001</v>
      </c>
      <c r="L107" s="33">
        <f t="shared" si="24"/>
        <v>1.1729800000000001</v>
      </c>
      <c r="M107" s="34">
        <v>20</v>
      </c>
      <c r="N107" s="33">
        <f t="shared" si="34"/>
        <v>1.0915999999999999</v>
      </c>
      <c r="O107" s="34">
        <v>19</v>
      </c>
      <c r="P107" s="33">
        <f t="shared" si="35"/>
        <v>1.0370199999999998</v>
      </c>
      <c r="Q107" s="34">
        <f t="shared" si="30"/>
        <v>160</v>
      </c>
      <c r="R107" s="34">
        <f t="shared" si="31"/>
        <v>93.2</v>
      </c>
      <c r="S107" s="34">
        <f t="shared" si="32"/>
        <v>97.748333333333349</v>
      </c>
      <c r="T107" s="33">
        <f t="shared" si="27"/>
        <v>-0.7470199999999998</v>
      </c>
      <c r="U107" s="33">
        <f t="shared" si="28"/>
        <v>5.4580000000000073E-2</v>
      </c>
      <c r="V107" s="35">
        <f t="shared" si="29"/>
        <v>-1</v>
      </c>
    </row>
    <row r="108" spans="1:22">
      <c r="A108" s="235"/>
      <c r="B108" s="13">
        <v>102</v>
      </c>
      <c r="C108" s="12" t="s">
        <v>367</v>
      </c>
      <c r="D108" s="13">
        <v>22</v>
      </c>
      <c r="E108" s="13" t="s">
        <v>106</v>
      </c>
      <c r="F108" s="32">
        <v>1180.93</v>
      </c>
      <c r="G108" s="32">
        <v>1180.93</v>
      </c>
      <c r="H108" s="33">
        <v>5.6</v>
      </c>
      <c r="I108" s="33">
        <v>5.6</v>
      </c>
      <c r="J108" s="33">
        <f t="shared" si="33"/>
        <v>3.52</v>
      </c>
      <c r="K108" s="33">
        <f t="shared" si="23"/>
        <v>2.6526799999999997</v>
      </c>
      <c r="L108" s="33">
        <f t="shared" si="24"/>
        <v>2.3251999999999997</v>
      </c>
      <c r="M108" s="34">
        <v>54</v>
      </c>
      <c r="N108" s="33">
        <f t="shared" si="34"/>
        <v>2.9473199999999999</v>
      </c>
      <c r="O108" s="34">
        <v>60</v>
      </c>
      <c r="P108" s="33">
        <f t="shared" si="35"/>
        <v>3.2747999999999999</v>
      </c>
      <c r="Q108" s="34">
        <f t="shared" si="30"/>
        <v>160</v>
      </c>
      <c r="R108" s="34">
        <f t="shared" si="31"/>
        <v>120.57636363636362</v>
      </c>
      <c r="S108" s="34">
        <f t="shared" si="32"/>
        <v>105.69090909090909</v>
      </c>
      <c r="T108" s="33">
        <f t="shared" si="27"/>
        <v>-1.1948000000000003</v>
      </c>
      <c r="U108" s="33">
        <f t="shared" si="28"/>
        <v>-0.32747999999999999</v>
      </c>
      <c r="V108" s="35">
        <f t="shared" si="29"/>
        <v>6</v>
      </c>
    </row>
    <row r="109" spans="1:22">
      <c r="A109" s="235"/>
      <c r="B109" s="13">
        <v>103</v>
      </c>
      <c r="C109" s="12" t="s">
        <v>368</v>
      </c>
      <c r="D109" s="13">
        <v>12</v>
      </c>
      <c r="E109" s="13" t="s">
        <v>106</v>
      </c>
      <c r="F109" s="32">
        <v>706.2</v>
      </c>
      <c r="G109" s="32">
        <v>706.2</v>
      </c>
      <c r="H109" s="33">
        <v>2.7490000000000001</v>
      </c>
      <c r="I109" s="33">
        <v>2.7490000000000001</v>
      </c>
      <c r="J109" s="33">
        <f t="shared" si="33"/>
        <v>1.92</v>
      </c>
      <c r="K109" s="33">
        <f t="shared" si="23"/>
        <v>1.3845000000000003</v>
      </c>
      <c r="L109" s="33">
        <f t="shared" si="24"/>
        <v>1.2753400000000001</v>
      </c>
      <c r="M109" s="34">
        <v>25</v>
      </c>
      <c r="N109" s="33">
        <f t="shared" si="34"/>
        <v>1.3644999999999998</v>
      </c>
      <c r="O109" s="34">
        <v>27</v>
      </c>
      <c r="P109" s="33">
        <f t="shared" si="35"/>
        <v>1.47366</v>
      </c>
      <c r="Q109" s="34">
        <f t="shared" si="30"/>
        <v>160</v>
      </c>
      <c r="R109" s="34">
        <f t="shared" si="31"/>
        <v>115.37500000000001</v>
      </c>
      <c r="S109" s="34">
        <f t="shared" si="32"/>
        <v>106.27833333333335</v>
      </c>
      <c r="T109" s="33">
        <f t="shared" si="27"/>
        <v>-0.64465999999999979</v>
      </c>
      <c r="U109" s="33">
        <f t="shared" si="28"/>
        <v>-0.10916000000000015</v>
      </c>
      <c r="V109" s="35">
        <f t="shared" si="29"/>
        <v>2</v>
      </c>
    </row>
    <row r="110" spans="1:22">
      <c r="A110" s="235"/>
      <c r="B110" s="13">
        <v>104</v>
      </c>
      <c r="C110" s="12" t="s">
        <v>369</v>
      </c>
      <c r="D110" s="13">
        <v>30</v>
      </c>
      <c r="E110" s="13" t="s">
        <v>106</v>
      </c>
      <c r="F110" s="32">
        <v>1731.85</v>
      </c>
      <c r="G110" s="32">
        <v>1731.85</v>
      </c>
      <c r="H110" s="33">
        <v>7.3079999999999998</v>
      </c>
      <c r="I110" s="33">
        <v>7.3079999999999998</v>
      </c>
      <c r="J110" s="33">
        <f t="shared" si="33"/>
        <v>4.8</v>
      </c>
      <c r="K110" s="33">
        <f t="shared" si="23"/>
        <v>3.43282</v>
      </c>
      <c r="L110" s="33">
        <f t="shared" si="24"/>
        <v>3.2145000000000001</v>
      </c>
      <c r="M110" s="34">
        <v>71</v>
      </c>
      <c r="N110" s="33">
        <f t="shared" si="34"/>
        <v>3.8751799999999998</v>
      </c>
      <c r="O110" s="34">
        <v>75</v>
      </c>
      <c r="P110" s="33">
        <f t="shared" si="35"/>
        <v>4.0934999999999997</v>
      </c>
      <c r="Q110" s="34">
        <f t="shared" si="30"/>
        <v>160</v>
      </c>
      <c r="R110" s="34">
        <f t="shared" si="31"/>
        <v>114.42733333333334</v>
      </c>
      <c r="S110" s="34">
        <f t="shared" si="32"/>
        <v>107.15</v>
      </c>
      <c r="T110" s="33">
        <f t="shared" si="27"/>
        <v>-1.5854999999999997</v>
      </c>
      <c r="U110" s="33">
        <f t="shared" si="28"/>
        <v>-0.21831999999999985</v>
      </c>
      <c r="V110" s="35">
        <f t="shared" si="29"/>
        <v>4</v>
      </c>
    </row>
    <row r="111" spans="1:22">
      <c r="A111" s="235"/>
      <c r="B111" s="13">
        <v>105</v>
      </c>
      <c r="C111" s="36" t="s">
        <v>370</v>
      </c>
      <c r="D111" s="13">
        <v>20</v>
      </c>
      <c r="E111" s="13">
        <v>1995</v>
      </c>
      <c r="F111" s="32">
        <v>1035.75</v>
      </c>
      <c r="G111" s="32">
        <v>1035.75</v>
      </c>
      <c r="H111" s="33">
        <v>4.4000000000000004</v>
      </c>
      <c r="I111" s="33">
        <v>4.4000000000000004</v>
      </c>
      <c r="J111" s="33">
        <f t="shared" si="33"/>
        <v>3.2</v>
      </c>
      <c r="K111" s="33">
        <f t="shared" si="23"/>
        <v>2.5442800000000005</v>
      </c>
      <c r="L111" s="33">
        <f t="shared" si="24"/>
        <v>2.4351200000000004</v>
      </c>
      <c r="M111" s="34">
        <v>34</v>
      </c>
      <c r="N111" s="33">
        <f t="shared" si="34"/>
        <v>1.8557199999999998</v>
      </c>
      <c r="O111" s="34">
        <v>36</v>
      </c>
      <c r="P111" s="33">
        <f t="shared" si="35"/>
        <v>1.96488</v>
      </c>
      <c r="Q111" s="34">
        <f t="shared" si="30"/>
        <v>160</v>
      </c>
      <c r="R111" s="34">
        <f t="shared" si="31"/>
        <v>127.21400000000003</v>
      </c>
      <c r="S111" s="34">
        <f t="shared" si="32"/>
        <v>121.75600000000001</v>
      </c>
      <c r="T111" s="33">
        <f t="shared" si="27"/>
        <v>-0.76487999999999978</v>
      </c>
      <c r="U111" s="33">
        <f t="shared" si="28"/>
        <v>-0.10916000000000015</v>
      </c>
      <c r="V111" s="35">
        <f t="shared" si="29"/>
        <v>2</v>
      </c>
    </row>
    <row r="112" spans="1:22">
      <c r="A112" s="235"/>
      <c r="B112" s="13">
        <v>106</v>
      </c>
      <c r="C112" s="12" t="s">
        <v>371</v>
      </c>
      <c r="D112" s="13">
        <v>12</v>
      </c>
      <c r="E112" s="13" t="s">
        <v>106</v>
      </c>
      <c r="F112" s="32">
        <v>703.72</v>
      </c>
      <c r="G112" s="32">
        <v>703.72</v>
      </c>
      <c r="H112" s="33">
        <v>2.9809999999999999</v>
      </c>
      <c r="I112" s="33">
        <v>2.9809999999999999</v>
      </c>
      <c r="J112" s="33">
        <f t="shared" si="33"/>
        <v>1.92</v>
      </c>
      <c r="K112" s="33">
        <f t="shared" si="23"/>
        <v>1.39818</v>
      </c>
      <c r="L112" s="33">
        <f t="shared" si="24"/>
        <v>1.4800499999999999</v>
      </c>
      <c r="M112" s="34">
        <v>29</v>
      </c>
      <c r="N112" s="33">
        <f t="shared" si="34"/>
        <v>1.5828199999999999</v>
      </c>
      <c r="O112" s="34">
        <v>27.5</v>
      </c>
      <c r="P112" s="33">
        <f t="shared" si="35"/>
        <v>1.50095</v>
      </c>
      <c r="Q112" s="34">
        <f t="shared" si="30"/>
        <v>160</v>
      </c>
      <c r="R112" s="34">
        <f t="shared" si="31"/>
        <v>116.515</v>
      </c>
      <c r="S112" s="34">
        <f t="shared" si="32"/>
        <v>123.33749999999999</v>
      </c>
      <c r="T112" s="33">
        <f t="shared" si="27"/>
        <v>-0.43995000000000006</v>
      </c>
      <c r="U112" s="33">
        <f t="shared" si="28"/>
        <v>8.1869999999999887E-2</v>
      </c>
      <c r="V112" s="35">
        <f t="shared" si="29"/>
        <v>-1.5</v>
      </c>
    </row>
    <row r="113" spans="1:22">
      <c r="A113" s="235"/>
      <c r="B113" s="13">
        <v>107</v>
      </c>
      <c r="C113" s="12" t="s">
        <v>372</v>
      </c>
      <c r="D113" s="13">
        <v>20</v>
      </c>
      <c r="E113" s="13" t="s">
        <v>106</v>
      </c>
      <c r="F113" s="32">
        <v>1051.54</v>
      </c>
      <c r="G113" s="32">
        <v>1051.54</v>
      </c>
      <c r="H113" s="33">
        <v>5</v>
      </c>
      <c r="I113" s="33">
        <v>5</v>
      </c>
      <c r="J113" s="33">
        <f t="shared" si="33"/>
        <v>3.2</v>
      </c>
      <c r="K113" s="33">
        <f t="shared" si="23"/>
        <v>2.2164200000000003</v>
      </c>
      <c r="L113" s="33">
        <f t="shared" si="24"/>
        <v>2.4893200000000002</v>
      </c>
      <c r="M113" s="34">
        <v>51</v>
      </c>
      <c r="N113" s="33">
        <f t="shared" si="34"/>
        <v>2.7835799999999997</v>
      </c>
      <c r="O113" s="34">
        <v>46</v>
      </c>
      <c r="P113" s="33">
        <f t="shared" si="35"/>
        <v>2.5106799999999998</v>
      </c>
      <c r="Q113" s="34">
        <f t="shared" si="30"/>
        <v>160</v>
      </c>
      <c r="R113" s="34">
        <f t="shared" si="31"/>
        <v>110.821</v>
      </c>
      <c r="S113" s="34">
        <f t="shared" si="32"/>
        <v>124.46600000000001</v>
      </c>
      <c r="T113" s="33">
        <f t="shared" si="27"/>
        <v>-0.71067999999999998</v>
      </c>
      <c r="U113" s="33">
        <f t="shared" si="28"/>
        <v>0.27289999999999992</v>
      </c>
      <c r="V113" s="35">
        <f t="shared" si="29"/>
        <v>-5</v>
      </c>
    </row>
    <row r="114" spans="1:22">
      <c r="A114" s="235"/>
      <c r="B114" s="13">
        <v>108</v>
      </c>
      <c r="C114" s="36" t="s">
        <v>373</v>
      </c>
      <c r="D114" s="13">
        <v>23</v>
      </c>
      <c r="E114" s="13">
        <v>1994</v>
      </c>
      <c r="F114" s="32">
        <v>1308.75</v>
      </c>
      <c r="G114" s="32">
        <v>1308.75</v>
      </c>
      <c r="H114" s="33">
        <v>5.4630000000000001</v>
      </c>
      <c r="I114" s="33">
        <v>5.4630000000000001</v>
      </c>
      <c r="J114" s="33">
        <f t="shared" si="33"/>
        <v>3.68</v>
      </c>
      <c r="K114" s="33">
        <f t="shared" si="23"/>
        <v>3.1160600000000001</v>
      </c>
      <c r="L114" s="33">
        <f t="shared" si="24"/>
        <v>2.8977400000000002</v>
      </c>
      <c r="M114" s="34">
        <v>43</v>
      </c>
      <c r="N114" s="33">
        <f t="shared" si="34"/>
        <v>2.34694</v>
      </c>
      <c r="O114" s="34">
        <v>47</v>
      </c>
      <c r="P114" s="33">
        <f t="shared" si="35"/>
        <v>2.5652599999999999</v>
      </c>
      <c r="Q114" s="34">
        <f t="shared" si="30"/>
        <v>160</v>
      </c>
      <c r="R114" s="34">
        <f t="shared" si="31"/>
        <v>135.48086956521738</v>
      </c>
      <c r="S114" s="34">
        <f t="shared" si="32"/>
        <v>125.98869565217392</v>
      </c>
      <c r="T114" s="33">
        <f t="shared" si="27"/>
        <v>-0.78225999999999996</v>
      </c>
      <c r="U114" s="33">
        <f t="shared" si="28"/>
        <v>-0.21831999999999985</v>
      </c>
      <c r="V114" s="35">
        <f t="shared" si="29"/>
        <v>4</v>
      </c>
    </row>
    <row r="115" spans="1:22">
      <c r="A115" s="235"/>
      <c r="B115" s="13">
        <v>109</v>
      </c>
      <c r="C115" s="12" t="s">
        <v>374</v>
      </c>
      <c r="D115" s="13">
        <v>18</v>
      </c>
      <c r="E115" s="13">
        <v>1993</v>
      </c>
      <c r="F115" s="32">
        <v>1330.03</v>
      </c>
      <c r="G115" s="32">
        <v>1330.03</v>
      </c>
      <c r="H115" s="33">
        <v>4.55</v>
      </c>
      <c r="I115" s="33">
        <v>4.55</v>
      </c>
      <c r="J115" s="33">
        <f t="shared" si="33"/>
        <v>2.88</v>
      </c>
      <c r="K115" s="33">
        <f t="shared" si="23"/>
        <v>2.7488599999999996</v>
      </c>
      <c r="L115" s="33">
        <f t="shared" si="24"/>
        <v>2.3504260000000001</v>
      </c>
      <c r="M115" s="34">
        <v>33</v>
      </c>
      <c r="N115" s="33">
        <f t="shared" si="34"/>
        <v>1.80114</v>
      </c>
      <c r="O115" s="34">
        <v>40.299999999999997</v>
      </c>
      <c r="P115" s="33">
        <f t="shared" si="35"/>
        <v>2.1995739999999997</v>
      </c>
      <c r="Q115" s="34">
        <f t="shared" si="30"/>
        <v>160</v>
      </c>
      <c r="R115" s="34">
        <f t="shared" si="31"/>
        <v>152.71444444444444</v>
      </c>
      <c r="S115" s="34">
        <f t="shared" si="32"/>
        <v>130.57922222222223</v>
      </c>
      <c r="T115" s="33">
        <f t="shared" si="27"/>
        <v>-0.52957399999999977</v>
      </c>
      <c r="U115" s="33">
        <f t="shared" si="28"/>
        <v>-0.39843399999999973</v>
      </c>
      <c r="V115" s="35">
        <f t="shared" si="29"/>
        <v>7.2999999999999972</v>
      </c>
    </row>
    <row r="116" spans="1:22">
      <c r="A116" s="235"/>
      <c r="B116" s="13">
        <v>110</v>
      </c>
      <c r="C116" s="12" t="s">
        <v>375</v>
      </c>
      <c r="D116" s="13">
        <v>30</v>
      </c>
      <c r="E116" s="13" t="s">
        <v>106</v>
      </c>
      <c r="F116" s="32">
        <v>1726.08</v>
      </c>
      <c r="G116" s="32">
        <v>1726.08</v>
      </c>
      <c r="H116" s="33">
        <v>7.29</v>
      </c>
      <c r="I116" s="33">
        <v>7.29</v>
      </c>
      <c r="J116" s="33">
        <f t="shared" si="33"/>
        <v>4.8</v>
      </c>
      <c r="K116" s="33">
        <f t="shared" si="23"/>
        <v>3.6331400000000005</v>
      </c>
      <c r="L116" s="33">
        <f t="shared" si="24"/>
        <v>4.0152000000000001</v>
      </c>
      <c r="M116" s="34">
        <v>67</v>
      </c>
      <c r="N116" s="33">
        <f t="shared" si="34"/>
        <v>3.6568599999999996</v>
      </c>
      <c r="O116" s="34">
        <v>60</v>
      </c>
      <c r="P116" s="33">
        <f t="shared" si="35"/>
        <v>3.2747999999999999</v>
      </c>
      <c r="Q116" s="34">
        <f t="shared" si="30"/>
        <v>160</v>
      </c>
      <c r="R116" s="34">
        <f t="shared" si="31"/>
        <v>121.10466666666667</v>
      </c>
      <c r="S116" s="34">
        <f t="shared" si="32"/>
        <v>133.84</v>
      </c>
      <c r="T116" s="33">
        <f t="shared" si="27"/>
        <v>-0.78479999999999972</v>
      </c>
      <c r="U116" s="33">
        <f t="shared" si="28"/>
        <v>0.38205999999999962</v>
      </c>
      <c r="V116" s="35">
        <f t="shared" si="29"/>
        <v>-7</v>
      </c>
    </row>
    <row r="117" spans="1:22">
      <c r="A117" s="235"/>
      <c r="B117" s="13">
        <v>111</v>
      </c>
      <c r="C117" s="12" t="s">
        <v>376</v>
      </c>
      <c r="D117" s="13">
        <v>72</v>
      </c>
      <c r="E117" s="13" t="s">
        <v>106</v>
      </c>
      <c r="F117" s="32">
        <v>2889.95</v>
      </c>
      <c r="G117" s="32">
        <v>2889.95</v>
      </c>
      <c r="H117" s="33">
        <v>15.94</v>
      </c>
      <c r="I117" s="33">
        <v>15.94</v>
      </c>
      <c r="J117" s="33">
        <f t="shared" si="33"/>
        <v>11.52</v>
      </c>
      <c r="K117" s="33">
        <f t="shared" si="23"/>
        <v>9.717880000000001</v>
      </c>
      <c r="L117" s="33">
        <f t="shared" si="24"/>
        <v>9.6523839999999996</v>
      </c>
      <c r="M117" s="34">
        <v>114</v>
      </c>
      <c r="N117" s="33">
        <f t="shared" si="34"/>
        <v>6.2221199999999994</v>
      </c>
      <c r="O117" s="34">
        <v>115.2</v>
      </c>
      <c r="P117" s="33">
        <f t="shared" si="35"/>
        <v>6.2876159999999999</v>
      </c>
      <c r="Q117" s="34">
        <f t="shared" si="30"/>
        <v>160</v>
      </c>
      <c r="R117" s="34">
        <f t="shared" si="31"/>
        <v>134.97055555555556</v>
      </c>
      <c r="S117" s="34">
        <f t="shared" si="32"/>
        <v>134.06088888888888</v>
      </c>
      <c r="T117" s="33">
        <f t="shared" si="27"/>
        <v>-1.8676159999999999</v>
      </c>
      <c r="U117" s="33">
        <f t="shared" si="28"/>
        <v>-6.5496000000000443E-2</v>
      </c>
      <c r="V117" s="35">
        <f t="shared" si="29"/>
        <v>1.2000000000000028</v>
      </c>
    </row>
    <row r="118" spans="1:22">
      <c r="A118" s="235"/>
      <c r="B118" s="13">
        <v>112</v>
      </c>
      <c r="C118" s="50" t="s">
        <v>377</v>
      </c>
      <c r="D118" s="13">
        <v>39</v>
      </c>
      <c r="E118" s="13" t="s">
        <v>106</v>
      </c>
      <c r="F118" s="32">
        <v>2231.4299999999998</v>
      </c>
      <c r="G118" s="32">
        <v>2231.4299999999998</v>
      </c>
      <c r="H118" s="33">
        <v>10.73</v>
      </c>
      <c r="I118" s="33">
        <v>10.73</v>
      </c>
      <c r="J118" s="33">
        <f t="shared" si="33"/>
        <v>6.24</v>
      </c>
      <c r="K118" s="33">
        <f t="shared" si="23"/>
        <v>5.9269600000000011</v>
      </c>
      <c r="L118" s="33">
        <f t="shared" si="24"/>
        <v>5.2720000000000011</v>
      </c>
      <c r="M118" s="34">
        <v>88</v>
      </c>
      <c r="N118" s="33">
        <f t="shared" si="34"/>
        <v>4.8030399999999993</v>
      </c>
      <c r="O118" s="34">
        <v>100</v>
      </c>
      <c r="P118" s="33">
        <f t="shared" si="35"/>
        <v>5.4579999999999993</v>
      </c>
      <c r="Q118" s="34">
        <f t="shared" si="30"/>
        <v>160</v>
      </c>
      <c r="R118" s="34">
        <f t="shared" si="31"/>
        <v>151.97333333333336</v>
      </c>
      <c r="S118" s="34">
        <f t="shared" si="32"/>
        <v>135.17948717948721</v>
      </c>
      <c r="T118" s="33">
        <f t="shared" si="27"/>
        <v>-0.96799999999999908</v>
      </c>
      <c r="U118" s="33">
        <f t="shared" si="28"/>
        <v>-0.65495999999999999</v>
      </c>
      <c r="V118" s="35">
        <f t="shared" si="29"/>
        <v>12</v>
      </c>
    </row>
    <row r="119" spans="1:22">
      <c r="A119" s="235"/>
      <c r="B119" s="13">
        <v>113</v>
      </c>
      <c r="C119" s="12" t="s">
        <v>378</v>
      </c>
      <c r="D119" s="13">
        <v>20</v>
      </c>
      <c r="E119" s="13">
        <v>1992</v>
      </c>
      <c r="F119" s="32">
        <v>1096.6400000000001</v>
      </c>
      <c r="G119" s="32">
        <v>1096.6400000000001</v>
      </c>
      <c r="H119" s="33">
        <v>5.9</v>
      </c>
      <c r="I119" s="33">
        <v>5.9</v>
      </c>
      <c r="J119" s="33">
        <f t="shared" si="33"/>
        <v>3.2</v>
      </c>
      <c r="K119" s="33">
        <f t="shared" si="23"/>
        <v>2.8435200000000007</v>
      </c>
      <c r="L119" s="33">
        <f t="shared" si="24"/>
        <v>2.7889400000000006</v>
      </c>
      <c r="M119" s="34">
        <v>56</v>
      </c>
      <c r="N119" s="33">
        <f t="shared" si="34"/>
        <v>3.0564799999999996</v>
      </c>
      <c r="O119" s="34">
        <v>57</v>
      </c>
      <c r="P119" s="33">
        <f t="shared" si="35"/>
        <v>3.1110599999999997</v>
      </c>
      <c r="Q119" s="34">
        <f t="shared" si="30"/>
        <v>160</v>
      </c>
      <c r="R119" s="34">
        <f t="shared" si="31"/>
        <v>142.17600000000004</v>
      </c>
      <c r="S119" s="34">
        <f t="shared" si="32"/>
        <v>139.44700000000003</v>
      </c>
      <c r="T119" s="33">
        <f t="shared" si="27"/>
        <v>-0.41105999999999954</v>
      </c>
      <c r="U119" s="33">
        <f t="shared" si="28"/>
        <v>-5.4580000000000073E-2</v>
      </c>
      <c r="V119" s="35">
        <f t="shared" si="29"/>
        <v>1</v>
      </c>
    </row>
    <row r="120" spans="1:22" s="1" customFormat="1" ht="11.25">
      <c r="A120" s="235"/>
      <c r="B120" s="13">
        <v>114</v>
      </c>
      <c r="C120" s="36" t="s">
        <v>379</v>
      </c>
      <c r="D120" s="13">
        <v>24</v>
      </c>
      <c r="E120" s="13">
        <v>1994</v>
      </c>
      <c r="F120" s="32">
        <v>1308.77</v>
      </c>
      <c r="G120" s="32">
        <v>1308.77</v>
      </c>
      <c r="H120" s="33">
        <v>5.5</v>
      </c>
      <c r="I120" s="33">
        <v>5.5</v>
      </c>
      <c r="J120" s="33">
        <f t="shared" si="33"/>
        <v>3.84</v>
      </c>
      <c r="K120" s="33">
        <f t="shared" si="23"/>
        <v>3.0439000000000003</v>
      </c>
      <c r="L120" s="33">
        <f t="shared" si="24"/>
        <v>3.3604639999999999</v>
      </c>
      <c r="M120" s="34">
        <v>45</v>
      </c>
      <c r="N120" s="33">
        <f t="shared" si="34"/>
        <v>2.4560999999999997</v>
      </c>
      <c r="O120" s="34">
        <v>39.200000000000003</v>
      </c>
      <c r="P120" s="33">
        <f t="shared" si="35"/>
        <v>2.1395360000000001</v>
      </c>
      <c r="Q120" s="34">
        <f t="shared" si="30"/>
        <v>160</v>
      </c>
      <c r="R120" s="34">
        <f t="shared" si="31"/>
        <v>126.82916666666667</v>
      </c>
      <c r="S120" s="34">
        <f t="shared" si="32"/>
        <v>140.01933333333332</v>
      </c>
      <c r="T120" s="33">
        <f t="shared" si="27"/>
        <v>-0.47953599999999996</v>
      </c>
      <c r="U120" s="33">
        <f t="shared" si="28"/>
        <v>0.31656399999999962</v>
      </c>
      <c r="V120" s="35">
        <f t="shared" si="29"/>
        <v>-5.7999999999999972</v>
      </c>
    </row>
    <row r="121" spans="1:22" s="1" customFormat="1" ht="11.25">
      <c r="A121" s="235"/>
      <c r="B121" s="13">
        <v>115</v>
      </c>
      <c r="C121" s="36" t="s">
        <v>380</v>
      </c>
      <c r="D121" s="13">
        <v>22</v>
      </c>
      <c r="E121" s="13" t="s">
        <v>106</v>
      </c>
      <c r="F121" s="32">
        <v>1218.27</v>
      </c>
      <c r="G121" s="32">
        <v>1218.27</v>
      </c>
      <c r="H121" s="33">
        <v>6.3810000000000002</v>
      </c>
      <c r="I121" s="33">
        <v>6.3810000000000002</v>
      </c>
      <c r="J121" s="33">
        <f t="shared" si="33"/>
        <v>3.52</v>
      </c>
      <c r="K121" s="33">
        <f t="shared" si="23"/>
        <v>3.3791000000000002</v>
      </c>
      <c r="L121" s="33">
        <f t="shared" si="24"/>
        <v>3.1062000000000003</v>
      </c>
      <c r="M121" s="34">
        <v>55</v>
      </c>
      <c r="N121" s="33">
        <f t="shared" si="34"/>
        <v>3.0019</v>
      </c>
      <c r="O121" s="34">
        <v>60</v>
      </c>
      <c r="P121" s="33">
        <f t="shared" si="35"/>
        <v>3.2747999999999999</v>
      </c>
      <c r="Q121" s="34">
        <f t="shared" ref="Q121:Q150" si="36">J121*1000/D121</f>
        <v>160</v>
      </c>
      <c r="R121" s="34">
        <f t="shared" si="31"/>
        <v>153.59545454545457</v>
      </c>
      <c r="S121" s="34">
        <f t="shared" si="32"/>
        <v>141.19090909090912</v>
      </c>
      <c r="T121" s="33">
        <f t="shared" si="27"/>
        <v>-0.41379999999999972</v>
      </c>
      <c r="U121" s="33">
        <f t="shared" si="28"/>
        <v>-0.27289999999999992</v>
      </c>
      <c r="V121" s="35">
        <f t="shared" si="29"/>
        <v>5</v>
      </c>
    </row>
    <row r="122" spans="1:22" s="1" customFormat="1" ht="11.25">
      <c r="A122" s="235"/>
      <c r="B122" s="13">
        <v>116</v>
      </c>
      <c r="C122" s="12" t="s">
        <v>381</v>
      </c>
      <c r="D122" s="13">
        <v>12</v>
      </c>
      <c r="E122" s="13" t="s">
        <v>106</v>
      </c>
      <c r="F122" s="32">
        <v>705.95</v>
      </c>
      <c r="G122" s="32">
        <v>705.95</v>
      </c>
      <c r="H122" s="33">
        <v>2.9569999999999999</v>
      </c>
      <c r="I122" s="33">
        <v>2.9569999999999999</v>
      </c>
      <c r="J122" s="33">
        <f t="shared" si="33"/>
        <v>1.92</v>
      </c>
      <c r="K122" s="33">
        <f t="shared" si="23"/>
        <v>1.6470799999999999</v>
      </c>
      <c r="L122" s="33">
        <f t="shared" si="24"/>
        <v>1.75624</v>
      </c>
      <c r="M122" s="34">
        <v>24</v>
      </c>
      <c r="N122" s="33">
        <f t="shared" si="34"/>
        <v>1.30992</v>
      </c>
      <c r="O122" s="34">
        <v>22</v>
      </c>
      <c r="P122" s="33">
        <f t="shared" si="35"/>
        <v>1.2007599999999998</v>
      </c>
      <c r="Q122" s="34">
        <f t="shared" si="36"/>
        <v>160</v>
      </c>
      <c r="R122" s="34">
        <f t="shared" si="31"/>
        <v>137.25666666666666</v>
      </c>
      <c r="S122" s="34">
        <f t="shared" si="32"/>
        <v>146.35333333333332</v>
      </c>
      <c r="T122" s="33">
        <f t="shared" si="27"/>
        <v>-0.16375999999999991</v>
      </c>
      <c r="U122" s="33">
        <f t="shared" si="28"/>
        <v>0.10916000000000015</v>
      </c>
      <c r="V122" s="35">
        <f t="shared" si="29"/>
        <v>-2</v>
      </c>
    </row>
    <row r="123" spans="1:22">
      <c r="A123" s="235"/>
      <c r="B123" s="13">
        <v>117</v>
      </c>
      <c r="C123" s="12" t="s">
        <v>382</v>
      </c>
      <c r="D123" s="13">
        <v>22</v>
      </c>
      <c r="E123" s="13" t="s">
        <v>106</v>
      </c>
      <c r="F123" s="32">
        <v>1189.94</v>
      </c>
      <c r="G123" s="32">
        <v>1189.94</v>
      </c>
      <c r="H123" s="33">
        <v>5.75</v>
      </c>
      <c r="I123" s="33">
        <v>5.75</v>
      </c>
      <c r="J123" s="33">
        <f t="shared" si="33"/>
        <v>3.52</v>
      </c>
      <c r="K123" s="33">
        <f t="shared" si="23"/>
        <v>3.40306</v>
      </c>
      <c r="L123" s="33">
        <f t="shared" si="24"/>
        <v>3.2939000000000003</v>
      </c>
      <c r="M123" s="34">
        <v>43</v>
      </c>
      <c r="N123" s="33">
        <f t="shared" si="34"/>
        <v>2.34694</v>
      </c>
      <c r="O123" s="34">
        <v>45</v>
      </c>
      <c r="P123" s="33">
        <f t="shared" si="35"/>
        <v>2.4560999999999997</v>
      </c>
      <c r="Q123" s="34">
        <f t="shared" si="36"/>
        <v>160</v>
      </c>
      <c r="R123" s="34">
        <f t="shared" si="31"/>
        <v>154.68454545454546</v>
      </c>
      <c r="S123" s="34">
        <f t="shared" si="32"/>
        <v>149.72272727272727</v>
      </c>
      <c r="T123" s="33">
        <f t="shared" si="27"/>
        <v>-0.22609999999999975</v>
      </c>
      <c r="U123" s="33">
        <f t="shared" si="28"/>
        <v>-0.1091599999999997</v>
      </c>
      <c r="V123" s="35">
        <f t="shared" si="29"/>
        <v>2</v>
      </c>
    </row>
    <row r="124" spans="1:22">
      <c r="A124" s="235"/>
      <c r="B124" s="13">
        <v>118</v>
      </c>
      <c r="C124" s="12" t="s">
        <v>404</v>
      </c>
      <c r="D124" s="13">
        <v>22</v>
      </c>
      <c r="E124" s="13">
        <v>1977</v>
      </c>
      <c r="F124" s="32">
        <v>1194.4100000000001</v>
      </c>
      <c r="G124" s="32">
        <v>1194.4100000000001</v>
      </c>
      <c r="H124" s="33">
        <v>3.7280000000000002</v>
      </c>
      <c r="I124" s="33">
        <f t="shared" ref="I124:I149" si="37">H124</f>
        <v>3.7280000000000002</v>
      </c>
      <c r="J124" s="33">
        <v>3.52</v>
      </c>
      <c r="K124" s="33">
        <f t="shared" si="23"/>
        <v>1.5350000000000001</v>
      </c>
      <c r="L124" s="33">
        <f t="shared" si="24"/>
        <v>1.8282500000000004</v>
      </c>
      <c r="M124" s="34">
        <v>43</v>
      </c>
      <c r="N124" s="33">
        <f t="shared" ref="N124:N143" si="38">M124*0.051</f>
        <v>2.1930000000000001</v>
      </c>
      <c r="O124" s="34">
        <v>37.25</v>
      </c>
      <c r="P124" s="33">
        <f t="shared" ref="P124:P143" si="39">O124*0.051</f>
        <v>1.8997499999999998</v>
      </c>
      <c r="Q124" s="34">
        <f t="shared" si="36"/>
        <v>160</v>
      </c>
      <c r="R124" s="34">
        <f t="shared" si="31"/>
        <v>69.77272727272728</v>
      </c>
      <c r="S124" s="34">
        <f t="shared" si="32"/>
        <v>83.102272727272748</v>
      </c>
      <c r="T124" s="33">
        <f t="shared" si="27"/>
        <v>-1.6917499999999996</v>
      </c>
      <c r="U124" s="33">
        <f t="shared" si="28"/>
        <v>0.29325000000000023</v>
      </c>
      <c r="V124" s="35">
        <f t="shared" si="29"/>
        <v>-5.75</v>
      </c>
    </row>
    <row r="125" spans="1:22">
      <c r="A125" s="235"/>
      <c r="B125" s="13">
        <v>119</v>
      </c>
      <c r="C125" s="12" t="s">
        <v>405</v>
      </c>
      <c r="D125" s="13">
        <v>40</v>
      </c>
      <c r="E125" s="13">
        <v>1984</v>
      </c>
      <c r="F125" s="32">
        <v>2240.29</v>
      </c>
      <c r="G125" s="32">
        <v>2240.29</v>
      </c>
      <c r="H125" s="33">
        <v>10.742000000000001</v>
      </c>
      <c r="I125" s="33">
        <f t="shared" si="37"/>
        <v>10.742000000000001</v>
      </c>
      <c r="J125" s="33">
        <v>6.4</v>
      </c>
      <c r="K125" s="33">
        <f t="shared" si="23"/>
        <v>5.7440000000000015</v>
      </c>
      <c r="L125" s="33">
        <f t="shared" si="24"/>
        <v>0.98825000000000074</v>
      </c>
      <c r="M125" s="34">
        <v>98</v>
      </c>
      <c r="N125" s="33">
        <f t="shared" si="38"/>
        <v>4.9979999999999993</v>
      </c>
      <c r="O125" s="34">
        <v>191.25</v>
      </c>
      <c r="P125" s="33">
        <f t="shared" si="39"/>
        <v>9.7537500000000001</v>
      </c>
      <c r="Q125" s="34">
        <f t="shared" si="36"/>
        <v>160</v>
      </c>
      <c r="R125" s="34">
        <f t="shared" si="31"/>
        <v>143.60000000000005</v>
      </c>
      <c r="S125" s="34">
        <f t="shared" si="32"/>
        <v>24.706250000000018</v>
      </c>
      <c r="T125" s="33">
        <f t="shared" si="27"/>
        <v>-5.4117499999999996</v>
      </c>
      <c r="U125" s="33">
        <f t="shared" si="28"/>
        <v>-4.7557500000000008</v>
      </c>
      <c r="V125" s="35">
        <f t="shared" si="29"/>
        <v>93.25</v>
      </c>
    </row>
    <row r="126" spans="1:22">
      <c r="A126" s="235"/>
      <c r="B126" s="13">
        <v>120</v>
      </c>
      <c r="C126" s="12" t="s">
        <v>406</v>
      </c>
      <c r="D126" s="13">
        <v>18</v>
      </c>
      <c r="E126" s="13">
        <v>1988</v>
      </c>
      <c r="F126" s="32">
        <v>1144.2</v>
      </c>
      <c r="G126" s="32">
        <v>1144.2</v>
      </c>
      <c r="H126" s="33">
        <v>2.3740000000000001</v>
      </c>
      <c r="I126" s="33">
        <f t="shared" si="37"/>
        <v>2.3740000000000001</v>
      </c>
      <c r="J126" s="33">
        <v>2.88</v>
      </c>
      <c r="K126" s="33">
        <f t="shared" si="23"/>
        <v>0.74200000000000021</v>
      </c>
      <c r="L126" s="33">
        <f t="shared" si="24"/>
        <v>0.74200000000000021</v>
      </c>
      <c r="M126" s="34">
        <v>32</v>
      </c>
      <c r="N126" s="33">
        <f t="shared" si="38"/>
        <v>1.6319999999999999</v>
      </c>
      <c r="O126" s="34">
        <v>32</v>
      </c>
      <c r="P126" s="33">
        <f t="shared" si="39"/>
        <v>1.6319999999999999</v>
      </c>
      <c r="Q126" s="34">
        <f t="shared" si="36"/>
        <v>160</v>
      </c>
      <c r="R126" s="34">
        <f t="shared" si="31"/>
        <v>41.222222222222236</v>
      </c>
      <c r="S126" s="34">
        <f t="shared" si="32"/>
        <v>41.222222222222236</v>
      </c>
      <c r="T126" s="33">
        <f t="shared" si="27"/>
        <v>-2.1379999999999999</v>
      </c>
      <c r="U126" s="33">
        <f t="shared" si="28"/>
        <v>0</v>
      </c>
      <c r="V126" s="35">
        <f t="shared" si="29"/>
        <v>0</v>
      </c>
    </row>
    <row r="127" spans="1:22">
      <c r="A127" s="235"/>
      <c r="B127" s="13">
        <v>121</v>
      </c>
      <c r="C127" s="12" t="s">
        <v>407</v>
      </c>
      <c r="D127" s="13">
        <v>22</v>
      </c>
      <c r="E127" s="13">
        <v>1985</v>
      </c>
      <c r="F127" s="32">
        <v>1156.52</v>
      </c>
      <c r="G127" s="32">
        <v>1156.52</v>
      </c>
      <c r="H127" s="33">
        <v>5.5979999999999999</v>
      </c>
      <c r="I127" s="33">
        <f t="shared" si="37"/>
        <v>5.5979999999999999</v>
      </c>
      <c r="J127" s="33">
        <v>3.52</v>
      </c>
      <c r="K127" s="33">
        <f t="shared" si="23"/>
        <v>3.15</v>
      </c>
      <c r="L127" s="33">
        <f t="shared" si="24"/>
        <v>3.048</v>
      </c>
      <c r="M127" s="34">
        <v>48</v>
      </c>
      <c r="N127" s="33">
        <f t="shared" si="38"/>
        <v>2.448</v>
      </c>
      <c r="O127" s="34">
        <v>50</v>
      </c>
      <c r="P127" s="33">
        <f t="shared" si="39"/>
        <v>2.5499999999999998</v>
      </c>
      <c r="Q127" s="34">
        <f t="shared" si="36"/>
        <v>160</v>
      </c>
      <c r="R127" s="34">
        <f t="shared" si="31"/>
        <v>143.18181818181819</v>
      </c>
      <c r="S127" s="34">
        <f t="shared" si="32"/>
        <v>138.54545454545453</v>
      </c>
      <c r="T127" s="33">
        <f t="shared" si="27"/>
        <v>-0.47199999999999998</v>
      </c>
      <c r="U127" s="33">
        <f t="shared" si="28"/>
        <v>-0.10199999999999987</v>
      </c>
      <c r="V127" s="35">
        <f t="shared" si="29"/>
        <v>2</v>
      </c>
    </row>
    <row r="128" spans="1:22">
      <c r="A128" s="235"/>
      <c r="B128" s="13">
        <v>122</v>
      </c>
      <c r="C128" s="36" t="s">
        <v>408</v>
      </c>
      <c r="D128" s="13">
        <v>48</v>
      </c>
      <c r="E128" s="13" t="s">
        <v>409</v>
      </c>
      <c r="F128" s="32">
        <v>2590.4</v>
      </c>
      <c r="G128" s="32">
        <v>2435.2399999999998</v>
      </c>
      <c r="H128" s="33">
        <v>9.9</v>
      </c>
      <c r="I128" s="33">
        <f t="shared" si="37"/>
        <v>9.9</v>
      </c>
      <c r="J128" s="33">
        <v>7.36</v>
      </c>
      <c r="K128" s="33">
        <f t="shared" si="23"/>
        <v>6.7890000000000006</v>
      </c>
      <c r="L128" s="33">
        <f t="shared" si="24"/>
        <v>6.3524400000000005</v>
      </c>
      <c r="M128" s="34">
        <v>61</v>
      </c>
      <c r="N128" s="33">
        <f t="shared" si="38"/>
        <v>3.1109999999999998</v>
      </c>
      <c r="O128" s="34">
        <v>69.56</v>
      </c>
      <c r="P128" s="33">
        <f t="shared" si="39"/>
        <v>3.5475599999999998</v>
      </c>
      <c r="Q128" s="34">
        <f t="shared" si="36"/>
        <v>153.33333333333334</v>
      </c>
      <c r="R128" s="34">
        <f t="shared" si="31"/>
        <v>141.43750000000003</v>
      </c>
      <c r="S128" s="34">
        <f t="shared" si="32"/>
        <v>132.3425</v>
      </c>
      <c r="T128" s="33">
        <f t="shared" si="27"/>
        <v>-1.0075599999999998</v>
      </c>
      <c r="U128" s="33">
        <f t="shared" si="28"/>
        <v>-0.43656000000000006</v>
      </c>
      <c r="V128" s="35">
        <f t="shared" si="29"/>
        <v>8.5600000000000023</v>
      </c>
    </row>
    <row r="129" spans="1:22">
      <c r="A129" s="235"/>
      <c r="B129" s="13">
        <v>123</v>
      </c>
      <c r="C129" s="36" t="s">
        <v>410</v>
      </c>
      <c r="D129" s="13">
        <v>50</v>
      </c>
      <c r="E129" s="13" t="s">
        <v>409</v>
      </c>
      <c r="F129" s="32">
        <v>2586.98</v>
      </c>
      <c r="G129" s="32">
        <v>2586.98</v>
      </c>
      <c r="H129" s="33">
        <v>9.8000000000000007</v>
      </c>
      <c r="I129" s="33">
        <f t="shared" si="37"/>
        <v>9.8000000000000007</v>
      </c>
      <c r="J129" s="33">
        <v>7.84</v>
      </c>
      <c r="K129" s="33">
        <f t="shared" si="23"/>
        <v>6.3830000000000009</v>
      </c>
      <c r="L129" s="33">
        <f t="shared" si="24"/>
        <v>5.9362400000000006</v>
      </c>
      <c r="M129" s="34">
        <v>67</v>
      </c>
      <c r="N129" s="33">
        <f t="shared" si="38"/>
        <v>3.4169999999999998</v>
      </c>
      <c r="O129" s="34">
        <v>75.760000000000005</v>
      </c>
      <c r="P129" s="33">
        <f t="shared" si="39"/>
        <v>3.8637600000000001</v>
      </c>
      <c r="Q129" s="34">
        <f t="shared" si="36"/>
        <v>156.80000000000001</v>
      </c>
      <c r="R129" s="34">
        <f>K129*1000/D128</f>
        <v>132.97916666666669</v>
      </c>
      <c r="S129" s="34">
        <f>L129*1000/D128</f>
        <v>123.67166666666668</v>
      </c>
      <c r="T129" s="33">
        <f t="shared" si="27"/>
        <v>-1.9037599999999992</v>
      </c>
      <c r="U129" s="33">
        <f t="shared" si="28"/>
        <v>-0.44676000000000027</v>
      </c>
      <c r="V129" s="35">
        <f t="shared" si="29"/>
        <v>8.7600000000000051</v>
      </c>
    </row>
    <row r="130" spans="1:22">
      <c r="A130" s="235"/>
      <c r="B130" s="13">
        <v>124</v>
      </c>
      <c r="C130" s="36" t="s">
        <v>411</v>
      </c>
      <c r="D130" s="13">
        <v>20</v>
      </c>
      <c r="E130" s="13">
        <v>1982</v>
      </c>
      <c r="F130" s="32">
        <v>1044.42</v>
      </c>
      <c r="G130" s="32">
        <v>1044.42</v>
      </c>
      <c r="H130" s="33">
        <v>4.5</v>
      </c>
      <c r="I130" s="33">
        <f t="shared" si="37"/>
        <v>4.5</v>
      </c>
      <c r="J130" s="33">
        <v>3.2</v>
      </c>
      <c r="K130" s="33">
        <f t="shared" si="23"/>
        <v>2.7149999999999999</v>
      </c>
      <c r="L130" s="33">
        <f t="shared" si="24"/>
        <v>2.3069999999999999</v>
      </c>
      <c r="M130" s="34">
        <v>35</v>
      </c>
      <c r="N130" s="33">
        <f t="shared" si="38"/>
        <v>1.7849999999999999</v>
      </c>
      <c r="O130" s="34">
        <v>43</v>
      </c>
      <c r="P130" s="33">
        <f t="shared" si="39"/>
        <v>2.1930000000000001</v>
      </c>
      <c r="Q130" s="34">
        <f t="shared" si="36"/>
        <v>160</v>
      </c>
      <c r="R130" s="34">
        <f t="shared" ref="R130:R149" si="40">K130*1000/D130</f>
        <v>135.75</v>
      </c>
      <c r="S130" s="34">
        <f t="shared" ref="S130:S161" si="41">L130*1000/D130</f>
        <v>115.35</v>
      </c>
      <c r="T130" s="33">
        <f t="shared" si="27"/>
        <v>-0.89300000000000024</v>
      </c>
      <c r="U130" s="33">
        <f t="shared" si="28"/>
        <v>-0.40800000000000014</v>
      </c>
      <c r="V130" s="35">
        <f t="shared" si="29"/>
        <v>8</v>
      </c>
    </row>
    <row r="131" spans="1:22">
      <c r="A131" s="235"/>
      <c r="B131" s="13">
        <v>125</v>
      </c>
      <c r="C131" s="36" t="s">
        <v>412</v>
      </c>
      <c r="D131" s="13">
        <v>40</v>
      </c>
      <c r="E131" s="13">
        <v>1976</v>
      </c>
      <c r="F131" s="32">
        <v>2250.59</v>
      </c>
      <c r="G131" s="32">
        <v>2162.6799999999998</v>
      </c>
      <c r="H131" s="33">
        <v>9.3580000000000005</v>
      </c>
      <c r="I131" s="33">
        <f t="shared" si="37"/>
        <v>9.3580000000000005</v>
      </c>
      <c r="J131" s="33">
        <v>6.4</v>
      </c>
      <c r="K131" s="33">
        <f t="shared" si="23"/>
        <v>4.1560000000000006</v>
      </c>
      <c r="L131" s="33">
        <f t="shared" si="24"/>
        <v>5.2015000000000011</v>
      </c>
      <c r="M131" s="34">
        <v>102</v>
      </c>
      <c r="N131" s="33">
        <f t="shared" si="38"/>
        <v>5.202</v>
      </c>
      <c r="O131" s="34">
        <v>81.5</v>
      </c>
      <c r="P131" s="33">
        <f t="shared" si="39"/>
        <v>4.1564999999999994</v>
      </c>
      <c r="Q131" s="34">
        <f t="shared" si="36"/>
        <v>160</v>
      </c>
      <c r="R131" s="34">
        <f t="shared" si="40"/>
        <v>103.90000000000002</v>
      </c>
      <c r="S131" s="34">
        <f t="shared" si="41"/>
        <v>130.03750000000002</v>
      </c>
      <c r="T131" s="33">
        <f t="shared" si="27"/>
        <v>-1.1984999999999992</v>
      </c>
      <c r="U131" s="33">
        <f t="shared" si="28"/>
        <v>1.0455000000000005</v>
      </c>
      <c r="V131" s="35">
        <f t="shared" si="29"/>
        <v>-20.5</v>
      </c>
    </row>
    <row r="132" spans="1:22">
      <c r="A132" s="235"/>
      <c r="B132" s="13">
        <v>126</v>
      </c>
      <c r="C132" s="12" t="s">
        <v>413</v>
      </c>
      <c r="D132" s="13">
        <v>40</v>
      </c>
      <c r="E132" s="13">
        <v>1977</v>
      </c>
      <c r="F132" s="32">
        <v>2206.8000000000002</v>
      </c>
      <c r="G132" s="32">
        <v>2142.7399999999998</v>
      </c>
      <c r="H132" s="33">
        <v>9.7940000000000005</v>
      </c>
      <c r="I132" s="33">
        <f t="shared" si="37"/>
        <v>9.7940000000000005</v>
      </c>
      <c r="J132" s="33">
        <v>6.4</v>
      </c>
      <c r="K132" s="33">
        <f t="shared" si="23"/>
        <v>5.7140000000000004</v>
      </c>
      <c r="L132" s="33">
        <f t="shared" si="24"/>
        <v>5.8670000000000009</v>
      </c>
      <c r="M132" s="34">
        <v>80</v>
      </c>
      <c r="N132" s="33">
        <f t="shared" si="38"/>
        <v>4.08</v>
      </c>
      <c r="O132" s="34">
        <v>77</v>
      </c>
      <c r="P132" s="33">
        <f t="shared" si="39"/>
        <v>3.9269999999999996</v>
      </c>
      <c r="Q132" s="34">
        <f t="shared" si="36"/>
        <v>160</v>
      </c>
      <c r="R132" s="34">
        <f t="shared" si="40"/>
        <v>142.85</v>
      </c>
      <c r="S132" s="34">
        <f t="shared" si="41"/>
        <v>146.67500000000001</v>
      </c>
      <c r="T132" s="33">
        <f t="shared" si="27"/>
        <v>-0.53299999999999947</v>
      </c>
      <c r="U132" s="33">
        <f t="shared" si="28"/>
        <v>0.15300000000000047</v>
      </c>
      <c r="V132" s="35">
        <f t="shared" si="29"/>
        <v>-3</v>
      </c>
    </row>
    <row r="133" spans="1:22">
      <c r="A133" s="235"/>
      <c r="B133" s="13">
        <v>127</v>
      </c>
      <c r="C133" s="36" t="s">
        <v>414</v>
      </c>
      <c r="D133" s="49">
        <v>40</v>
      </c>
      <c r="E133" s="13">
        <v>1980</v>
      </c>
      <c r="F133" s="32">
        <v>2183.94</v>
      </c>
      <c r="G133" s="32">
        <v>2183.94</v>
      </c>
      <c r="H133" s="33">
        <v>10.130000000000001</v>
      </c>
      <c r="I133" s="33">
        <f t="shared" si="37"/>
        <v>10.130000000000001</v>
      </c>
      <c r="J133" s="33">
        <v>6.4</v>
      </c>
      <c r="K133" s="33">
        <f t="shared" si="23"/>
        <v>5.2340000000000009</v>
      </c>
      <c r="L133" s="33">
        <f t="shared" si="24"/>
        <v>5.912300000000001</v>
      </c>
      <c r="M133" s="34">
        <v>96</v>
      </c>
      <c r="N133" s="33">
        <f t="shared" si="38"/>
        <v>4.8959999999999999</v>
      </c>
      <c r="O133" s="34">
        <v>82.7</v>
      </c>
      <c r="P133" s="33">
        <f t="shared" si="39"/>
        <v>4.2176999999999998</v>
      </c>
      <c r="Q133" s="34">
        <f t="shared" si="36"/>
        <v>160</v>
      </c>
      <c r="R133" s="34">
        <f t="shared" si="40"/>
        <v>130.85000000000002</v>
      </c>
      <c r="S133" s="34">
        <f t="shared" si="41"/>
        <v>147.80750000000003</v>
      </c>
      <c r="T133" s="33">
        <f t="shared" si="27"/>
        <v>-0.48769999999999936</v>
      </c>
      <c r="U133" s="33">
        <f t="shared" si="28"/>
        <v>0.67830000000000013</v>
      </c>
      <c r="V133" s="35">
        <f t="shared" si="29"/>
        <v>-13.299999999999997</v>
      </c>
    </row>
    <row r="134" spans="1:22">
      <c r="A134" s="235"/>
      <c r="B134" s="13">
        <v>128</v>
      </c>
      <c r="C134" s="12" t="s">
        <v>415</v>
      </c>
      <c r="D134" s="13">
        <v>40</v>
      </c>
      <c r="E134" s="13">
        <v>1979</v>
      </c>
      <c r="F134" s="32">
        <v>2184.1799999999998</v>
      </c>
      <c r="G134" s="32">
        <v>2184.1799999999998</v>
      </c>
      <c r="H134" s="33">
        <v>10.345000000000001</v>
      </c>
      <c r="I134" s="33">
        <f t="shared" si="37"/>
        <v>10.345000000000001</v>
      </c>
      <c r="J134" s="33">
        <v>6.4</v>
      </c>
      <c r="K134" s="33">
        <f t="shared" si="23"/>
        <v>6.0100000000000007</v>
      </c>
      <c r="L134" s="33">
        <f t="shared" si="24"/>
        <v>6.2369500000000011</v>
      </c>
      <c r="M134" s="34">
        <v>85</v>
      </c>
      <c r="N134" s="33">
        <f t="shared" si="38"/>
        <v>4.335</v>
      </c>
      <c r="O134" s="34">
        <v>80.55</v>
      </c>
      <c r="P134" s="33">
        <f t="shared" si="39"/>
        <v>4.1080499999999995</v>
      </c>
      <c r="Q134" s="34">
        <f t="shared" si="36"/>
        <v>160</v>
      </c>
      <c r="R134" s="34">
        <f t="shared" si="40"/>
        <v>150.25000000000003</v>
      </c>
      <c r="S134" s="34">
        <f t="shared" si="41"/>
        <v>155.92375000000001</v>
      </c>
      <c r="T134" s="33">
        <f t="shared" si="27"/>
        <v>-0.16304999999999925</v>
      </c>
      <c r="U134" s="33">
        <f t="shared" si="28"/>
        <v>0.22695000000000043</v>
      </c>
      <c r="V134" s="35">
        <f t="shared" si="29"/>
        <v>-4.4500000000000028</v>
      </c>
    </row>
    <row r="135" spans="1:22">
      <c r="A135" s="235"/>
      <c r="B135" s="13">
        <v>129</v>
      </c>
      <c r="C135" s="12" t="s">
        <v>416</v>
      </c>
      <c r="D135" s="13">
        <v>40</v>
      </c>
      <c r="E135" s="13">
        <v>1986</v>
      </c>
      <c r="F135" s="32">
        <v>2268.7399999999998</v>
      </c>
      <c r="G135" s="32">
        <v>2268.7399999999998</v>
      </c>
      <c r="H135" s="33">
        <v>10.914</v>
      </c>
      <c r="I135" s="33">
        <f t="shared" si="37"/>
        <v>10.914</v>
      </c>
      <c r="J135" s="33">
        <v>6.4</v>
      </c>
      <c r="K135" s="33">
        <f t="shared" ref="K135:K198" si="42">I135-N135</f>
        <v>6.2729999999999997</v>
      </c>
      <c r="L135" s="33">
        <f t="shared" ref="L135:L198" si="43">I135-P135</f>
        <v>5.9822999999999995</v>
      </c>
      <c r="M135" s="34">
        <v>91</v>
      </c>
      <c r="N135" s="33">
        <f t="shared" si="38"/>
        <v>4.641</v>
      </c>
      <c r="O135" s="34">
        <v>96.7</v>
      </c>
      <c r="P135" s="33">
        <f t="shared" si="39"/>
        <v>4.9317000000000002</v>
      </c>
      <c r="Q135" s="34">
        <f t="shared" si="36"/>
        <v>160</v>
      </c>
      <c r="R135" s="34">
        <f t="shared" si="40"/>
        <v>156.82499999999999</v>
      </c>
      <c r="S135" s="34">
        <f t="shared" si="41"/>
        <v>149.55749999999998</v>
      </c>
      <c r="T135" s="33">
        <f t="shared" ref="T135:T198" si="44">L135-J135</f>
        <v>-0.41770000000000085</v>
      </c>
      <c r="U135" s="33">
        <f t="shared" ref="U135:U198" si="45">N135-P135</f>
        <v>-0.29070000000000018</v>
      </c>
      <c r="V135" s="35">
        <f t="shared" ref="V135:V198" si="46">O135-M135</f>
        <v>5.7000000000000028</v>
      </c>
    </row>
    <row r="136" spans="1:22">
      <c r="A136" s="235"/>
      <c r="B136" s="13">
        <v>130</v>
      </c>
      <c r="C136" s="12" t="s">
        <v>418</v>
      </c>
      <c r="D136" s="13">
        <v>40</v>
      </c>
      <c r="E136" s="13"/>
      <c r="F136" s="32">
        <v>2279.16</v>
      </c>
      <c r="G136" s="32">
        <v>2279.16</v>
      </c>
      <c r="H136" s="33">
        <v>12.042</v>
      </c>
      <c r="I136" s="33">
        <f t="shared" si="37"/>
        <v>12.042</v>
      </c>
      <c r="J136" s="33">
        <v>6.4</v>
      </c>
      <c r="K136" s="33">
        <f t="shared" si="42"/>
        <v>6.024</v>
      </c>
      <c r="L136" s="33">
        <f t="shared" si="43"/>
        <v>6.1790400000000005</v>
      </c>
      <c r="M136" s="34">
        <v>118</v>
      </c>
      <c r="N136" s="33">
        <f t="shared" si="38"/>
        <v>6.0179999999999998</v>
      </c>
      <c r="O136" s="34">
        <v>114.96</v>
      </c>
      <c r="P136" s="33">
        <f t="shared" si="39"/>
        <v>5.8629599999999993</v>
      </c>
      <c r="Q136" s="34">
        <f t="shared" si="36"/>
        <v>160</v>
      </c>
      <c r="R136" s="34">
        <f t="shared" si="40"/>
        <v>150.6</v>
      </c>
      <c r="S136" s="34">
        <f t="shared" si="41"/>
        <v>154.47600000000003</v>
      </c>
      <c r="T136" s="33">
        <f t="shared" si="44"/>
        <v>-0.22095999999999982</v>
      </c>
      <c r="U136" s="33">
        <f t="shared" si="45"/>
        <v>0.15504000000000051</v>
      </c>
      <c r="V136" s="35">
        <f t="shared" si="46"/>
        <v>-3.0400000000000063</v>
      </c>
    </row>
    <row r="137" spans="1:22">
      <c r="A137" s="235"/>
      <c r="B137" s="13">
        <v>131</v>
      </c>
      <c r="C137" s="12" t="s">
        <v>419</v>
      </c>
      <c r="D137" s="13">
        <v>60</v>
      </c>
      <c r="E137" s="13">
        <v>1987</v>
      </c>
      <c r="F137" s="32">
        <v>2298.15</v>
      </c>
      <c r="G137" s="32">
        <v>2298.15</v>
      </c>
      <c r="H137" s="33">
        <v>13.91</v>
      </c>
      <c r="I137" s="33">
        <f t="shared" si="37"/>
        <v>13.91</v>
      </c>
      <c r="J137" s="33">
        <v>9.6</v>
      </c>
      <c r="K137" s="33">
        <f t="shared" si="42"/>
        <v>9.32</v>
      </c>
      <c r="L137" s="33">
        <f t="shared" si="43"/>
        <v>9.161900000000001</v>
      </c>
      <c r="M137" s="34">
        <v>90</v>
      </c>
      <c r="N137" s="33">
        <f t="shared" si="38"/>
        <v>4.59</v>
      </c>
      <c r="O137" s="34">
        <v>93.1</v>
      </c>
      <c r="P137" s="33">
        <f t="shared" si="39"/>
        <v>4.7480999999999991</v>
      </c>
      <c r="Q137" s="34">
        <f t="shared" si="36"/>
        <v>160</v>
      </c>
      <c r="R137" s="34">
        <f t="shared" si="40"/>
        <v>155.33333333333334</v>
      </c>
      <c r="S137" s="34">
        <f t="shared" si="41"/>
        <v>152.69833333333335</v>
      </c>
      <c r="T137" s="33">
        <f t="shared" si="44"/>
        <v>-0.4380999999999986</v>
      </c>
      <c r="U137" s="33">
        <f t="shared" si="45"/>
        <v>-0.15809999999999924</v>
      </c>
      <c r="V137" s="35">
        <f t="shared" si="46"/>
        <v>3.0999999999999943</v>
      </c>
    </row>
    <row r="138" spans="1:22">
      <c r="A138" s="235"/>
      <c r="B138" s="13">
        <v>132</v>
      </c>
      <c r="C138" s="12" t="s">
        <v>420</v>
      </c>
      <c r="D138" s="13">
        <v>36</v>
      </c>
      <c r="E138" s="13" t="s">
        <v>409</v>
      </c>
      <c r="F138" s="32">
        <v>1500.89</v>
      </c>
      <c r="G138" s="32">
        <v>1500.89</v>
      </c>
      <c r="H138" s="33">
        <v>8.1829999999999998</v>
      </c>
      <c r="I138" s="33">
        <f t="shared" si="37"/>
        <v>8.1829999999999998</v>
      </c>
      <c r="J138" s="33">
        <v>5.76</v>
      </c>
      <c r="K138" s="33">
        <f t="shared" si="42"/>
        <v>5.7349999999999994</v>
      </c>
      <c r="L138" s="33">
        <f t="shared" si="43"/>
        <v>4.9261400000000002</v>
      </c>
      <c r="M138" s="34">
        <v>48</v>
      </c>
      <c r="N138" s="33">
        <f t="shared" si="38"/>
        <v>2.448</v>
      </c>
      <c r="O138" s="34">
        <v>63.86</v>
      </c>
      <c r="P138" s="33">
        <f t="shared" si="39"/>
        <v>3.2568599999999996</v>
      </c>
      <c r="Q138" s="34">
        <f t="shared" si="36"/>
        <v>160</v>
      </c>
      <c r="R138" s="34">
        <f t="shared" si="40"/>
        <v>159.30555555555554</v>
      </c>
      <c r="S138" s="34">
        <f t="shared" si="41"/>
        <v>136.83722222222224</v>
      </c>
      <c r="T138" s="33">
        <f t="shared" si="44"/>
        <v>-0.8338599999999996</v>
      </c>
      <c r="U138" s="33">
        <f t="shared" si="45"/>
        <v>-0.80885999999999969</v>
      </c>
      <c r="V138" s="35">
        <f t="shared" si="46"/>
        <v>15.86</v>
      </c>
    </row>
    <row r="139" spans="1:22">
      <c r="A139" s="235"/>
      <c r="B139" s="13">
        <v>133</v>
      </c>
      <c r="C139" s="12" t="s">
        <v>421</v>
      </c>
      <c r="D139" s="13">
        <v>22</v>
      </c>
      <c r="E139" s="13">
        <v>1982</v>
      </c>
      <c r="F139" s="32">
        <v>1191.8399999999999</v>
      </c>
      <c r="G139" s="32">
        <v>1191.8399999999999</v>
      </c>
      <c r="H139" s="33">
        <v>5.4939999999999998</v>
      </c>
      <c r="I139" s="33">
        <f t="shared" si="37"/>
        <v>5.4939999999999998</v>
      </c>
      <c r="J139" s="33">
        <v>3.52</v>
      </c>
      <c r="K139" s="33">
        <f t="shared" si="42"/>
        <v>3.0459999999999998</v>
      </c>
      <c r="L139" s="33">
        <f t="shared" si="43"/>
        <v>2.7145000000000001</v>
      </c>
      <c r="M139" s="34">
        <v>48</v>
      </c>
      <c r="N139" s="33">
        <f t="shared" si="38"/>
        <v>2.448</v>
      </c>
      <c r="O139" s="34">
        <v>54.5</v>
      </c>
      <c r="P139" s="33">
        <f t="shared" si="39"/>
        <v>2.7794999999999996</v>
      </c>
      <c r="Q139" s="34">
        <f t="shared" si="36"/>
        <v>160</v>
      </c>
      <c r="R139" s="34">
        <f t="shared" si="40"/>
        <v>138.45454545454547</v>
      </c>
      <c r="S139" s="34">
        <f t="shared" si="41"/>
        <v>123.38636363636364</v>
      </c>
      <c r="T139" s="33">
        <f t="shared" si="44"/>
        <v>-0.80549999999999988</v>
      </c>
      <c r="U139" s="33">
        <f t="shared" si="45"/>
        <v>-0.33149999999999968</v>
      </c>
      <c r="V139" s="35">
        <f t="shared" si="46"/>
        <v>6.5</v>
      </c>
    </row>
    <row r="140" spans="1:22">
      <c r="A140" s="235"/>
      <c r="B140" s="13">
        <v>134</v>
      </c>
      <c r="C140" s="12" t="s">
        <v>422</v>
      </c>
      <c r="D140" s="13">
        <v>50</v>
      </c>
      <c r="E140" s="13">
        <v>1973</v>
      </c>
      <c r="F140" s="32">
        <v>2555.25</v>
      </c>
      <c r="G140" s="32">
        <v>2555.25</v>
      </c>
      <c r="H140" s="33">
        <v>11.734</v>
      </c>
      <c r="I140" s="33">
        <f t="shared" si="37"/>
        <v>11.734</v>
      </c>
      <c r="J140" s="33">
        <v>8</v>
      </c>
      <c r="K140" s="33">
        <f t="shared" si="42"/>
        <v>7.8580000000000005</v>
      </c>
      <c r="L140" s="33">
        <f t="shared" si="43"/>
        <v>6.6493000000000002</v>
      </c>
      <c r="M140" s="34">
        <v>76</v>
      </c>
      <c r="N140" s="33">
        <f t="shared" si="38"/>
        <v>3.8759999999999999</v>
      </c>
      <c r="O140" s="34">
        <v>99.7</v>
      </c>
      <c r="P140" s="33">
        <f t="shared" si="39"/>
        <v>5.0846999999999998</v>
      </c>
      <c r="Q140" s="34">
        <f t="shared" si="36"/>
        <v>160</v>
      </c>
      <c r="R140" s="34">
        <f t="shared" si="40"/>
        <v>157.16000000000003</v>
      </c>
      <c r="S140" s="34">
        <f t="shared" si="41"/>
        <v>132.98599999999999</v>
      </c>
      <c r="T140" s="33">
        <f t="shared" si="44"/>
        <v>-1.3506999999999998</v>
      </c>
      <c r="U140" s="33">
        <f t="shared" si="45"/>
        <v>-1.2086999999999999</v>
      </c>
      <c r="V140" s="35">
        <f t="shared" si="46"/>
        <v>23.700000000000003</v>
      </c>
    </row>
    <row r="141" spans="1:22">
      <c r="A141" s="235"/>
      <c r="B141" s="13">
        <v>135</v>
      </c>
      <c r="C141" s="12" t="s">
        <v>423</v>
      </c>
      <c r="D141" s="13">
        <v>60</v>
      </c>
      <c r="E141" s="13">
        <v>1985</v>
      </c>
      <c r="F141" s="32">
        <v>2335.19</v>
      </c>
      <c r="G141" s="32">
        <v>2335.19</v>
      </c>
      <c r="H141" s="33">
        <v>14.478</v>
      </c>
      <c r="I141" s="33">
        <f t="shared" si="37"/>
        <v>14.478</v>
      </c>
      <c r="J141" s="33">
        <v>9.6</v>
      </c>
      <c r="K141" s="33">
        <f t="shared" si="42"/>
        <v>8.6639999999999997</v>
      </c>
      <c r="L141" s="33">
        <f t="shared" si="43"/>
        <v>9.1230000000000011</v>
      </c>
      <c r="M141" s="34">
        <v>114</v>
      </c>
      <c r="N141" s="33">
        <f t="shared" si="38"/>
        <v>5.8140000000000001</v>
      </c>
      <c r="O141" s="34">
        <v>105</v>
      </c>
      <c r="P141" s="33">
        <f t="shared" si="39"/>
        <v>5.3549999999999995</v>
      </c>
      <c r="Q141" s="34">
        <f t="shared" si="36"/>
        <v>160</v>
      </c>
      <c r="R141" s="34">
        <f t="shared" si="40"/>
        <v>144.4</v>
      </c>
      <c r="S141" s="34">
        <f t="shared" si="41"/>
        <v>152.05000000000004</v>
      </c>
      <c r="T141" s="33">
        <f t="shared" si="44"/>
        <v>-0.47699999999999854</v>
      </c>
      <c r="U141" s="33">
        <f t="shared" si="45"/>
        <v>0.45900000000000052</v>
      </c>
      <c r="V141" s="35">
        <f t="shared" si="46"/>
        <v>-9</v>
      </c>
    </row>
    <row r="142" spans="1:22">
      <c r="A142" s="235"/>
      <c r="B142" s="13">
        <v>136</v>
      </c>
      <c r="C142" s="12" t="s">
        <v>424</v>
      </c>
      <c r="D142" s="13">
        <v>40</v>
      </c>
      <c r="E142" s="13">
        <v>1988</v>
      </c>
      <c r="F142" s="32">
        <v>2194.44</v>
      </c>
      <c r="G142" s="32">
        <v>2194.44</v>
      </c>
      <c r="H142" s="33">
        <v>11.374000000000001</v>
      </c>
      <c r="I142" s="33">
        <f t="shared" si="37"/>
        <v>11.374000000000001</v>
      </c>
      <c r="J142" s="33">
        <v>6.4</v>
      </c>
      <c r="K142" s="33">
        <f t="shared" si="42"/>
        <v>5.713000000000001</v>
      </c>
      <c r="L142" s="33">
        <f t="shared" si="43"/>
        <v>6.3250000000000011</v>
      </c>
      <c r="M142" s="34">
        <v>111</v>
      </c>
      <c r="N142" s="33">
        <f t="shared" si="38"/>
        <v>5.6609999999999996</v>
      </c>
      <c r="O142" s="34">
        <v>99</v>
      </c>
      <c r="P142" s="33">
        <f t="shared" si="39"/>
        <v>5.0489999999999995</v>
      </c>
      <c r="Q142" s="34">
        <f t="shared" si="36"/>
        <v>160</v>
      </c>
      <c r="R142" s="34">
        <f t="shared" si="40"/>
        <v>142.82500000000002</v>
      </c>
      <c r="S142" s="34">
        <f t="shared" si="41"/>
        <v>158.12500000000003</v>
      </c>
      <c r="T142" s="33">
        <f t="shared" si="44"/>
        <v>-7.4999999999999289E-2</v>
      </c>
      <c r="U142" s="33">
        <f t="shared" si="45"/>
        <v>0.6120000000000001</v>
      </c>
      <c r="V142" s="35">
        <f t="shared" si="46"/>
        <v>-12</v>
      </c>
    </row>
    <row r="143" spans="1:22">
      <c r="A143" s="235"/>
      <c r="B143" s="13">
        <v>137</v>
      </c>
      <c r="C143" s="51" t="s">
        <v>632</v>
      </c>
      <c r="D143" s="52">
        <v>44</v>
      </c>
      <c r="E143" s="52">
        <v>1985</v>
      </c>
      <c r="F143" s="53">
        <v>2285.27</v>
      </c>
      <c r="G143" s="53">
        <v>2285.27</v>
      </c>
      <c r="H143" s="54">
        <v>9.3919999999999995</v>
      </c>
      <c r="I143" s="54">
        <f t="shared" si="37"/>
        <v>9.3919999999999995</v>
      </c>
      <c r="J143" s="54">
        <v>5.4923169999999999</v>
      </c>
      <c r="K143" s="54">
        <f t="shared" si="42"/>
        <v>4.9550000000000001</v>
      </c>
      <c r="L143" s="54">
        <f t="shared" si="43"/>
        <v>4.9550000000000001</v>
      </c>
      <c r="M143" s="55">
        <v>87</v>
      </c>
      <c r="N143" s="54">
        <f t="shared" si="38"/>
        <v>4.4369999999999994</v>
      </c>
      <c r="O143" s="55">
        <v>87</v>
      </c>
      <c r="P143" s="54">
        <f t="shared" si="39"/>
        <v>4.4369999999999994</v>
      </c>
      <c r="Q143" s="55">
        <f t="shared" si="36"/>
        <v>124.82538636363637</v>
      </c>
      <c r="R143" s="55">
        <f t="shared" si="40"/>
        <v>112.61363636363636</v>
      </c>
      <c r="S143" s="55">
        <f t="shared" si="41"/>
        <v>112.61363636363636</v>
      </c>
      <c r="T143" s="54">
        <f t="shared" si="44"/>
        <v>-0.53731699999999982</v>
      </c>
      <c r="U143" s="54">
        <f t="shared" si="45"/>
        <v>0</v>
      </c>
      <c r="V143" s="56">
        <f t="shared" si="46"/>
        <v>0</v>
      </c>
    </row>
    <row r="144" spans="1:22" ht="13.5" thickBot="1">
      <c r="A144" s="236"/>
      <c r="B144" s="57">
        <v>138</v>
      </c>
      <c r="C144" s="58" t="s">
        <v>29</v>
      </c>
      <c r="D144" s="57">
        <v>45</v>
      </c>
      <c r="E144" s="57" t="s">
        <v>27</v>
      </c>
      <c r="F144" s="59">
        <v>2290.41</v>
      </c>
      <c r="G144" s="59">
        <v>2290.41</v>
      </c>
      <c r="H144" s="60">
        <v>8.67</v>
      </c>
      <c r="I144" s="60">
        <f t="shared" si="37"/>
        <v>8.67</v>
      </c>
      <c r="J144" s="60">
        <v>6.8</v>
      </c>
      <c r="K144" s="60">
        <f t="shared" si="42"/>
        <v>6.4116400000000002</v>
      </c>
      <c r="L144" s="60">
        <f t="shared" si="43"/>
        <v>6.4116400000000002</v>
      </c>
      <c r="M144" s="61">
        <v>43</v>
      </c>
      <c r="N144" s="60">
        <f>M144*0.05252</f>
        <v>2.2583599999999997</v>
      </c>
      <c r="O144" s="61">
        <v>43</v>
      </c>
      <c r="P144" s="60">
        <f>O144*0.05252</f>
        <v>2.2583599999999997</v>
      </c>
      <c r="Q144" s="61">
        <f t="shared" si="36"/>
        <v>151.11111111111111</v>
      </c>
      <c r="R144" s="61">
        <f t="shared" si="40"/>
        <v>142.4808888888889</v>
      </c>
      <c r="S144" s="61">
        <f t="shared" si="41"/>
        <v>142.4808888888889</v>
      </c>
      <c r="T144" s="60">
        <f t="shared" si="44"/>
        <v>-0.38835999999999959</v>
      </c>
      <c r="U144" s="60">
        <f t="shared" si="45"/>
        <v>0</v>
      </c>
      <c r="V144" s="62">
        <f t="shared" si="46"/>
        <v>0</v>
      </c>
    </row>
    <row r="145" spans="1:22">
      <c r="A145" s="237" t="s">
        <v>644</v>
      </c>
      <c r="B145" s="63">
        <v>1</v>
      </c>
      <c r="C145" s="64" t="s">
        <v>28</v>
      </c>
      <c r="D145" s="63">
        <v>43</v>
      </c>
      <c r="E145" s="63" t="s">
        <v>27</v>
      </c>
      <c r="F145" s="65">
        <v>2370.0100000000002</v>
      </c>
      <c r="G145" s="65">
        <v>2370.0100000000002</v>
      </c>
      <c r="H145" s="66">
        <v>7.4</v>
      </c>
      <c r="I145" s="66">
        <f t="shared" si="37"/>
        <v>7.4</v>
      </c>
      <c r="J145" s="66">
        <v>4.774</v>
      </c>
      <c r="K145" s="66">
        <f t="shared" si="42"/>
        <v>4.8790400000000007</v>
      </c>
      <c r="L145" s="66">
        <f t="shared" si="43"/>
        <v>4.7740000000000009</v>
      </c>
      <c r="M145" s="67">
        <v>48</v>
      </c>
      <c r="N145" s="66">
        <f>M145*0.05252</f>
        <v>2.5209599999999996</v>
      </c>
      <c r="O145" s="67">
        <v>50</v>
      </c>
      <c r="P145" s="66">
        <f>O145*0.05252</f>
        <v>2.6259999999999999</v>
      </c>
      <c r="Q145" s="67">
        <f t="shared" si="36"/>
        <v>111.02325581395348</v>
      </c>
      <c r="R145" s="67">
        <f t="shared" si="40"/>
        <v>113.46604651162792</v>
      </c>
      <c r="S145" s="67">
        <f t="shared" si="41"/>
        <v>111.02325581395351</v>
      </c>
      <c r="T145" s="66">
        <f t="shared" si="44"/>
        <v>0</v>
      </c>
      <c r="U145" s="66">
        <f t="shared" si="45"/>
        <v>-0.10504000000000024</v>
      </c>
      <c r="V145" s="68">
        <f t="shared" si="46"/>
        <v>2</v>
      </c>
    </row>
    <row r="146" spans="1:22">
      <c r="A146" s="238"/>
      <c r="B146" s="69">
        <v>2</v>
      </c>
      <c r="C146" s="70" t="s">
        <v>36</v>
      </c>
      <c r="D146" s="69">
        <v>50</v>
      </c>
      <c r="E146" s="69" t="s">
        <v>27</v>
      </c>
      <c r="F146" s="71">
        <v>2611.4499999999998</v>
      </c>
      <c r="G146" s="71">
        <v>2611.4499999999998</v>
      </c>
      <c r="H146" s="72">
        <v>10.64</v>
      </c>
      <c r="I146" s="72">
        <f t="shared" si="37"/>
        <v>10.64</v>
      </c>
      <c r="J146" s="72">
        <v>7.84</v>
      </c>
      <c r="K146" s="72">
        <f t="shared" si="42"/>
        <v>7.1736800000000009</v>
      </c>
      <c r="L146" s="72">
        <f t="shared" si="43"/>
        <v>7.2997280000000009</v>
      </c>
      <c r="M146" s="73">
        <v>66</v>
      </c>
      <c r="N146" s="72">
        <f>M146*0.05252</f>
        <v>3.4663199999999996</v>
      </c>
      <c r="O146" s="73">
        <v>63.6</v>
      </c>
      <c r="P146" s="72">
        <f>O146*0.05252</f>
        <v>3.3402719999999997</v>
      </c>
      <c r="Q146" s="73">
        <f t="shared" si="36"/>
        <v>156.80000000000001</v>
      </c>
      <c r="R146" s="73">
        <f t="shared" si="40"/>
        <v>143.47360000000003</v>
      </c>
      <c r="S146" s="73">
        <f t="shared" si="41"/>
        <v>145.99456000000001</v>
      </c>
      <c r="T146" s="72">
        <f t="shared" si="44"/>
        <v>-0.54027199999999898</v>
      </c>
      <c r="U146" s="72">
        <f t="shared" si="45"/>
        <v>0.12604799999999994</v>
      </c>
      <c r="V146" s="74">
        <f t="shared" si="46"/>
        <v>-2.3999999999999986</v>
      </c>
    </row>
    <row r="147" spans="1:22">
      <c r="A147" s="238"/>
      <c r="B147" s="69">
        <v>3</v>
      </c>
      <c r="C147" s="75" t="s">
        <v>38</v>
      </c>
      <c r="D147" s="76">
        <v>8</v>
      </c>
      <c r="E147" s="76" t="s">
        <v>27</v>
      </c>
      <c r="F147" s="77">
        <v>357.05</v>
      </c>
      <c r="G147" s="77">
        <v>357.05</v>
      </c>
      <c r="H147" s="72">
        <v>1.5049999999999999</v>
      </c>
      <c r="I147" s="72">
        <f t="shared" si="37"/>
        <v>1.5049999999999999</v>
      </c>
      <c r="J147" s="78">
        <v>0.9</v>
      </c>
      <c r="K147" s="72">
        <f t="shared" si="42"/>
        <v>1.1121599999999998</v>
      </c>
      <c r="L147" s="72">
        <f t="shared" si="43"/>
        <v>0.93246375999999986</v>
      </c>
      <c r="M147" s="73">
        <v>7</v>
      </c>
      <c r="N147" s="72">
        <f>M147*0.05612</f>
        <v>0.39284000000000002</v>
      </c>
      <c r="O147" s="73">
        <v>10.202</v>
      </c>
      <c r="P147" s="72">
        <f>O147*0.05612</f>
        <v>0.57253624000000003</v>
      </c>
      <c r="Q147" s="73">
        <f t="shared" si="36"/>
        <v>112.5</v>
      </c>
      <c r="R147" s="73">
        <f t="shared" si="40"/>
        <v>139.01999999999998</v>
      </c>
      <c r="S147" s="73">
        <f t="shared" si="41"/>
        <v>116.55796999999998</v>
      </c>
      <c r="T147" s="72">
        <f t="shared" si="44"/>
        <v>3.2463759999999842E-2</v>
      </c>
      <c r="U147" s="72">
        <f t="shared" si="45"/>
        <v>-0.17969624000000001</v>
      </c>
      <c r="V147" s="74">
        <f t="shared" si="46"/>
        <v>3.202</v>
      </c>
    </row>
    <row r="148" spans="1:22">
      <c r="A148" s="238"/>
      <c r="B148" s="69">
        <v>4</v>
      </c>
      <c r="C148" s="70" t="s">
        <v>40</v>
      </c>
      <c r="D148" s="69">
        <v>75</v>
      </c>
      <c r="E148" s="69" t="s">
        <v>27</v>
      </c>
      <c r="F148" s="71">
        <v>3977.56</v>
      </c>
      <c r="G148" s="71">
        <v>3977.56</v>
      </c>
      <c r="H148" s="72">
        <v>16.059999999999999</v>
      </c>
      <c r="I148" s="72">
        <f t="shared" si="37"/>
        <v>16.059999999999999</v>
      </c>
      <c r="J148" s="72">
        <v>10.48</v>
      </c>
      <c r="K148" s="72">
        <f t="shared" si="42"/>
        <v>10.808</v>
      </c>
      <c r="L148" s="72">
        <f t="shared" si="43"/>
        <v>10.792244</v>
      </c>
      <c r="M148" s="73">
        <v>100</v>
      </c>
      <c r="N148" s="72">
        <f>M148*0.05252</f>
        <v>5.2519999999999998</v>
      </c>
      <c r="O148" s="73">
        <v>100.3</v>
      </c>
      <c r="P148" s="72">
        <f>O148*0.05252</f>
        <v>5.2677559999999994</v>
      </c>
      <c r="Q148" s="73">
        <f t="shared" si="36"/>
        <v>139.73333333333332</v>
      </c>
      <c r="R148" s="73">
        <f t="shared" si="40"/>
        <v>144.10666666666665</v>
      </c>
      <c r="S148" s="73">
        <f t="shared" si="41"/>
        <v>143.89658666666668</v>
      </c>
      <c r="T148" s="72">
        <f t="shared" si="44"/>
        <v>0.31224399999999974</v>
      </c>
      <c r="U148" s="72">
        <f t="shared" si="45"/>
        <v>-1.5755999999999659E-2</v>
      </c>
      <c r="V148" s="74">
        <f t="shared" si="46"/>
        <v>0.29999999999999716</v>
      </c>
    </row>
    <row r="149" spans="1:22">
      <c r="A149" s="238"/>
      <c r="B149" s="69">
        <v>5</v>
      </c>
      <c r="C149" s="70" t="s">
        <v>43</v>
      </c>
      <c r="D149" s="69">
        <v>45</v>
      </c>
      <c r="E149" s="69" t="s">
        <v>27</v>
      </c>
      <c r="F149" s="71">
        <v>2260.27</v>
      </c>
      <c r="G149" s="71">
        <v>2260.27</v>
      </c>
      <c r="H149" s="72">
        <v>10.225</v>
      </c>
      <c r="I149" s="72">
        <f t="shared" si="37"/>
        <v>10.225</v>
      </c>
      <c r="J149" s="72">
        <v>6.48</v>
      </c>
      <c r="K149" s="72">
        <f t="shared" si="42"/>
        <v>6.9687599999999996</v>
      </c>
      <c r="L149" s="72">
        <f t="shared" si="43"/>
        <v>6.9057359999999992</v>
      </c>
      <c r="M149" s="73">
        <v>62</v>
      </c>
      <c r="N149" s="72">
        <f>M149*0.05252</f>
        <v>3.25624</v>
      </c>
      <c r="O149" s="73">
        <v>63.2</v>
      </c>
      <c r="P149" s="72">
        <f>O149*0.05252</f>
        <v>3.319264</v>
      </c>
      <c r="Q149" s="73">
        <f t="shared" si="36"/>
        <v>144</v>
      </c>
      <c r="R149" s="73">
        <f t="shared" si="40"/>
        <v>154.86133333333331</v>
      </c>
      <c r="S149" s="73">
        <f t="shared" si="41"/>
        <v>153.46079999999998</v>
      </c>
      <c r="T149" s="72">
        <f t="shared" si="44"/>
        <v>0.42573599999999878</v>
      </c>
      <c r="U149" s="72">
        <f t="shared" si="45"/>
        <v>-6.3023999999999969E-2</v>
      </c>
      <c r="V149" s="74">
        <f t="shared" si="46"/>
        <v>1.2000000000000028</v>
      </c>
    </row>
    <row r="150" spans="1:22">
      <c r="A150" s="238"/>
      <c r="B150" s="69">
        <v>6</v>
      </c>
      <c r="C150" s="79" t="s">
        <v>60</v>
      </c>
      <c r="D150" s="69">
        <v>40</v>
      </c>
      <c r="E150" s="69">
        <v>1976</v>
      </c>
      <c r="F150" s="71">
        <v>1908</v>
      </c>
      <c r="G150" s="71">
        <v>1908</v>
      </c>
      <c r="H150" s="72">
        <v>9.4</v>
      </c>
      <c r="I150" s="72">
        <v>9.4</v>
      </c>
      <c r="J150" s="72">
        <f t="shared" ref="J150:J156" si="47">D150*0.16</f>
        <v>6.4</v>
      </c>
      <c r="K150" s="72">
        <f t="shared" si="42"/>
        <v>6.6460000000000008</v>
      </c>
      <c r="L150" s="72">
        <f t="shared" si="43"/>
        <v>6.136000000000001</v>
      </c>
      <c r="M150" s="73">
        <v>54</v>
      </c>
      <c r="N150" s="72">
        <f t="shared" ref="N150:N156" si="48">M150*0.051</f>
        <v>2.754</v>
      </c>
      <c r="O150" s="73">
        <v>64</v>
      </c>
      <c r="P150" s="72">
        <f t="shared" ref="P150:P156" si="49">O150*0.051</f>
        <v>3.2639999999999998</v>
      </c>
      <c r="Q150" s="73">
        <f t="shared" si="36"/>
        <v>160</v>
      </c>
      <c r="R150" s="73">
        <f>K150/D150*1000</f>
        <v>166.15000000000003</v>
      </c>
      <c r="S150" s="73">
        <f t="shared" si="41"/>
        <v>153.40000000000003</v>
      </c>
      <c r="T150" s="72">
        <f t="shared" si="44"/>
        <v>-0.26399999999999935</v>
      </c>
      <c r="U150" s="72">
        <f t="shared" si="45"/>
        <v>-0.50999999999999979</v>
      </c>
      <c r="V150" s="74">
        <f t="shared" si="46"/>
        <v>10</v>
      </c>
    </row>
    <row r="151" spans="1:22">
      <c r="A151" s="238"/>
      <c r="B151" s="69">
        <v>7</v>
      </c>
      <c r="C151" s="79" t="s">
        <v>62</v>
      </c>
      <c r="D151" s="69">
        <v>15</v>
      </c>
      <c r="E151" s="69">
        <v>1992</v>
      </c>
      <c r="F151" s="71">
        <v>842</v>
      </c>
      <c r="G151" s="71">
        <v>842</v>
      </c>
      <c r="H151" s="72">
        <v>4.9000000000000004</v>
      </c>
      <c r="I151" s="72">
        <v>4.9000000000000004</v>
      </c>
      <c r="J151" s="72">
        <f t="shared" si="47"/>
        <v>2.4</v>
      </c>
      <c r="K151" s="72">
        <f t="shared" si="42"/>
        <v>2.9620000000000006</v>
      </c>
      <c r="L151" s="72">
        <f t="shared" si="43"/>
        <v>1.9930000000000003</v>
      </c>
      <c r="M151" s="73">
        <v>38</v>
      </c>
      <c r="N151" s="72">
        <f t="shared" si="48"/>
        <v>1.9379999999999999</v>
      </c>
      <c r="O151" s="73">
        <v>57</v>
      </c>
      <c r="P151" s="72">
        <f t="shared" si="49"/>
        <v>2.907</v>
      </c>
      <c r="Q151" s="73">
        <v>160</v>
      </c>
      <c r="R151" s="73">
        <f>K151/D151*1000</f>
        <v>197.4666666666667</v>
      </c>
      <c r="S151" s="73">
        <f t="shared" si="41"/>
        <v>132.86666666666667</v>
      </c>
      <c r="T151" s="72">
        <f t="shared" si="44"/>
        <v>-0.40699999999999958</v>
      </c>
      <c r="U151" s="72">
        <f t="shared" si="45"/>
        <v>-0.96900000000000008</v>
      </c>
      <c r="V151" s="74">
        <f t="shared" si="46"/>
        <v>19</v>
      </c>
    </row>
    <row r="152" spans="1:22">
      <c r="A152" s="238"/>
      <c r="B152" s="69">
        <v>8</v>
      </c>
      <c r="C152" s="79" t="s">
        <v>63</v>
      </c>
      <c r="D152" s="69">
        <v>12</v>
      </c>
      <c r="E152" s="69">
        <v>2003</v>
      </c>
      <c r="F152" s="71">
        <v>666</v>
      </c>
      <c r="G152" s="71">
        <v>666</v>
      </c>
      <c r="H152" s="72">
        <v>4</v>
      </c>
      <c r="I152" s="72">
        <v>4</v>
      </c>
      <c r="J152" s="72">
        <f t="shared" si="47"/>
        <v>1.92</v>
      </c>
      <c r="K152" s="72">
        <f t="shared" si="42"/>
        <v>2.7250000000000001</v>
      </c>
      <c r="L152" s="72">
        <f t="shared" si="43"/>
        <v>1.6540000000000004</v>
      </c>
      <c r="M152" s="73">
        <v>25</v>
      </c>
      <c r="N152" s="72">
        <f t="shared" si="48"/>
        <v>1.2749999999999999</v>
      </c>
      <c r="O152" s="73">
        <v>46</v>
      </c>
      <c r="P152" s="72">
        <f t="shared" si="49"/>
        <v>2.3459999999999996</v>
      </c>
      <c r="Q152" s="73">
        <f t="shared" ref="Q152:Q160" si="50">J152*1000/D152</f>
        <v>160</v>
      </c>
      <c r="R152" s="73">
        <f t="shared" ref="R152:R183" si="51">K152*1000/D152</f>
        <v>227.08333333333334</v>
      </c>
      <c r="S152" s="73">
        <f t="shared" si="41"/>
        <v>137.83333333333337</v>
      </c>
      <c r="T152" s="72">
        <f t="shared" si="44"/>
        <v>-0.26599999999999957</v>
      </c>
      <c r="U152" s="72">
        <f t="shared" si="45"/>
        <v>-1.0709999999999997</v>
      </c>
      <c r="V152" s="74">
        <f t="shared" si="46"/>
        <v>21</v>
      </c>
    </row>
    <row r="153" spans="1:22">
      <c r="A153" s="238"/>
      <c r="B153" s="69">
        <v>9</v>
      </c>
      <c r="C153" s="79" t="s">
        <v>64</v>
      </c>
      <c r="D153" s="69">
        <v>27</v>
      </c>
      <c r="E153" s="69">
        <v>1973</v>
      </c>
      <c r="F153" s="71">
        <v>1417</v>
      </c>
      <c r="G153" s="71">
        <v>1417</v>
      </c>
      <c r="H153" s="72">
        <v>7.4</v>
      </c>
      <c r="I153" s="72">
        <v>7.4</v>
      </c>
      <c r="J153" s="72">
        <f t="shared" si="47"/>
        <v>4.32</v>
      </c>
      <c r="K153" s="72">
        <f t="shared" si="42"/>
        <v>5.3090000000000011</v>
      </c>
      <c r="L153" s="72">
        <f t="shared" si="43"/>
        <v>5.0030000000000001</v>
      </c>
      <c r="M153" s="73">
        <v>41</v>
      </c>
      <c r="N153" s="72">
        <f t="shared" si="48"/>
        <v>2.0909999999999997</v>
      </c>
      <c r="O153" s="73">
        <v>47</v>
      </c>
      <c r="P153" s="72">
        <f t="shared" si="49"/>
        <v>2.3969999999999998</v>
      </c>
      <c r="Q153" s="73">
        <f t="shared" si="50"/>
        <v>160</v>
      </c>
      <c r="R153" s="73">
        <f t="shared" si="51"/>
        <v>196.62962962962968</v>
      </c>
      <c r="S153" s="73">
        <f t="shared" si="41"/>
        <v>185.2962962962963</v>
      </c>
      <c r="T153" s="72">
        <f t="shared" si="44"/>
        <v>0.68299999999999983</v>
      </c>
      <c r="U153" s="72">
        <f t="shared" si="45"/>
        <v>-0.30600000000000005</v>
      </c>
      <c r="V153" s="74">
        <f t="shared" si="46"/>
        <v>6</v>
      </c>
    </row>
    <row r="154" spans="1:22">
      <c r="A154" s="238"/>
      <c r="B154" s="69">
        <v>10</v>
      </c>
      <c r="C154" s="79" t="s">
        <v>65</v>
      </c>
      <c r="D154" s="69">
        <v>33</v>
      </c>
      <c r="E154" s="69">
        <v>1989</v>
      </c>
      <c r="F154" s="71">
        <v>1863</v>
      </c>
      <c r="G154" s="71">
        <v>1863</v>
      </c>
      <c r="H154" s="72">
        <v>9.3000000000000007</v>
      </c>
      <c r="I154" s="72">
        <v>9.3000000000000007</v>
      </c>
      <c r="J154" s="72">
        <f t="shared" si="47"/>
        <v>5.28</v>
      </c>
      <c r="K154" s="72">
        <f t="shared" si="42"/>
        <v>6.1380000000000008</v>
      </c>
      <c r="L154" s="72">
        <f t="shared" si="43"/>
        <v>5.8320000000000007</v>
      </c>
      <c r="M154" s="73">
        <v>62</v>
      </c>
      <c r="N154" s="72">
        <f t="shared" si="48"/>
        <v>3.1619999999999999</v>
      </c>
      <c r="O154" s="73">
        <v>68</v>
      </c>
      <c r="P154" s="72">
        <f t="shared" si="49"/>
        <v>3.468</v>
      </c>
      <c r="Q154" s="73">
        <f t="shared" si="50"/>
        <v>160</v>
      </c>
      <c r="R154" s="73">
        <f t="shared" si="51"/>
        <v>186.00000000000003</v>
      </c>
      <c r="S154" s="73">
        <f t="shared" si="41"/>
        <v>176.72727272727275</v>
      </c>
      <c r="T154" s="72">
        <f t="shared" si="44"/>
        <v>0.55200000000000049</v>
      </c>
      <c r="U154" s="72">
        <f t="shared" si="45"/>
        <v>-0.30600000000000005</v>
      </c>
      <c r="V154" s="74">
        <f t="shared" si="46"/>
        <v>6</v>
      </c>
    </row>
    <row r="155" spans="1:22">
      <c r="A155" s="238"/>
      <c r="B155" s="69">
        <v>11</v>
      </c>
      <c r="C155" s="79" t="s">
        <v>66</v>
      </c>
      <c r="D155" s="69">
        <v>28</v>
      </c>
      <c r="E155" s="69">
        <v>1974</v>
      </c>
      <c r="F155" s="71">
        <v>1359</v>
      </c>
      <c r="G155" s="71">
        <v>1359</v>
      </c>
      <c r="H155" s="72">
        <v>7.6</v>
      </c>
      <c r="I155" s="72">
        <v>7.6</v>
      </c>
      <c r="J155" s="72">
        <f t="shared" si="47"/>
        <v>4.4800000000000004</v>
      </c>
      <c r="K155" s="72">
        <f t="shared" si="42"/>
        <v>5.56</v>
      </c>
      <c r="L155" s="72">
        <f t="shared" si="43"/>
        <v>5.0602</v>
      </c>
      <c r="M155" s="73">
        <v>40</v>
      </c>
      <c r="N155" s="72">
        <f t="shared" si="48"/>
        <v>2.04</v>
      </c>
      <c r="O155" s="73">
        <v>49.8</v>
      </c>
      <c r="P155" s="72">
        <f t="shared" si="49"/>
        <v>2.5397999999999996</v>
      </c>
      <c r="Q155" s="73">
        <f t="shared" si="50"/>
        <v>160</v>
      </c>
      <c r="R155" s="73">
        <f t="shared" si="51"/>
        <v>198.57142857142858</v>
      </c>
      <c r="S155" s="73">
        <f t="shared" si="41"/>
        <v>180.72142857142856</v>
      </c>
      <c r="T155" s="72">
        <f t="shared" si="44"/>
        <v>0.5801999999999996</v>
      </c>
      <c r="U155" s="72">
        <f t="shared" si="45"/>
        <v>-0.49979999999999958</v>
      </c>
      <c r="V155" s="74">
        <f t="shared" si="46"/>
        <v>9.7999999999999972</v>
      </c>
    </row>
    <row r="156" spans="1:22">
      <c r="A156" s="238"/>
      <c r="B156" s="69">
        <v>12</v>
      </c>
      <c r="C156" s="79" t="s">
        <v>67</v>
      </c>
      <c r="D156" s="69">
        <v>12</v>
      </c>
      <c r="E156" s="69">
        <v>1982</v>
      </c>
      <c r="F156" s="71">
        <v>539</v>
      </c>
      <c r="G156" s="71">
        <v>539</v>
      </c>
      <c r="H156" s="72">
        <v>3</v>
      </c>
      <c r="I156" s="72">
        <v>3</v>
      </c>
      <c r="J156" s="72">
        <f t="shared" si="47"/>
        <v>1.92</v>
      </c>
      <c r="K156" s="72">
        <f t="shared" si="42"/>
        <v>2.4900000000000002</v>
      </c>
      <c r="L156" s="72">
        <f t="shared" si="43"/>
        <v>2.133</v>
      </c>
      <c r="M156" s="73">
        <v>10</v>
      </c>
      <c r="N156" s="72">
        <f t="shared" si="48"/>
        <v>0.51</v>
      </c>
      <c r="O156" s="73">
        <v>17</v>
      </c>
      <c r="P156" s="72">
        <f t="shared" si="49"/>
        <v>0.86699999999999999</v>
      </c>
      <c r="Q156" s="73">
        <f t="shared" si="50"/>
        <v>160</v>
      </c>
      <c r="R156" s="73">
        <f t="shared" si="51"/>
        <v>207.5</v>
      </c>
      <c r="S156" s="73">
        <f t="shared" si="41"/>
        <v>177.75</v>
      </c>
      <c r="T156" s="72">
        <f t="shared" si="44"/>
        <v>0.21300000000000008</v>
      </c>
      <c r="U156" s="72">
        <f t="shared" si="45"/>
        <v>-0.35699999999999998</v>
      </c>
      <c r="V156" s="74">
        <f t="shared" si="46"/>
        <v>7</v>
      </c>
    </row>
    <row r="157" spans="1:22">
      <c r="A157" s="238"/>
      <c r="B157" s="69">
        <v>13</v>
      </c>
      <c r="C157" s="70" t="s">
        <v>80</v>
      </c>
      <c r="D157" s="69">
        <v>30</v>
      </c>
      <c r="E157" s="69">
        <v>1989</v>
      </c>
      <c r="F157" s="71">
        <v>1637.74</v>
      </c>
      <c r="G157" s="71">
        <v>1637.74</v>
      </c>
      <c r="H157" s="72">
        <v>7.9610000000000003</v>
      </c>
      <c r="I157" s="72">
        <f t="shared" ref="I157:I168" si="52">H157</f>
        <v>7.9610000000000003</v>
      </c>
      <c r="J157" s="72">
        <v>4.8</v>
      </c>
      <c r="K157" s="72">
        <f t="shared" si="42"/>
        <v>4.8277100000000006</v>
      </c>
      <c r="L157" s="72">
        <f t="shared" si="43"/>
        <v>5.3224400000000003</v>
      </c>
      <c r="M157" s="73">
        <v>57</v>
      </c>
      <c r="N157" s="72">
        <f>M157*0.05497</f>
        <v>3.1332899999999997</v>
      </c>
      <c r="O157" s="73">
        <v>48</v>
      </c>
      <c r="P157" s="72">
        <f>O157*0.05497</f>
        <v>2.63856</v>
      </c>
      <c r="Q157" s="73">
        <f t="shared" si="50"/>
        <v>160</v>
      </c>
      <c r="R157" s="73">
        <f t="shared" si="51"/>
        <v>160.92366666666669</v>
      </c>
      <c r="S157" s="73">
        <f t="shared" si="41"/>
        <v>177.41466666666668</v>
      </c>
      <c r="T157" s="72">
        <f t="shared" si="44"/>
        <v>0.52244000000000046</v>
      </c>
      <c r="U157" s="72">
        <f t="shared" si="45"/>
        <v>0.49472999999999967</v>
      </c>
      <c r="V157" s="74">
        <f t="shared" si="46"/>
        <v>-9</v>
      </c>
    </row>
    <row r="158" spans="1:22">
      <c r="A158" s="238"/>
      <c r="B158" s="69">
        <v>14</v>
      </c>
      <c r="C158" s="70" t="s">
        <v>81</v>
      </c>
      <c r="D158" s="69">
        <v>15</v>
      </c>
      <c r="E158" s="69">
        <v>1988</v>
      </c>
      <c r="F158" s="71">
        <v>871.46</v>
      </c>
      <c r="G158" s="71">
        <v>871.46</v>
      </c>
      <c r="H158" s="72">
        <v>4.3620000000000001</v>
      </c>
      <c r="I158" s="72">
        <f t="shared" si="52"/>
        <v>4.3620000000000001</v>
      </c>
      <c r="J158" s="72">
        <v>2.4</v>
      </c>
      <c r="K158" s="72">
        <f t="shared" si="42"/>
        <v>2.8778100000000002</v>
      </c>
      <c r="L158" s="72">
        <f t="shared" si="43"/>
        <v>2.7199361600000005</v>
      </c>
      <c r="M158" s="73">
        <v>27</v>
      </c>
      <c r="N158" s="72">
        <f>M158*0.05497</f>
        <v>1.4841899999999999</v>
      </c>
      <c r="O158" s="73">
        <v>29.872</v>
      </c>
      <c r="P158" s="72">
        <f>O158*0.05497</f>
        <v>1.6420638399999998</v>
      </c>
      <c r="Q158" s="73">
        <f t="shared" si="50"/>
        <v>160</v>
      </c>
      <c r="R158" s="73">
        <f t="shared" si="51"/>
        <v>191.85400000000001</v>
      </c>
      <c r="S158" s="73">
        <f t="shared" si="41"/>
        <v>181.32907733333337</v>
      </c>
      <c r="T158" s="72">
        <f t="shared" si="44"/>
        <v>0.31993616000000058</v>
      </c>
      <c r="U158" s="72">
        <f t="shared" si="45"/>
        <v>-0.15787383999999993</v>
      </c>
      <c r="V158" s="74">
        <f t="shared" si="46"/>
        <v>2.8719999999999999</v>
      </c>
    </row>
    <row r="159" spans="1:22">
      <c r="A159" s="238"/>
      <c r="B159" s="69">
        <v>15</v>
      </c>
      <c r="C159" s="70" t="s">
        <v>84</v>
      </c>
      <c r="D159" s="69">
        <v>12</v>
      </c>
      <c r="E159" s="69">
        <v>1987</v>
      </c>
      <c r="F159" s="71">
        <v>686.57</v>
      </c>
      <c r="G159" s="71">
        <v>686.57</v>
      </c>
      <c r="H159" s="72">
        <v>2.9860000000000002</v>
      </c>
      <c r="I159" s="72">
        <f t="shared" si="52"/>
        <v>2.9860000000000002</v>
      </c>
      <c r="J159" s="72">
        <v>1.92</v>
      </c>
      <c r="K159" s="72">
        <f t="shared" si="42"/>
        <v>2.2164200000000003</v>
      </c>
      <c r="L159" s="72">
        <f t="shared" si="43"/>
        <v>2.3263600000000002</v>
      </c>
      <c r="M159" s="73">
        <v>14</v>
      </c>
      <c r="N159" s="72">
        <f>M159*0.05497</f>
        <v>0.76957999999999993</v>
      </c>
      <c r="O159" s="73">
        <v>12</v>
      </c>
      <c r="P159" s="72">
        <f>O159*0.05497</f>
        <v>0.65964</v>
      </c>
      <c r="Q159" s="73">
        <f t="shared" si="50"/>
        <v>160</v>
      </c>
      <c r="R159" s="73">
        <f t="shared" si="51"/>
        <v>184.70166666666668</v>
      </c>
      <c r="S159" s="73">
        <f t="shared" si="41"/>
        <v>193.86333333333334</v>
      </c>
      <c r="T159" s="72">
        <f t="shared" si="44"/>
        <v>0.40636000000000028</v>
      </c>
      <c r="U159" s="72">
        <f t="shared" si="45"/>
        <v>0.10993999999999993</v>
      </c>
      <c r="V159" s="74">
        <f t="shared" si="46"/>
        <v>-2</v>
      </c>
    </row>
    <row r="160" spans="1:22">
      <c r="A160" s="238"/>
      <c r="B160" s="69">
        <v>16</v>
      </c>
      <c r="C160" s="70" t="s">
        <v>101</v>
      </c>
      <c r="D160" s="69">
        <v>60</v>
      </c>
      <c r="E160" s="76" t="s">
        <v>96</v>
      </c>
      <c r="F160" s="71">
        <v>3137.85</v>
      </c>
      <c r="G160" s="77">
        <f>F160</f>
        <v>3137.85</v>
      </c>
      <c r="H160" s="72">
        <v>16.66</v>
      </c>
      <c r="I160" s="72">
        <f t="shared" si="52"/>
        <v>16.66</v>
      </c>
      <c r="J160" s="78">
        <f>160*D160/1000</f>
        <v>9.6</v>
      </c>
      <c r="K160" s="72">
        <f t="shared" si="42"/>
        <v>10.1441</v>
      </c>
      <c r="L160" s="72">
        <f t="shared" si="43"/>
        <v>9.6001639999999995</v>
      </c>
      <c r="M160" s="73">
        <v>115</v>
      </c>
      <c r="N160" s="72">
        <f>M160*0.05666</f>
        <v>6.5159000000000002</v>
      </c>
      <c r="O160" s="73">
        <v>124.6</v>
      </c>
      <c r="P160" s="72">
        <f>O160*0.05666</f>
        <v>7.0598359999999998</v>
      </c>
      <c r="Q160" s="73">
        <f t="shared" si="50"/>
        <v>160</v>
      </c>
      <c r="R160" s="73">
        <f t="shared" si="51"/>
        <v>169.06833333333333</v>
      </c>
      <c r="S160" s="73">
        <f t="shared" si="41"/>
        <v>160.00273333333331</v>
      </c>
      <c r="T160" s="72">
        <f t="shared" si="44"/>
        <v>1.6399999999983095E-4</v>
      </c>
      <c r="U160" s="72">
        <f t="shared" si="45"/>
        <v>-0.54393599999999953</v>
      </c>
      <c r="V160" s="74">
        <f t="shared" si="46"/>
        <v>9.5999999999999943</v>
      </c>
    </row>
    <row r="161" spans="1:22">
      <c r="A161" s="238"/>
      <c r="B161" s="69">
        <v>17</v>
      </c>
      <c r="C161" s="70" t="s">
        <v>107</v>
      </c>
      <c r="D161" s="69">
        <v>100</v>
      </c>
      <c r="E161" s="69" t="s">
        <v>106</v>
      </c>
      <c r="F161" s="71">
        <v>4428.2300000000005</v>
      </c>
      <c r="G161" s="71">
        <v>4428.2300000000005</v>
      </c>
      <c r="H161" s="72">
        <v>16.151451999999999</v>
      </c>
      <c r="I161" s="72">
        <f t="shared" si="52"/>
        <v>16.151451999999999</v>
      </c>
      <c r="J161" s="72">
        <v>8.9583999999999993</v>
      </c>
      <c r="K161" s="72">
        <f t="shared" si="42"/>
        <v>16.151451999999999</v>
      </c>
      <c r="L161" s="72">
        <f t="shared" si="43"/>
        <v>8.9584119999999992</v>
      </c>
      <c r="M161" s="73"/>
      <c r="N161" s="72">
        <f>M161*0.051</f>
        <v>0</v>
      </c>
      <c r="O161" s="73">
        <v>141.04</v>
      </c>
      <c r="P161" s="72">
        <f>O161*0.051</f>
        <v>7.193039999999999</v>
      </c>
      <c r="Q161" s="73">
        <v>160</v>
      </c>
      <c r="R161" s="73">
        <f t="shared" si="51"/>
        <v>161.51452</v>
      </c>
      <c r="S161" s="73">
        <f t="shared" si="41"/>
        <v>89.584119999999984</v>
      </c>
      <c r="T161" s="72">
        <f t="shared" si="44"/>
        <v>1.1999999999900979E-5</v>
      </c>
      <c r="U161" s="72">
        <f t="shared" si="45"/>
        <v>-7.193039999999999</v>
      </c>
      <c r="V161" s="74">
        <f t="shared" si="46"/>
        <v>141.04</v>
      </c>
    </row>
    <row r="162" spans="1:22">
      <c r="A162" s="238"/>
      <c r="B162" s="69">
        <v>18</v>
      </c>
      <c r="C162" s="70" t="s">
        <v>109</v>
      </c>
      <c r="D162" s="69">
        <v>76</v>
      </c>
      <c r="E162" s="69" t="s">
        <v>106</v>
      </c>
      <c r="F162" s="71">
        <v>3987.52</v>
      </c>
      <c r="G162" s="71">
        <v>3987.52</v>
      </c>
      <c r="H162" s="72">
        <v>14.131</v>
      </c>
      <c r="I162" s="72">
        <f t="shared" si="52"/>
        <v>14.131</v>
      </c>
      <c r="J162" s="72">
        <v>11.173</v>
      </c>
      <c r="K162" s="72">
        <f t="shared" si="42"/>
        <v>14.131</v>
      </c>
      <c r="L162" s="72">
        <f t="shared" si="43"/>
        <v>11.173</v>
      </c>
      <c r="M162" s="73"/>
      <c r="N162" s="72">
        <f>M162*0.051</f>
        <v>0</v>
      </c>
      <c r="O162" s="73">
        <v>58</v>
      </c>
      <c r="P162" s="72">
        <f>O162*0.051</f>
        <v>2.9579999999999997</v>
      </c>
      <c r="Q162" s="73">
        <f t="shared" ref="Q162:Q168" si="53">J162*1000/D162</f>
        <v>147.01315789473685</v>
      </c>
      <c r="R162" s="73">
        <f t="shared" si="51"/>
        <v>185.93421052631578</v>
      </c>
      <c r="S162" s="73">
        <f t="shared" ref="S162:S193" si="54">L162*1000/D162</f>
        <v>147.01315789473685</v>
      </c>
      <c r="T162" s="72">
        <f t="shared" si="44"/>
        <v>0</v>
      </c>
      <c r="U162" s="72">
        <f t="shared" si="45"/>
        <v>-2.9579999999999997</v>
      </c>
      <c r="V162" s="74">
        <f t="shared" si="46"/>
        <v>58</v>
      </c>
    </row>
    <row r="163" spans="1:22">
      <c r="A163" s="238"/>
      <c r="B163" s="69">
        <v>19</v>
      </c>
      <c r="C163" s="70" t="s">
        <v>108</v>
      </c>
      <c r="D163" s="69">
        <v>55</v>
      </c>
      <c r="E163" s="69" t="s">
        <v>106</v>
      </c>
      <c r="F163" s="71">
        <v>2537.7200000000003</v>
      </c>
      <c r="G163" s="71">
        <v>2537.7200000000003</v>
      </c>
      <c r="H163" s="72">
        <v>10.75</v>
      </c>
      <c r="I163" s="72">
        <f t="shared" si="52"/>
        <v>10.75</v>
      </c>
      <c r="J163" s="72">
        <v>7.3840000000000003</v>
      </c>
      <c r="K163" s="72">
        <f t="shared" si="42"/>
        <v>10.75</v>
      </c>
      <c r="L163" s="72">
        <f t="shared" si="43"/>
        <v>7.3840000000000003</v>
      </c>
      <c r="M163" s="73"/>
      <c r="N163" s="72">
        <f>M163*0.051</f>
        <v>0</v>
      </c>
      <c r="O163" s="73">
        <v>66</v>
      </c>
      <c r="P163" s="72">
        <f>O163*0.051</f>
        <v>3.3659999999999997</v>
      </c>
      <c r="Q163" s="73">
        <f t="shared" si="53"/>
        <v>134.25454545454545</v>
      </c>
      <c r="R163" s="73">
        <f t="shared" si="51"/>
        <v>195.45454545454547</v>
      </c>
      <c r="S163" s="73">
        <f t="shared" si="54"/>
        <v>134.25454545454545</v>
      </c>
      <c r="T163" s="72">
        <f t="shared" si="44"/>
        <v>0</v>
      </c>
      <c r="U163" s="72">
        <f t="shared" si="45"/>
        <v>-3.3659999999999997</v>
      </c>
      <c r="V163" s="74">
        <f t="shared" si="46"/>
        <v>66</v>
      </c>
    </row>
    <row r="164" spans="1:22">
      <c r="A164" s="238"/>
      <c r="B164" s="69">
        <v>20</v>
      </c>
      <c r="C164" s="70" t="s">
        <v>135</v>
      </c>
      <c r="D164" s="69">
        <v>10</v>
      </c>
      <c r="E164" s="69" t="s">
        <v>106</v>
      </c>
      <c r="F164" s="71">
        <v>584.29999999999995</v>
      </c>
      <c r="G164" s="71">
        <v>584.30000000000007</v>
      </c>
      <c r="H164" s="72">
        <v>2.42</v>
      </c>
      <c r="I164" s="72">
        <f t="shared" si="52"/>
        <v>2.42</v>
      </c>
      <c r="J164" s="72">
        <v>2.2160000000000002</v>
      </c>
      <c r="K164" s="72">
        <f t="shared" si="42"/>
        <v>2.42</v>
      </c>
      <c r="L164" s="72">
        <f t="shared" si="43"/>
        <v>2.2159999999999997</v>
      </c>
      <c r="M164" s="73"/>
      <c r="N164" s="72">
        <f>M164*0.051</f>
        <v>0</v>
      </c>
      <c r="O164" s="73">
        <v>4</v>
      </c>
      <c r="P164" s="72">
        <f>O164*0.051</f>
        <v>0.20399999999999999</v>
      </c>
      <c r="Q164" s="73">
        <f t="shared" si="53"/>
        <v>221.6</v>
      </c>
      <c r="R164" s="73">
        <f t="shared" si="51"/>
        <v>242</v>
      </c>
      <c r="S164" s="73">
        <f t="shared" si="54"/>
        <v>221.59999999999997</v>
      </c>
      <c r="T164" s="72">
        <f t="shared" si="44"/>
        <v>0</v>
      </c>
      <c r="U164" s="72">
        <f t="shared" si="45"/>
        <v>-0.20399999999999999</v>
      </c>
      <c r="V164" s="74">
        <f t="shared" si="46"/>
        <v>4</v>
      </c>
    </row>
    <row r="165" spans="1:22">
      <c r="A165" s="238"/>
      <c r="B165" s="69">
        <v>21</v>
      </c>
      <c r="C165" s="16" t="s">
        <v>168</v>
      </c>
      <c r="D165" s="221">
        <v>76</v>
      </c>
      <c r="E165" s="80" t="s">
        <v>106</v>
      </c>
      <c r="F165" s="81">
        <v>3969.65</v>
      </c>
      <c r="G165" s="81">
        <v>3969.65</v>
      </c>
      <c r="H165" s="82">
        <v>21.87</v>
      </c>
      <c r="I165" s="83">
        <f t="shared" si="52"/>
        <v>21.87</v>
      </c>
      <c r="J165" s="83">
        <v>12</v>
      </c>
      <c r="K165" s="83">
        <f t="shared" si="42"/>
        <v>13.577500000000001</v>
      </c>
      <c r="L165" s="83">
        <f t="shared" si="43"/>
        <v>13.021635000000002</v>
      </c>
      <c r="M165" s="84">
        <v>155</v>
      </c>
      <c r="N165" s="83">
        <f>M165*0.0535</f>
        <v>8.2925000000000004</v>
      </c>
      <c r="O165" s="84">
        <v>165.39</v>
      </c>
      <c r="P165" s="83">
        <f>O165*0.0535</f>
        <v>8.8483649999999994</v>
      </c>
      <c r="Q165" s="17">
        <f t="shared" si="53"/>
        <v>157.89473684210526</v>
      </c>
      <c r="R165" s="17">
        <f t="shared" si="51"/>
        <v>178.65131578947367</v>
      </c>
      <c r="S165" s="17">
        <f t="shared" si="54"/>
        <v>171.33730263157898</v>
      </c>
      <c r="T165" s="83">
        <f t="shared" si="44"/>
        <v>1.0216350000000016</v>
      </c>
      <c r="U165" s="83">
        <f t="shared" si="45"/>
        <v>-0.55586499999999894</v>
      </c>
      <c r="V165" s="85">
        <f t="shared" si="46"/>
        <v>10.389999999999986</v>
      </c>
    </row>
    <row r="166" spans="1:22">
      <c r="A166" s="238"/>
      <c r="B166" s="69">
        <v>22</v>
      </c>
      <c r="C166" s="16" t="s">
        <v>169</v>
      </c>
      <c r="D166" s="221">
        <v>46</v>
      </c>
      <c r="E166" s="80" t="s">
        <v>106</v>
      </c>
      <c r="F166" s="81">
        <v>2347.13</v>
      </c>
      <c r="G166" s="81">
        <v>2347.13</v>
      </c>
      <c r="H166" s="82">
        <v>12.8</v>
      </c>
      <c r="I166" s="83">
        <f t="shared" si="52"/>
        <v>12.8</v>
      </c>
      <c r="J166" s="83">
        <v>7.2</v>
      </c>
      <c r="K166" s="83">
        <f t="shared" si="42"/>
        <v>7.878000000000001</v>
      </c>
      <c r="L166" s="83">
        <f t="shared" si="43"/>
        <v>7.9582500000000005</v>
      </c>
      <c r="M166" s="84">
        <v>92</v>
      </c>
      <c r="N166" s="83">
        <f>M166*0.0535</f>
        <v>4.9219999999999997</v>
      </c>
      <c r="O166" s="84">
        <v>90.5</v>
      </c>
      <c r="P166" s="83">
        <f>O166*0.0535</f>
        <v>4.8417500000000002</v>
      </c>
      <c r="Q166" s="17">
        <f t="shared" si="53"/>
        <v>156.52173913043478</v>
      </c>
      <c r="R166" s="17">
        <f t="shared" si="51"/>
        <v>171.2608695652174</v>
      </c>
      <c r="S166" s="17">
        <f t="shared" si="54"/>
        <v>173.00543478260872</v>
      </c>
      <c r="T166" s="83">
        <f t="shared" si="44"/>
        <v>0.75825000000000031</v>
      </c>
      <c r="U166" s="83">
        <f t="shared" si="45"/>
        <v>8.0249999999999488E-2</v>
      </c>
      <c r="V166" s="85">
        <f t="shared" si="46"/>
        <v>-1.5</v>
      </c>
    </row>
    <row r="167" spans="1:22">
      <c r="A167" s="238"/>
      <c r="B167" s="69">
        <v>23</v>
      </c>
      <c r="C167" s="16" t="s">
        <v>170</v>
      </c>
      <c r="D167" s="221">
        <v>55</v>
      </c>
      <c r="E167" s="80" t="s">
        <v>106</v>
      </c>
      <c r="F167" s="81">
        <v>2573.66</v>
      </c>
      <c r="G167" s="81">
        <v>2573.66</v>
      </c>
      <c r="H167" s="82">
        <v>13.57</v>
      </c>
      <c r="I167" s="83">
        <f t="shared" si="52"/>
        <v>13.57</v>
      </c>
      <c r="J167" s="83">
        <v>7.79</v>
      </c>
      <c r="K167" s="83">
        <f t="shared" si="42"/>
        <v>8.1129999999999995</v>
      </c>
      <c r="L167" s="83">
        <f t="shared" si="43"/>
        <v>9.7292349999999992</v>
      </c>
      <c r="M167" s="84">
        <v>102</v>
      </c>
      <c r="N167" s="83">
        <f>M167*0.0535</f>
        <v>5.4569999999999999</v>
      </c>
      <c r="O167" s="84">
        <v>71.790000000000006</v>
      </c>
      <c r="P167" s="83">
        <f>O167*0.0535</f>
        <v>3.8407650000000002</v>
      </c>
      <c r="Q167" s="17">
        <f t="shared" si="53"/>
        <v>141.63636363636363</v>
      </c>
      <c r="R167" s="17">
        <f t="shared" si="51"/>
        <v>147.5090909090909</v>
      </c>
      <c r="S167" s="17">
        <f t="shared" si="54"/>
        <v>176.89518181818178</v>
      </c>
      <c r="T167" s="83">
        <f t="shared" si="44"/>
        <v>1.9392349999999992</v>
      </c>
      <c r="U167" s="83">
        <f t="shared" si="45"/>
        <v>1.6162349999999996</v>
      </c>
      <c r="V167" s="85">
        <f t="shared" si="46"/>
        <v>-30.209999999999994</v>
      </c>
    </row>
    <row r="168" spans="1:22">
      <c r="A168" s="238"/>
      <c r="B168" s="69">
        <v>24</v>
      </c>
      <c r="C168" s="16" t="s">
        <v>171</v>
      </c>
      <c r="D168" s="221">
        <v>45</v>
      </c>
      <c r="E168" s="80" t="s">
        <v>106</v>
      </c>
      <c r="F168" s="81">
        <v>2336.6</v>
      </c>
      <c r="G168" s="81">
        <v>2336.6</v>
      </c>
      <c r="H168" s="82">
        <v>12.13</v>
      </c>
      <c r="I168" s="83">
        <f t="shared" si="52"/>
        <v>12.13</v>
      </c>
      <c r="J168" s="83">
        <v>7.2</v>
      </c>
      <c r="K168" s="83">
        <f t="shared" si="42"/>
        <v>7.8500000000000005</v>
      </c>
      <c r="L168" s="83">
        <f t="shared" si="43"/>
        <v>8.1710000000000012</v>
      </c>
      <c r="M168" s="84">
        <v>80</v>
      </c>
      <c r="N168" s="83">
        <f>M168*0.0535</f>
        <v>4.28</v>
      </c>
      <c r="O168" s="84">
        <v>74</v>
      </c>
      <c r="P168" s="83">
        <f>O168*0.0535</f>
        <v>3.9590000000000001</v>
      </c>
      <c r="Q168" s="17">
        <f t="shared" si="53"/>
        <v>160</v>
      </c>
      <c r="R168" s="17">
        <f t="shared" si="51"/>
        <v>174.44444444444446</v>
      </c>
      <c r="S168" s="17">
        <f t="shared" si="54"/>
        <v>181.57777777777781</v>
      </c>
      <c r="T168" s="83">
        <f t="shared" si="44"/>
        <v>0.97100000000000097</v>
      </c>
      <c r="U168" s="83">
        <f t="shared" si="45"/>
        <v>0.32100000000000017</v>
      </c>
      <c r="V168" s="85">
        <f t="shared" si="46"/>
        <v>-6</v>
      </c>
    </row>
    <row r="169" spans="1:22">
      <c r="A169" s="238"/>
      <c r="B169" s="69">
        <v>25</v>
      </c>
      <c r="C169" s="79" t="s">
        <v>187</v>
      </c>
      <c r="D169" s="69">
        <v>34</v>
      </c>
      <c r="E169" s="69">
        <v>1993</v>
      </c>
      <c r="F169" s="71">
        <v>2047.51</v>
      </c>
      <c r="G169" s="71">
        <v>2047.51</v>
      </c>
      <c r="H169" s="72">
        <v>10.06</v>
      </c>
      <c r="I169" s="72">
        <v>10.06</v>
      </c>
      <c r="J169" s="72">
        <v>5.44</v>
      </c>
      <c r="K169" s="72">
        <f t="shared" si="42"/>
        <v>5.7683000000000009</v>
      </c>
      <c r="L169" s="72">
        <f t="shared" si="43"/>
        <v>5.6182000000000007</v>
      </c>
      <c r="M169" s="73">
        <v>76</v>
      </c>
      <c r="N169" s="72">
        <v>4.2916999999999996</v>
      </c>
      <c r="O169" s="73">
        <v>78.658000000000001</v>
      </c>
      <c r="P169" s="72">
        <v>4.4417999999999997</v>
      </c>
      <c r="Q169" s="73">
        <v>160</v>
      </c>
      <c r="R169" s="73">
        <f t="shared" si="51"/>
        <v>169.65588235294121</v>
      </c>
      <c r="S169" s="73">
        <f t="shared" si="54"/>
        <v>165.24117647058824</v>
      </c>
      <c r="T169" s="72">
        <f t="shared" si="44"/>
        <v>0.17820000000000036</v>
      </c>
      <c r="U169" s="72">
        <f t="shared" si="45"/>
        <v>-0.15010000000000012</v>
      </c>
      <c r="V169" s="74">
        <f t="shared" si="46"/>
        <v>2.6580000000000013</v>
      </c>
    </row>
    <row r="170" spans="1:22">
      <c r="A170" s="238"/>
      <c r="B170" s="69">
        <v>26</v>
      </c>
      <c r="C170" s="79" t="s">
        <v>190</v>
      </c>
      <c r="D170" s="69">
        <v>44</v>
      </c>
      <c r="E170" s="69">
        <v>1993</v>
      </c>
      <c r="F170" s="71">
        <v>2913.8</v>
      </c>
      <c r="G170" s="71">
        <v>2913.8</v>
      </c>
      <c r="H170" s="72">
        <v>12.69</v>
      </c>
      <c r="I170" s="72">
        <v>12.69</v>
      </c>
      <c r="J170" s="72">
        <v>7.04</v>
      </c>
      <c r="K170" s="72">
        <f t="shared" si="42"/>
        <v>7.1559999999999997</v>
      </c>
      <c r="L170" s="72">
        <f t="shared" si="43"/>
        <v>7.0429999999999993</v>
      </c>
      <c r="M170" s="73">
        <v>98</v>
      </c>
      <c r="N170" s="72">
        <v>5.5339999999999998</v>
      </c>
      <c r="O170" s="73">
        <v>100</v>
      </c>
      <c r="P170" s="72">
        <v>5.6470000000000002</v>
      </c>
      <c r="Q170" s="73">
        <v>160</v>
      </c>
      <c r="R170" s="73">
        <f t="shared" si="51"/>
        <v>162.63636363636363</v>
      </c>
      <c r="S170" s="73">
        <f t="shared" si="54"/>
        <v>160.06818181818178</v>
      </c>
      <c r="T170" s="72">
        <f t="shared" si="44"/>
        <v>2.9999999999992255E-3</v>
      </c>
      <c r="U170" s="72">
        <f t="shared" si="45"/>
        <v>-0.11300000000000043</v>
      </c>
      <c r="V170" s="74">
        <f t="shared" si="46"/>
        <v>2</v>
      </c>
    </row>
    <row r="171" spans="1:22">
      <c r="A171" s="238"/>
      <c r="B171" s="69">
        <v>27</v>
      </c>
      <c r="C171" s="79" t="s">
        <v>193</v>
      </c>
      <c r="D171" s="69">
        <v>26</v>
      </c>
      <c r="E171" s="69">
        <v>1998</v>
      </c>
      <c r="F171" s="71">
        <v>1812.2</v>
      </c>
      <c r="G171" s="71">
        <v>1812.2</v>
      </c>
      <c r="H171" s="72">
        <v>8</v>
      </c>
      <c r="I171" s="72">
        <v>8</v>
      </c>
      <c r="J171" s="72">
        <v>4.16</v>
      </c>
      <c r="K171" s="72">
        <f t="shared" si="42"/>
        <v>4.6120000000000001</v>
      </c>
      <c r="L171" s="72">
        <f t="shared" si="43"/>
        <v>4.1600999999999999</v>
      </c>
      <c r="M171" s="73">
        <v>60</v>
      </c>
      <c r="N171" s="72">
        <v>3.3879999999999999</v>
      </c>
      <c r="O171" s="73">
        <v>68</v>
      </c>
      <c r="P171" s="72">
        <v>3.8399000000000001</v>
      </c>
      <c r="Q171" s="73">
        <v>160</v>
      </c>
      <c r="R171" s="73">
        <f t="shared" si="51"/>
        <v>177.38461538461539</v>
      </c>
      <c r="S171" s="73">
        <f t="shared" si="54"/>
        <v>160.00384615384615</v>
      </c>
      <c r="T171" s="72">
        <f t="shared" si="44"/>
        <v>9.9999999999766942E-5</v>
      </c>
      <c r="U171" s="72">
        <f t="shared" si="45"/>
        <v>-0.45190000000000019</v>
      </c>
      <c r="V171" s="74">
        <f t="shared" si="46"/>
        <v>8</v>
      </c>
    </row>
    <row r="172" spans="1:22">
      <c r="A172" s="238"/>
      <c r="B172" s="69">
        <v>28</v>
      </c>
      <c r="C172" s="79" t="s">
        <v>205</v>
      </c>
      <c r="D172" s="69">
        <v>29</v>
      </c>
      <c r="E172" s="69">
        <v>1992</v>
      </c>
      <c r="F172" s="71">
        <v>1521.17</v>
      </c>
      <c r="G172" s="71">
        <v>1521.17</v>
      </c>
      <c r="H172" s="72">
        <v>8.68</v>
      </c>
      <c r="I172" s="72">
        <v>8.68</v>
      </c>
      <c r="J172" s="72">
        <v>4.6399999999999997</v>
      </c>
      <c r="K172" s="72">
        <f t="shared" si="42"/>
        <v>4.7839999999999998</v>
      </c>
      <c r="L172" s="72">
        <f t="shared" si="43"/>
        <v>4.8400999999999996</v>
      </c>
      <c r="M172" s="73">
        <v>69</v>
      </c>
      <c r="N172" s="72">
        <v>3.8959999999999999</v>
      </c>
      <c r="O172" s="73">
        <v>68</v>
      </c>
      <c r="P172" s="72">
        <v>3.8399000000000001</v>
      </c>
      <c r="Q172" s="73">
        <v>160</v>
      </c>
      <c r="R172" s="73">
        <f t="shared" si="51"/>
        <v>164.9655172413793</v>
      </c>
      <c r="S172" s="73">
        <f t="shared" si="54"/>
        <v>166.89999999999998</v>
      </c>
      <c r="T172" s="72">
        <f t="shared" si="44"/>
        <v>0.20009999999999994</v>
      </c>
      <c r="U172" s="72">
        <f t="shared" si="45"/>
        <v>5.6099999999999817E-2</v>
      </c>
      <c r="V172" s="74">
        <f t="shared" si="46"/>
        <v>-1</v>
      </c>
    </row>
    <row r="173" spans="1:22">
      <c r="A173" s="238"/>
      <c r="B173" s="69">
        <v>29</v>
      </c>
      <c r="C173" s="79" t="s">
        <v>206</v>
      </c>
      <c r="D173" s="69">
        <v>39</v>
      </c>
      <c r="E173" s="69">
        <v>1973</v>
      </c>
      <c r="F173" s="71">
        <v>2567.4</v>
      </c>
      <c r="G173" s="71">
        <v>2567.4</v>
      </c>
      <c r="H173" s="72">
        <v>10.25</v>
      </c>
      <c r="I173" s="72">
        <v>10.25</v>
      </c>
      <c r="J173" s="72">
        <v>6.16</v>
      </c>
      <c r="K173" s="72">
        <f t="shared" si="42"/>
        <v>6.4100999999999999</v>
      </c>
      <c r="L173" s="72">
        <f t="shared" si="43"/>
        <v>6.4269999999999996</v>
      </c>
      <c r="M173" s="73">
        <v>68</v>
      </c>
      <c r="N173" s="72">
        <v>3.8399000000000001</v>
      </c>
      <c r="O173" s="73">
        <v>67.7</v>
      </c>
      <c r="P173" s="72">
        <v>3.823</v>
      </c>
      <c r="Q173" s="73">
        <v>157</v>
      </c>
      <c r="R173" s="73">
        <f t="shared" si="51"/>
        <v>164.36153846153846</v>
      </c>
      <c r="S173" s="73">
        <f t="shared" si="54"/>
        <v>164.7948717948718</v>
      </c>
      <c r="T173" s="72">
        <f t="shared" si="44"/>
        <v>0.26699999999999946</v>
      </c>
      <c r="U173" s="72">
        <f t="shared" si="45"/>
        <v>1.6900000000000137E-2</v>
      </c>
      <c r="V173" s="74">
        <f t="shared" si="46"/>
        <v>-0.29999999999999716</v>
      </c>
    </row>
    <row r="174" spans="1:22">
      <c r="A174" s="238"/>
      <c r="B174" s="69">
        <v>30</v>
      </c>
      <c r="C174" s="79" t="s">
        <v>207</v>
      </c>
      <c r="D174" s="69">
        <v>59</v>
      </c>
      <c r="E174" s="69">
        <v>1980</v>
      </c>
      <c r="F174" s="71">
        <v>3091.1</v>
      </c>
      <c r="G174" s="71">
        <v>3091.1</v>
      </c>
      <c r="H174" s="72">
        <v>16.579999999999998</v>
      </c>
      <c r="I174" s="72">
        <v>16.579999999999998</v>
      </c>
      <c r="J174" s="72">
        <v>9.44</v>
      </c>
      <c r="K174" s="72">
        <f t="shared" si="42"/>
        <v>9.5779999999999994</v>
      </c>
      <c r="L174" s="72">
        <f t="shared" si="43"/>
        <v>9.7414999999999985</v>
      </c>
      <c r="M174" s="73">
        <v>124</v>
      </c>
      <c r="N174" s="72">
        <v>7.0019999999999998</v>
      </c>
      <c r="O174" s="73">
        <v>121.1</v>
      </c>
      <c r="P174" s="72">
        <v>6.8384999999999998</v>
      </c>
      <c r="Q174" s="73">
        <v>160</v>
      </c>
      <c r="R174" s="73">
        <f t="shared" si="51"/>
        <v>162.33898305084745</v>
      </c>
      <c r="S174" s="73">
        <f t="shared" si="54"/>
        <v>165.1101694915254</v>
      </c>
      <c r="T174" s="72">
        <f t="shared" si="44"/>
        <v>0.30149999999999899</v>
      </c>
      <c r="U174" s="72">
        <f t="shared" si="45"/>
        <v>0.16349999999999998</v>
      </c>
      <c r="V174" s="74">
        <f t="shared" si="46"/>
        <v>-2.9000000000000057</v>
      </c>
    </row>
    <row r="175" spans="1:22">
      <c r="A175" s="238"/>
      <c r="B175" s="69">
        <v>31</v>
      </c>
      <c r="C175" s="79" t="s">
        <v>208</v>
      </c>
      <c r="D175" s="69">
        <v>60</v>
      </c>
      <c r="E175" s="69">
        <v>1974</v>
      </c>
      <c r="F175" s="71">
        <v>3118.24</v>
      </c>
      <c r="G175" s="71">
        <v>3118.24</v>
      </c>
      <c r="H175" s="72">
        <v>15.6</v>
      </c>
      <c r="I175" s="72">
        <v>15.6</v>
      </c>
      <c r="J175" s="72">
        <v>9.6</v>
      </c>
      <c r="K175" s="72">
        <f t="shared" si="42"/>
        <v>10.404999999999999</v>
      </c>
      <c r="L175" s="72">
        <f t="shared" si="43"/>
        <v>9.7401099999999996</v>
      </c>
      <c r="M175" s="73">
        <v>92</v>
      </c>
      <c r="N175" s="72">
        <v>5.1950000000000003</v>
      </c>
      <c r="O175" s="73">
        <v>103.77</v>
      </c>
      <c r="P175" s="72">
        <v>5.85989</v>
      </c>
      <c r="Q175" s="73">
        <v>160</v>
      </c>
      <c r="R175" s="73">
        <f t="shared" si="51"/>
        <v>173.41666666666666</v>
      </c>
      <c r="S175" s="73">
        <f t="shared" si="54"/>
        <v>162.33516666666665</v>
      </c>
      <c r="T175" s="72">
        <f t="shared" si="44"/>
        <v>0.14010999999999996</v>
      </c>
      <c r="U175" s="72">
        <f t="shared" si="45"/>
        <v>-0.66488999999999976</v>
      </c>
      <c r="V175" s="74">
        <f t="shared" si="46"/>
        <v>11.769999999999996</v>
      </c>
    </row>
    <row r="176" spans="1:22">
      <c r="A176" s="238"/>
      <c r="B176" s="69">
        <v>32</v>
      </c>
      <c r="C176" s="79" t="s">
        <v>209</v>
      </c>
      <c r="D176" s="69">
        <v>100</v>
      </c>
      <c r="E176" s="69">
        <v>1973</v>
      </c>
      <c r="F176" s="71">
        <v>3676.85</v>
      </c>
      <c r="G176" s="71">
        <v>3676.85</v>
      </c>
      <c r="H176" s="72">
        <v>23.62</v>
      </c>
      <c r="I176" s="72">
        <v>23.62</v>
      </c>
      <c r="J176" s="72">
        <v>16</v>
      </c>
      <c r="K176" s="72">
        <f t="shared" si="42"/>
        <v>16.787200000000002</v>
      </c>
      <c r="L176" s="72">
        <f t="shared" si="43"/>
        <v>15.401000000000002</v>
      </c>
      <c r="M176" s="73">
        <v>121</v>
      </c>
      <c r="N176" s="72">
        <v>6.8327999999999998</v>
      </c>
      <c r="O176" s="73">
        <v>145.56</v>
      </c>
      <c r="P176" s="72">
        <v>8.2189999999999994</v>
      </c>
      <c r="Q176" s="73">
        <v>160</v>
      </c>
      <c r="R176" s="73">
        <f t="shared" si="51"/>
        <v>167.87200000000001</v>
      </c>
      <c r="S176" s="73">
        <f t="shared" si="54"/>
        <v>154.01000000000002</v>
      </c>
      <c r="T176" s="72">
        <f t="shared" si="44"/>
        <v>-0.59899999999999842</v>
      </c>
      <c r="U176" s="72">
        <f t="shared" si="45"/>
        <v>-1.3861999999999997</v>
      </c>
      <c r="V176" s="74">
        <f t="shared" si="46"/>
        <v>24.560000000000002</v>
      </c>
    </row>
    <row r="177" spans="1:22">
      <c r="A177" s="238"/>
      <c r="B177" s="69">
        <v>33</v>
      </c>
      <c r="C177" s="79" t="s">
        <v>210</v>
      </c>
      <c r="D177" s="69">
        <v>49</v>
      </c>
      <c r="E177" s="69">
        <v>1988</v>
      </c>
      <c r="F177" s="71">
        <v>2389.81</v>
      </c>
      <c r="G177" s="71">
        <v>2389.81</v>
      </c>
      <c r="H177" s="72">
        <v>12.21</v>
      </c>
      <c r="I177" s="72">
        <v>12.21</v>
      </c>
      <c r="J177" s="72">
        <v>7.84</v>
      </c>
      <c r="K177" s="72">
        <f t="shared" si="42"/>
        <v>8.3701000000000008</v>
      </c>
      <c r="L177" s="72">
        <f t="shared" si="43"/>
        <v>8.0310000000000006</v>
      </c>
      <c r="M177" s="73">
        <v>68</v>
      </c>
      <c r="N177" s="72">
        <v>3.8399000000000001</v>
      </c>
      <c r="O177" s="73">
        <v>74.004999999999995</v>
      </c>
      <c r="P177" s="72">
        <v>4.1790000000000003</v>
      </c>
      <c r="Q177" s="73">
        <v>160</v>
      </c>
      <c r="R177" s="73">
        <f t="shared" si="51"/>
        <v>170.81836734693877</v>
      </c>
      <c r="S177" s="73">
        <f t="shared" si="54"/>
        <v>163.89795918367349</v>
      </c>
      <c r="T177" s="72">
        <f t="shared" si="44"/>
        <v>0.19100000000000072</v>
      </c>
      <c r="U177" s="72">
        <f t="shared" si="45"/>
        <v>-0.33910000000000018</v>
      </c>
      <c r="V177" s="74">
        <f t="shared" si="46"/>
        <v>6.0049999999999955</v>
      </c>
    </row>
    <row r="178" spans="1:22">
      <c r="A178" s="238"/>
      <c r="B178" s="69">
        <v>34</v>
      </c>
      <c r="C178" s="79" t="s">
        <v>212</v>
      </c>
      <c r="D178" s="69">
        <v>85</v>
      </c>
      <c r="E178" s="69">
        <v>1970</v>
      </c>
      <c r="F178" s="71">
        <v>3789.83</v>
      </c>
      <c r="G178" s="71">
        <v>3789.83</v>
      </c>
      <c r="H178" s="72">
        <v>20.72</v>
      </c>
      <c r="I178" s="72">
        <v>20.72</v>
      </c>
      <c r="J178" s="72">
        <v>13.6</v>
      </c>
      <c r="K178" s="72">
        <f t="shared" si="42"/>
        <v>14.904</v>
      </c>
      <c r="L178" s="72">
        <f t="shared" si="43"/>
        <v>13.604999999999999</v>
      </c>
      <c r="M178" s="73">
        <v>103</v>
      </c>
      <c r="N178" s="72">
        <v>5.8159999999999998</v>
      </c>
      <c r="O178" s="73">
        <v>126</v>
      </c>
      <c r="P178" s="72">
        <v>7.1150000000000002</v>
      </c>
      <c r="Q178" s="73">
        <v>160</v>
      </c>
      <c r="R178" s="73">
        <f t="shared" si="51"/>
        <v>175.34117647058824</v>
      </c>
      <c r="S178" s="73">
        <f t="shared" si="54"/>
        <v>160.05882352941174</v>
      </c>
      <c r="T178" s="72">
        <f t="shared" si="44"/>
        <v>4.9999999999990052E-3</v>
      </c>
      <c r="U178" s="72">
        <f t="shared" si="45"/>
        <v>-1.2990000000000004</v>
      </c>
      <c r="V178" s="74">
        <f t="shared" si="46"/>
        <v>23</v>
      </c>
    </row>
    <row r="179" spans="1:22">
      <c r="A179" s="238"/>
      <c r="B179" s="69">
        <v>35</v>
      </c>
      <c r="C179" s="79" t="s">
        <v>213</v>
      </c>
      <c r="D179" s="69">
        <v>85</v>
      </c>
      <c r="E179" s="69">
        <v>1970</v>
      </c>
      <c r="F179" s="71">
        <v>3839.76</v>
      </c>
      <c r="G179" s="71">
        <v>3839.76</v>
      </c>
      <c r="H179" s="72">
        <v>21.34</v>
      </c>
      <c r="I179" s="72">
        <v>21.34</v>
      </c>
      <c r="J179" s="72">
        <v>13.6</v>
      </c>
      <c r="K179" s="72">
        <f t="shared" si="42"/>
        <v>14.3942</v>
      </c>
      <c r="L179" s="72">
        <f t="shared" si="43"/>
        <v>14.517299999999999</v>
      </c>
      <c r="M179" s="73">
        <v>123</v>
      </c>
      <c r="N179" s="72">
        <v>6.9458000000000002</v>
      </c>
      <c r="O179" s="73">
        <v>120.82</v>
      </c>
      <c r="P179" s="72">
        <v>6.8227000000000002</v>
      </c>
      <c r="Q179" s="73">
        <v>160</v>
      </c>
      <c r="R179" s="73">
        <f t="shared" si="51"/>
        <v>169.34352941176471</v>
      </c>
      <c r="S179" s="73">
        <f t="shared" si="54"/>
        <v>170.79176470588234</v>
      </c>
      <c r="T179" s="72">
        <f t="shared" si="44"/>
        <v>0.91729999999999912</v>
      </c>
      <c r="U179" s="72">
        <f t="shared" si="45"/>
        <v>0.12309999999999999</v>
      </c>
      <c r="V179" s="74">
        <f t="shared" si="46"/>
        <v>-2.1800000000000068</v>
      </c>
    </row>
    <row r="180" spans="1:22">
      <c r="A180" s="238"/>
      <c r="B180" s="69">
        <v>36</v>
      </c>
      <c r="C180" s="79" t="s">
        <v>214</v>
      </c>
      <c r="D180" s="69">
        <v>60</v>
      </c>
      <c r="E180" s="69">
        <v>1981</v>
      </c>
      <c r="F180" s="71">
        <v>3122.77</v>
      </c>
      <c r="G180" s="71">
        <v>3122.77</v>
      </c>
      <c r="H180" s="72">
        <v>15.55</v>
      </c>
      <c r="I180" s="72">
        <v>15.55</v>
      </c>
      <c r="J180" s="72">
        <v>9.6</v>
      </c>
      <c r="K180" s="72">
        <f t="shared" si="42"/>
        <v>10.072410000000001</v>
      </c>
      <c r="L180" s="72">
        <f t="shared" si="43"/>
        <v>10.535500000000001</v>
      </c>
      <c r="M180" s="73">
        <v>97</v>
      </c>
      <c r="N180" s="72">
        <v>5.4775900000000002</v>
      </c>
      <c r="O180" s="73">
        <v>88.8</v>
      </c>
      <c r="P180" s="72">
        <v>5.0145</v>
      </c>
      <c r="Q180" s="73">
        <v>160</v>
      </c>
      <c r="R180" s="73">
        <f t="shared" si="51"/>
        <v>167.87350000000004</v>
      </c>
      <c r="S180" s="73">
        <f t="shared" si="54"/>
        <v>175.59166666666667</v>
      </c>
      <c r="T180" s="72">
        <f t="shared" si="44"/>
        <v>0.93550000000000111</v>
      </c>
      <c r="U180" s="72">
        <f t="shared" si="45"/>
        <v>0.46309000000000022</v>
      </c>
      <c r="V180" s="74">
        <f t="shared" si="46"/>
        <v>-8.2000000000000028</v>
      </c>
    </row>
    <row r="181" spans="1:22">
      <c r="A181" s="238"/>
      <c r="B181" s="69">
        <v>37</v>
      </c>
      <c r="C181" s="70" t="s">
        <v>220</v>
      </c>
      <c r="D181" s="69">
        <v>58</v>
      </c>
      <c r="E181" s="69" t="s">
        <v>106</v>
      </c>
      <c r="F181" s="71">
        <v>2346.98</v>
      </c>
      <c r="G181" s="71">
        <f>F181</f>
        <v>2346.98</v>
      </c>
      <c r="H181" s="72">
        <v>13.042999999999999</v>
      </c>
      <c r="I181" s="72">
        <f t="shared" ref="I181:I191" si="55">H181</f>
        <v>13.042999999999999</v>
      </c>
      <c r="J181" s="72">
        <v>7.7290000000000001</v>
      </c>
      <c r="K181" s="72">
        <f t="shared" si="42"/>
        <v>8.1469999999999985</v>
      </c>
      <c r="L181" s="72">
        <f t="shared" si="43"/>
        <v>6.7904</v>
      </c>
      <c r="M181" s="73">
        <v>96</v>
      </c>
      <c r="N181" s="72">
        <f t="shared" ref="N181:N191" si="56">M181*0.051</f>
        <v>4.8959999999999999</v>
      </c>
      <c r="O181" s="73">
        <v>122.6</v>
      </c>
      <c r="P181" s="72">
        <f t="shared" ref="P181:P191" si="57">O181*0.051</f>
        <v>6.2525999999999993</v>
      </c>
      <c r="Q181" s="73">
        <f t="shared" ref="Q181:Q212" si="58">J181*1000/D181</f>
        <v>133.25862068965517</v>
      </c>
      <c r="R181" s="73">
        <f t="shared" si="51"/>
        <v>140.46551724137927</v>
      </c>
      <c r="S181" s="73">
        <f t="shared" si="54"/>
        <v>117.07586206896551</v>
      </c>
      <c r="T181" s="72">
        <f t="shared" si="44"/>
        <v>-0.9386000000000001</v>
      </c>
      <c r="U181" s="72">
        <f t="shared" si="45"/>
        <v>-1.3565999999999994</v>
      </c>
      <c r="V181" s="74">
        <f t="shared" si="46"/>
        <v>26.599999999999994</v>
      </c>
    </row>
    <row r="182" spans="1:22">
      <c r="A182" s="238"/>
      <c r="B182" s="69">
        <v>38</v>
      </c>
      <c r="C182" s="79" t="s">
        <v>280</v>
      </c>
      <c r="D182" s="69">
        <v>35</v>
      </c>
      <c r="E182" s="69">
        <v>1993</v>
      </c>
      <c r="F182" s="71">
        <v>2275.2199999999998</v>
      </c>
      <c r="G182" s="71">
        <v>2275.2199999999998</v>
      </c>
      <c r="H182" s="72">
        <v>9.24</v>
      </c>
      <c r="I182" s="72">
        <f t="shared" si="55"/>
        <v>9.24</v>
      </c>
      <c r="J182" s="72">
        <v>5.6</v>
      </c>
      <c r="K182" s="72">
        <f t="shared" si="42"/>
        <v>5.7210000000000001</v>
      </c>
      <c r="L182" s="72">
        <f t="shared" si="43"/>
        <v>5.4660000000000011</v>
      </c>
      <c r="M182" s="73">
        <v>69</v>
      </c>
      <c r="N182" s="72">
        <f t="shared" si="56"/>
        <v>3.5189999999999997</v>
      </c>
      <c r="O182" s="73">
        <v>74</v>
      </c>
      <c r="P182" s="72">
        <f t="shared" si="57"/>
        <v>3.7739999999999996</v>
      </c>
      <c r="Q182" s="73">
        <f t="shared" si="58"/>
        <v>160</v>
      </c>
      <c r="R182" s="73">
        <f t="shared" si="51"/>
        <v>163.45714285714286</v>
      </c>
      <c r="S182" s="73">
        <f t="shared" si="54"/>
        <v>156.17142857142861</v>
      </c>
      <c r="T182" s="72">
        <f t="shared" si="44"/>
        <v>-0.13399999999999856</v>
      </c>
      <c r="U182" s="72">
        <f t="shared" si="45"/>
        <v>-0.25499999999999989</v>
      </c>
      <c r="V182" s="74">
        <f t="shared" si="46"/>
        <v>5</v>
      </c>
    </row>
    <row r="183" spans="1:22">
      <c r="A183" s="238"/>
      <c r="B183" s="69">
        <v>39</v>
      </c>
      <c r="C183" s="79" t="s">
        <v>288</v>
      </c>
      <c r="D183" s="69">
        <v>50</v>
      </c>
      <c r="E183" s="69">
        <v>1989</v>
      </c>
      <c r="F183" s="71">
        <v>2004.14</v>
      </c>
      <c r="G183" s="71">
        <v>2004.14</v>
      </c>
      <c r="H183" s="72">
        <v>11.412000000000001</v>
      </c>
      <c r="I183" s="72">
        <f t="shared" si="55"/>
        <v>11.412000000000001</v>
      </c>
      <c r="J183" s="72">
        <v>8</v>
      </c>
      <c r="K183" s="72">
        <f t="shared" si="42"/>
        <v>8.25</v>
      </c>
      <c r="L183" s="72">
        <f t="shared" si="43"/>
        <v>8.6070000000000011</v>
      </c>
      <c r="M183" s="73">
        <v>62</v>
      </c>
      <c r="N183" s="72">
        <f t="shared" si="56"/>
        <v>3.1619999999999999</v>
      </c>
      <c r="O183" s="73">
        <v>55</v>
      </c>
      <c r="P183" s="72">
        <f t="shared" si="57"/>
        <v>2.8049999999999997</v>
      </c>
      <c r="Q183" s="73">
        <f t="shared" si="58"/>
        <v>160</v>
      </c>
      <c r="R183" s="73">
        <f t="shared" si="51"/>
        <v>165</v>
      </c>
      <c r="S183" s="73">
        <f t="shared" si="54"/>
        <v>172.14000000000004</v>
      </c>
      <c r="T183" s="72">
        <f t="shared" si="44"/>
        <v>0.60700000000000109</v>
      </c>
      <c r="U183" s="72">
        <f t="shared" si="45"/>
        <v>0.35700000000000021</v>
      </c>
      <c r="V183" s="74">
        <f t="shared" si="46"/>
        <v>-7</v>
      </c>
    </row>
    <row r="184" spans="1:22">
      <c r="A184" s="238"/>
      <c r="B184" s="69">
        <v>40</v>
      </c>
      <c r="C184" s="70" t="s">
        <v>309</v>
      </c>
      <c r="D184" s="69">
        <v>45</v>
      </c>
      <c r="E184" s="69">
        <v>1988</v>
      </c>
      <c r="F184" s="71">
        <v>2323.25</v>
      </c>
      <c r="G184" s="71">
        <v>2323.25</v>
      </c>
      <c r="H184" s="72">
        <v>9.2089999999999996</v>
      </c>
      <c r="I184" s="72">
        <f t="shared" si="55"/>
        <v>9.2089999999999996</v>
      </c>
      <c r="J184" s="72">
        <v>5.5739999999999998</v>
      </c>
      <c r="K184" s="72">
        <f t="shared" si="42"/>
        <v>5.5880000000000001</v>
      </c>
      <c r="L184" s="72">
        <f t="shared" si="43"/>
        <v>5.6951000000000001</v>
      </c>
      <c r="M184" s="73">
        <v>71</v>
      </c>
      <c r="N184" s="72">
        <f t="shared" si="56"/>
        <v>3.6209999999999996</v>
      </c>
      <c r="O184" s="73">
        <v>68.900000000000006</v>
      </c>
      <c r="P184" s="72">
        <f t="shared" si="57"/>
        <v>3.5139</v>
      </c>
      <c r="Q184" s="73">
        <f t="shared" si="58"/>
        <v>123.86666666666666</v>
      </c>
      <c r="R184" s="73">
        <f t="shared" ref="R184:R215" si="59">K184*1000/D184</f>
        <v>124.17777777777778</v>
      </c>
      <c r="S184" s="73">
        <f t="shared" si="54"/>
        <v>126.55777777777779</v>
      </c>
      <c r="T184" s="72">
        <f t="shared" si="44"/>
        <v>0.12110000000000021</v>
      </c>
      <c r="U184" s="72">
        <f t="shared" si="45"/>
        <v>0.10709999999999953</v>
      </c>
      <c r="V184" s="74">
        <f t="shared" si="46"/>
        <v>-2.0999999999999943</v>
      </c>
    </row>
    <row r="185" spans="1:22">
      <c r="A185" s="238"/>
      <c r="B185" s="69">
        <v>41</v>
      </c>
      <c r="C185" s="70" t="s">
        <v>313</v>
      </c>
      <c r="D185" s="69">
        <v>45</v>
      </c>
      <c r="E185" s="69">
        <v>1969</v>
      </c>
      <c r="F185" s="71">
        <v>1883.32</v>
      </c>
      <c r="G185" s="71">
        <v>1883.32</v>
      </c>
      <c r="H185" s="72">
        <v>8.7799999999999994</v>
      </c>
      <c r="I185" s="72">
        <f t="shared" si="55"/>
        <v>8.7799999999999994</v>
      </c>
      <c r="J185" s="72">
        <v>5.5739999999999998</v>
      </c>
      <c r="K185" s="72">
        <f t="shared" si="42"/>
        <v>6.0259999999999998</v>
      </c>
      <c r="L185" s="72">
        <f t="shared" si="43"/>
        <v>6.4992799999999997</v>
      </c>
      <c r="M185" s="73">
        <v>54</v>
      </c>
      <c r="N185" s="72">
        <f t="shared" si="56"/>
        <v>2.754</v>
      </c>
      <c r="O185" s="73">
        <v>44.72</v>
      </c>
      <c r="P185" s="72">
        <f t="shared" si="57"/>
        <v>2.2807199999999996</v>
      </c>
      <c r="Q185" s="73">
        <f t="shared" si="58"/>
        <v>123.86666666666666</v>
      </c>
      <c r="R185" s="73">
        <f t="shared" si="59"/>
        <v>133.9111111111111</v>
      </c>
      <c r="S185" s="73">
        <f t="shared" si="54"/>
        <v>144.42844444444444</v>
      </c>
      <c r="T185" s="72">
        <f t="shared" si="44"/>
        <v>0.92527999999999988</v>
      </c>
      <c r="U185" s="72">
        <f t="shared" si="45"/>
        <v>0.47328000000000037</v>
      </c>
      <c r="V185" s="74">
        <f t="shared" si="46"/>
        <v>-9.2800000000000011</v>
      </c>
    </row>
    <row r="186" spans="1:22">
      <c r="A186" s="238"/>
      <c r="B186" s="69">
        <v>42</v>
      </c>
      <c r="C186" s="70" t="s">
        <v>314</v>
      </c>
      <c r="D186" s="69">
        <v>75</v>
      </c>
      <c r="E186" s="69">
        <v>1973</v>
      </c>
      <c r="F186" s="71">
        <v>3970.34</v>
      </c>
      <c r="G186" s="71">
        <v>3970.34</v>
      </c>
      <c r="H186" s="72">
        <v>15.401999999999999</v>
      </c>
      <c r="I186" s="72">
        <f t="shared" si="55"/>
        <v>15.401999999999999</v>
      </c>
      <c r="J186" s="72">
        <v>9.2899999999999991</v>
      </c>
      <c r="K186" s="72">
        <f t="shared" si="42"/>
        <v>10.454999999999998</v>
      </c>
      <c r="L186" s="72">
        <f t="shared" si="43"/>
        <v>11.577</v>
      </c>
      <c r="M186" s="73">
        <v>97</v>
      </c>
      <c r="N186" s="72">
        <f t="shared" si="56"/>
        <v>4.9470000000000001</v>
      </c>
      <c r="O186" s="73">
        <v>75</v>
      </c>
      <c r="P186" s="72">
        <f t="shared" si="57"/>
        <v>3.8249999999999997</v>
      </c>
      <c r="Q186" s="73">
        <f t="shared" si="58"/>
        <v>123.86666666666666</v>
      </c>
      <c r="R186" s="73">
        <f t="shared" si="59"/>
        <v>139.39999999999998</v>
      </c>
      <c r="S186" s="73">
        <f t="shared" si="54"/>
        <v>154.36000000000001</v>
      </c>
      <c r="T186" s="72">
        <f t="shared" si="44"/>
        <v>2.2870000000000008</v>
      </c>
      <c r="U186" s="72">
        <f t="shared" si="45"/>
        <v>1.1220000000000003</v>
      </c>
      <c r="V186" s="74">
        <f t="shared" si="46"/>
        <v>-22</v>
      </c>
    </row>
    <row r="187" spans="1:22">
      <c r="A187" s="238"/>
      <c r="B187" s="69">
        <v>43</v>
      </c>
      <c r="C187" s="75" t="s">
        <v>316</v>
      </c>
      <c r="D187" s="76">
        <v>20</v>
      </c>
      <c r="E187" s="76">
        <v>1974</v>
      </c>
      <c r="F187" s="77">
        <v>1035.6500000000001</v>
      </c>
      <c r="G187" s="77">
        <v>1035.6500000000001</v>
      </c>
      <c r="H187" s="72">
        <v>4.7889999999999997</v>
      </c>
      <c r="I187" s="72">
        <f t="shared" si="55"/>
        <v>4.7889999999999997</v>
      </c>
      <c r="J187" s="78">
        <v>3.2</v>
      </c>
      <c r="K187" s="72">
        <f t="shared" si="42"/>
        <v>3.4119999999999999</v>
      </c>
      <c r="L187" s="72">
        <f t="shared" si="43"/>
        <v>3.6924999999999999</v>
      </c>
      <c r="M187" s="73">
        <v>27</v>
      </c>
      <c r="N187" s="72">
        <f t="shared" si="56"/>
        <v>1.377</v>
      </c>
      <c r="O187" s="73">
        <v>21.5</v>
      </c>
      <c r="P187" s="72">
        <f t="shared" si="57"/>
        <v>1.0965</v>
      </c>
      <c r="Q187" s="73">
        <f t="shared" si="58"/>
        <v>160</v>
      </c>
      <c r="R187" s="73">
        <f t="shared" si="59"/>
        <v>170.6</v>
      </c>
      <c r="S187" s="73">
        <f t="shared" si="54"/>
        <v>184.625</v>
      </c>
      <c r="T187" s="72">
        <f t="shared" si="44"/>
        <v>0.49249999999999972</v>
      </c>
      <c r="U187" s="72">
        <f t="shared" si="45"/>
        <v>0.28049999999999997</v>
      </c>
      <c r="V187" s="74">
        <f t="shared" si="46"/>
        <v>-5.5</v>
      </c>
    </row>
    <row r="188" spans="1:22">
      <c r="A188" s="238"/>
      <c r="B188" s="69">
        <v>44</v>
      </c>
      <c r="C188" s="75" t="s">
        <v>317</v>
      </c>
      <c r="D188" s="76">
        <v>30</v>
      </c>
      <c r="E188" s="76">
        <v>1974</v>
      </c>
      <c r="F188" s="77">
        <v>1314.36</v>
      </c>
      <c r="G188" s="77">
        <v>1314.36</v>
      </c>
      <c r="H188" s="72">
        <v>7.61</v>
      </c>
      <c r="I188" s="72">
        <f t="shared" si="55"/>
        <v>7.61</v>
      </c>
      <c r="J188" s="78">
        <v>4.8</v>
      </c>
      <c r="K188" s="72">
        <f t="shared" si="42"/>
        <v>5.2640000000000011</v>
      </c>
      <c r="L188" s="72">
        <f t="shared" si="43"/>
        <v>5.6072300000000004</v>
      </c>
      <c r="M188" s="73">
        <v>46</v>
      </c>
      <c r="N188" s="72">
        <f t="shared" si="56"/>
        <v>2.3459999999999996</v>
      </c>
      <c r="O188" s="73">
        <v>39.270000000000003</v>
      </c>
      <c r="P188" s="72">
        <f t="shared" si="57"/>
        <v>2.0027699999999999</v>
      </c>
      <c r="Q188" s="73">
        <f t="shared" si="58"/>
        <v>160</v>
      </c>
      <c r="R188" s="73">
        <f t="shared" si="59"/>
        <v>175.4666666666667</v>
      </c>
      <c r="S188" s="73">
        <f t="shared" si="54"/>
        <v>186.90766666666667</v>
      </c>
      <c r="T188" s="72">
        <f t="shared" si="44"/>
        <v>0.80723000000000056</v>
      </c>
      <c r="U188" s="72">
        <f t="shared" si="45"/>
        <v>0.3432299999999997</v>
      </c>
      <c r="V188" s="74">
        <f t="shared" si="46"/>
        <v>-6.7299999999999969</v>
      </c>
    </row>
    <row r="189" spans="1:22">
      <c r="A189" s="238"/>
      <c r="B189" s="69">
        <v>45</v>
      </c>
      <c r="C189" s="70" t="s">
        <v>318</v>
      </c>
      <c r="D189" s="69">
        <v>45</v>
      </c>
      <c r="E189" s="69">
        <v>1969</v>
      </c>
      <c r="F189" s="71">
        <v>1887.47</v>
      </c>
      <c r="G189" s="71">
        <v>1887.47</v>
      </c>
      <c r="H189" s="72">
        <v>11.526</v>
      </c>
      <c r="I189" s="72">
        <f t="shared" si="55"/>
        <v>11.526</v>
      </c>
      <c r="J189" s="72">
        <v>7.0353000000000003</v>
      </c>
      <c r="K189" s="72">
        <f t="shared" si="42"/>
        <v>8.3640000000000008</v>
      </c>
      <c r="L189" s="72">
        <f t="shared" si="43"/>
        <v>8.4654899999999991</v>
      </c>
      <c r="M189" s="73">
        <v>62</v>
      </c>
      <c r="N189" s="72">
        <f t="shared" si="56"/>
        <v>3.1619999999999999</v>
      </c>
      <c r="O189" s="73">
        <v>60.01</v>
      </c>
      <c r="P189" s="72">
        <f t="shared" si="57"/>
        <v>3.0605099999999998</v>
      </c>
      <c r="Q189" s="73">
        <f t="shared" si="58"/>
        <v>156.34</v>
      </c>
      <c r="R189" s="73">
        <f t="shared" si="59"/>
        <v>185.86666666666667</v>
      </c>
      <c r="S189" s="73">
        <f t="shared" si="54"/>
        <v>188.12199999999999</v>
      </c>
      <c r="T189" s="72">
        <f t="shared" si="44"/>
        <v>1.4301899999999987</v>
      </c>
      <c r="U189" s="72">
        <f t="shared" si="45"/>
        <v>0.10149000000000008</v>
      </c>
      <c r="V189" s="74">
        <f t="shared" si="46"/>
        <v>-1.990000000000002</v>
      </c>
    </row>
    <row r="190" spans="1:22">
      <c r="A190" s="238"/>
      <c r="B190" s="69">
        <v>46</v>
      </c>
      <c r="C190" s="70" t="s">
        <v>320</v>
      </c>
      <c r="D190" s="69">
        <v>50</v>
      </c>
      <c r="E190" s="69">
        <v>1974</v>
      </c>
      <c r="F190" s="71">
        <v>2656.97</v>
      </c>
      <c r="G190" s="71">
        <v>2515.12</v>
      </c>
      <c r="H190" s="72">
        <v>12.95</v>
      </c>
      <c r="I190" s="72">
        <f t="shared" si="55"/>
        <v>12.95</v>
      </c>
      <c r="J190" s="72">
        <v>8</v>
      </c>
      <c r="K190" s="72">
        <f t="shared" si="42"/>
        <v>8.7680000000000007</v>
      </c>
      <c r="L190" s="72">
        <f t="shared" si="43"/>
        <v>9.5176999999999996</v>
      </c>
      <c r="M190" s="73">
        <v>82</v>
      </c>
      <c r="N190" s="72">
        <f t="shared" si="56"/>
        <v>4.1819999999999995</v>
      </c>
      <c r="O190" s="73">
        <v>67.3</v>
      </c>
      <c r="P190" s="72">
        <f t="shared" si="57"/>
        <v>3.4322999999999997</v>
      </c>
      <c r="Q190" s="73">
        <f t="shared" si="58"/>
        <v>160</v>
      </c>
      <c r="R190" s="73">
        <f t="shared" si="59"/>
        <v>175.36</v>
      </c>
      <c r="S190" s="73">
        <f t="shared" si="54"/>
        <v>190.35399999999998</v>
      </c>
      <c r="T190" s="72">
        <f t="shared" si="44"/>
        <v>1.5176999999999996</v>
      </c>
      <c r="U190" s="72">
        <f t="shared" si="45"/>
        <v>0.74969999999999981</v>
      </c>
      <c r="V190" s="74">
        <f t="shared" si="46"/>
        <v>-14.700000000000003</v>
      </c>
    </row>
    <row r="191" spans="1:22">
      <c r="A191" s="238"/>
      <c r="B191" s="69">
        <v>47</v>
      </c>
      <c r="C191" s="70" t="s">
        <v>321</v>
      </c>
      <c r="D191" s="69">
        <v>60</v>
      </c>
      <c r="E191" s="69">
        <v>1990</v>
      </c>
      <c r="F191" s="71">
        <v>3026.77</v>
      </c>
      <c r="G191" s="71">
        <v>3026.77</v>
      </c>
      <c r="H191" s="72">
        <v>17.350000000000001</v>
      </c>
      <c r="I191" s="72">
        <f t="shared" si="55"/>
        <v>17.350000000000001</v>
      </c>
      <c r="J191" s="72">
        <v>9.6</v>
      </c>
      <c r="K191" s="72">
        <f t="shared" si="42"/>
        <v>11.383000000000003</v>
      </c>
      <c r="L191" s="72">
        <f t="shared" si="43"/>
        <v>11.561500000000002</v>
      </c>
      <c r="M191" s="73">
        <v>117</v>
      </c>
      <c r="N191" s="72">
        <f t="shared" si="56"/>
        <v>5.9669999999999996</v>
      </c>
      <c r="O191" s="73">
        <v>113.5</v>
      </c>
      <c r="P191" s="72">
        <f t="shared" si="57"/>
        <v>5.7885</v>
      </c>
      <c r="Q191" s="73">
        <f t="shared" si="58"/>
        <v>160</v>
      </c>
      <c r="R191" s="73">
        <f t="shared" si="59"/>
        <v>189.7166666666667</v>
      </c>
      <c r="S191" s="73">
        <f t="shared" si="54"/>
        <v>192.69166666666669</v>
      </c>
      <c r="T191" s="72">
        <f t="shared" si="44"/>
        <v>1.9615000000000027</v>
      </c>
      <c r="U191" s="72">
        <f t="shared" si="45"/>
        <v>0.17849999999999966</v>
      </c>
      <c r="V191" s="74">
        <f t="shared" si="46"/>
        <v>-3.5</v>
      </c>
    </row>
    <row r="192" spans="1:22">
      <c r="A192" s="238"/>
      <c r="B192" s="69">
        <v>48</v>
      </c>
      <c r="C192" s="86" t="s">
        <v>383</v>
      </c>
      <c r="D192" s="69">
        <v>38</v>
      </c>
      <c r="E192" s="69" t="s">
        <v>106</v>
      </c>
      <c r="F192" s="71">
        <v>1987.52</v>
      </c>
      <c r="G192" s="71">
        <v>1987.52</v>
      </c>
      <c r="H192" s="72">
        <v>12</v>
      </c>
      <c r="I192" s="72">
        <v>12</v>
      </c>
      <c r="J192" s="72">
        <f>D192*0.16</f>
        <v>6.08</v>
      </c>
      <c r="K192" s="72">
        <f t="shared" si="42"/>
        <v>6.3236800000000004</v>
      </c>
      <c r="L192" s="72">
        <f t="shared" si="43"/>
        <v>5.8324600000000002</v>
      </c>
      <c r="M192" s="73">
        <v>104</v>
      </c>
      <c r="N192" s="72">
        <f>M192*0.05458</f>
        <v>5.6763199999999996</v>
      </c>
      <c r="O192" s="73">
        <v>113</v>
      </c>
      <c r="P192" s="72">
        <f>O192*0.05458</f>
        <v>6.1675399999999998</v>
      </c>
      <c r="Q192" s="73">
        <f t="shared" si="58"/>
        <v>160</v>
      </c>
      <c r="R192" s="73">
        <f t="shared" si="59"/>
        <v>166.41263157894738</v>
      </c>
      <c r="S192" s="73">
        <f t="shared" si="54"/>
        <v>153.48578947368421</v>
      </c>
      <c r="T192" s="72">
        <f t="shared" si="44"/>
        <v>-0.24753999999999987</v>
      </c>
      <c r="U192" s="72">
        <f t="shared" si="45"/>
        <v>-0.49122000000000021</v>
      </c>
      <c r="V192" s="74">
        <f t="shared" si="46"/>
        <v>9</v>
      </c>
    </row>
    <row r="193" spans="1:22">
      <c r="A193" s="238"/>
      <c r="B193" s="69">
        <v>49</v>
      </c>
      <c r="C193" s="70" t="s">
        <v>384</v>
      </c>
      <c r="D193" s="69">
        <v>55</v>
      </c>
      <c r="E193" s="69" t="s">
        <v>106</v>
      </c>
      <c r="F193" s="71">
        <v>2529.12</v>
      </c>
      <c r="G193" s="71">
        <v>2529.12</v>
      </c>
      <c r="H193" s="72">
        <v>15</v>
      </c>
      <c r="I193" s="72">
        <v>15</v>
      </c>
      <c r="J193" s="72">
        <f>D193*0.16</f>
        <v>8.8000000000000007</v>
      </c>
      <c r="K193" s="72">
        <f t="shared" si="42"/>
        <v>9.105360000000001</v>
      </c>
      <c r="L193" s="72">
        <f t="shared" si="43"/>
        <v>9.8149000000000015</v>
      </c>
      <c r="M193" s="73">
        <v>108</v>
      </c>
      <c r="N193" s="72">
        <f>M193*0.05458</f>
        <v>5.8946399999999999</v>
      </c>
      <c r="O193" s="73">
        <v>95</v>
      </c>
      <c r="P193" s="72">
        <f>O193*0.05458</f>
        <v>5.1850999999999994</v>
      </c>
      <c r="Q193" s="73">
        <f t="shared" si="58"/>
        <v>160</v>
      </c>
      <c r="R193" s="73">
        <f t="shared" si="59"/>
        <v>165.55200000000002</v>
      </c>
      <c r="S193" s="73">
        <f t="shared" si="54"/>
        <v>178.45272727272729</v>
      </c>
      <c r="T193" s="72">
        <f t="shared" si="44"/>
        <v>1.0149000000000008</v>
      </c>
      <c r="U193" s="72">
        <f t="shared" si="45"/>
        <v>0.7095400000000005</v>
      </c>
      <c r="V193" s="74">
        <f t="shared" si="46"/>
        <v>-13</v>
      </c>
    </row>
    <row r="194" spans="1:22">
      <c r="A194" s="238"/>
      <c r="B194" s="69">
        <v>50</v>
      </c>
      <c r="C194" s="70" t="s">
        <v>385</v>
      </c>
      <c r="D194" s="69">
        <v>40</v>
      </c>
      <c r="E194" s="69" t="s">
        <v>106</v>
      </c>
      <c r="F194" s="71">
        <v>2140.6</v>
      </c>
      <c r="G194" s="71">
        <v>2140.6</v>
      </c>
      <c r="H194" s="72">
        <v>11.553000000000001</v>
      </c>
      <c r="I194" s="72">
        <v>11.553000000000001</v>
      </c>
      <c r="J194" s="72">
        <f>D194*0.16</f>
        <v>6.4</v>
      </c>
      <c r="K194" s="72">
        <f t="shared" si="42"/>
        <v>7.350340000000001</v>
      </c>
      <c r="L194" s="72">
        <f t="shared" si="43"/>
        <v>7.1866000000000012</v>
      </c>
      <c r="M194" s="73">
        <v>77</v>
      </c>
      <c r="N194" s="72">
        <f>M194*0.05458</f>
        <v>4.2026599999999998</v>
      </c>
      <c r="O194" s="73">
        <v>80</v>
      </c>
      <c r="P194" s="72">
        <f>O194*0.05458</f>
        <v>4.3663999999999996</v>
      </c>
      <c r="Q194" s="73">
        <f t="shared" si="58"/>
        <v>160</v>
      </c>
      <c r="R194" s="73">
        <f t="shared" si="59"/>
        <v>183.75850000000003</v>
      </c>
      <c r="S194" s="73">
        <f t="shared" ref="S194:S230" si="60">L194*1000/D194</f>
        <v>179.66500000000002</v>
      </c>
      <c r="T194" s="72">
        <f t="shared" si="44"/>
        <v>0.78660000000000085</v>
      </c>
      <c r="U194" s="72">
        <f t="shared" si="45"/>
        <v>-0.16373999999999977</v>
      </c>
      <c r="V194" s="74">
        <f t="shared" si="46"/>
        <v>3</v>
      </c>
    </row>
    <row r="195" spans="1:22">
      <c r="A195" s="238"/>
      <c r="B195" s="69">
        <v>51</v>
      </c>
      <c r="C195" s="70" t="s">
        <v>386</v>
      </c>
      <c r="D195" s="69">
        <v>20</v>
      </c>
      <c r="E195" s="69" t="s">
        <v>106</v>
      </c>
      <c r="F195" s="71">
        <v>1082.25</v>
      </c>
      <c r="G195" s="71">
        <v>1082.25</v>
      </c>
      <c r="H195" s="72">
        <v>5.5369999999999999</v>
      </c>
      <c r="I195" s="72">
        <v>5.5369999999999999</v>
      </c>
      <c r="J195" s="72">
        <f>D195*0.16</f>
        <v>3.2</v>
      </c>
      <c r="K195" s="72">
        <f t="shared" si="42"/>
        <v>3.7904400000000003</v>
      </c>
      <c r="L195" s="72">
        <f t="shared" si="43"/>
        <v>3.7904400000000003</v>
      </c>
      <c r="M195" s="73">
        <v>32</v>
      </c>
      <c r="N195" s="72">
        <f>M195*0.05458</f>
        <v>1.7465599999999999</v>
      </c>
      <c r="O195" s="73">
        <v>32</v>
      </c>
      <c r="P195" s="72">
        <f>O195*0.05458</f>
        <v>1.7465599999999999</v>
      </c>
      <c r="Q195" s="73">
        <f t="shared" si="58"/>
        <v>160</v>
      </c>
      <c r="R195" s="73">
        <f t="shared" si="59"/>
        <v>189.52199999999999</v>
      </c>
      <c r="S195" s="73">
        <f t="shared" si="60"/>
        <v>189.52199999999999</v>
      </c>
      <c r="T195" s="72">
        <f t="shared" si="44"/>
        <v>0.59044000000000008</v>
      </c>
      <c r="U195" s="72">
        <f t="shared" si="45"/>
        <v>0</v>
      </c>
      <c r="V195" s="74">
        <f t="shared" si="46"/>
        <v>0</v>
      </c>
    </row>
    <row r="196" spans="1:22">
      <c r="A196" s="238"/>
      <c r="B196" s="69">
        <v>52</v>
      </c>
      <c r="C196" s="86" t="s">
        <v>387</v>
      </c>
      <c r="D196" s="69">
        <v>38</v>
      </c>
      <c r="E196" s="69" t="s">
        <v>106</v>
      </c>
      <c r="F196" s="71">
        <v>2000</v>
      </c>
      <c r="G196" s="71">
        <v>2000</v>
      </c>
      <c r="H196" s="72">
        <v>11.6</v>
      </c>
      <c r="I196" s="72">
        <v>11.6</v>
      </c>
      <c r="J196" s="72">
        <f>D196*0.16</f>
        <v>6.08</v>
      </c>
      <c r="K196" s="72">
        <f t="shared" si="42"/>
        <v>7.1790199999999995</v>
      </c>
      <c r="L196" s="72">
        <f t="shared" si="43"/>
        <v>7.3209279999999994</v>
      </c>
      <c r="M196" s="73">
        <v>81</v>
      </c>
      <c r="N196" s="72">
        <f>M196*0.05458</f>
        <v>4.4209800000000001</v>
      </c>
      <c r="O196" s="73">
        <v>78.400000000000006</v>
      </c>
      <c r="P196" s="72">
        <f>O196*0.05458</f>
        <v>4.2790720000000002</v>
      </c>
      <c r="Q196" s="73">
        <f t="shared" si="58"/>
        <v>160</v>
      </c>
      <c r="R196" s="73">
        <f t="shared" si="59"/>
        <v>188.9215789473684</v>
      </c>
      <c r="S196" s="73">
        <f t="shared" si="60"/>
        <v>192.65600000000001</v>
      </c>
      <c r="T196" s="72">
        <f t="shared" si="44"/>
        <v>1.2409279999999994</v>
      </c>
      <c r="U196" s="72">
        <f t="shared" si="45"/>
        <v>0.14190799999999992</v>
      </c>
      <c r="V196" s="74">
        <f t="shared" si="46"/>
        <v>-2.5999999999999943</v>
      </c>
    </row>
    <row r="197" spans="1:22">
      <c r="A197" s="238"/>
      <c r="B197" s="69">
        <v>53</v>
      </c>
      <c r="C197" s="87" t="s">
        <v>446</v>
      </c>
      <c r="D197" s="88">
        <v>30</v>
      </c>
      <c r="E197" s="88">
        <v>1967</v>
      </c>
      <c r="F197" s="89">
        <v>1550</v>
      </c>
      <c r="G197" s="89">
        <v>1550</v>
      </c>
      <c r="H197" s="90">
        <v>7.3470000000000004</v>
      </c>
      <c r="I197" s="90">
        <f t="shared" ref="I197:I230" si="61">H197</f>
        <v>7.3470000000000004</v>
      </c>
      <c r="J197" s="90">
        <v>4.3380000000000001</v>
      </c>
      <c r="K197" s="90">
        <f t="shared" si="42"/>
        <v>4.338000000000001</v>
      </c>
      <c r="L197" s="90">
        <f t="shared" si="43"/>
        <v>4.338000000000001</v>
      </c>
      <c r="M197" s="91">
        <v>59</v>
      </c>
      <c r="N197" s="90">
        <f t="shared" ref="N197:N230" si="62">M197*0.051</f>
        <v>3.0089999999999999</v>
      </c>
      <c r="O197" s="91">
        <v>59</v>
      </c>
      <c r="P197" s="90">
        <f t="shared" ref="P197:P230" si="63">O197*0.051</f>
        <v>3.0089999999999999</v>
      </c>
      <c r="Q197" s="91">
        <f t="shared" si="58"/>
        <v>144.6</v>
      </c>
      <c r="R197" s="91">
        <f t="shared" si="59"/>
        <v>144.60000000000002</v>
      </c>
      <c r="S197" s="91">
        <f t="shared" si="60"/>
        <v>144.60000000000002</v>
      </c>
      <c r="T197" s="90">
        <f t="shared" si="44"/>
        <v>0</v>
      </c>
      <c r="U197" s="90">
        <f t="shared" si="45"/>
        <v>0</v>
      </c>
      <c r="V197" s="92">
        <f t="shared" si="46"/>
        <v>0</v>
      </c>
    </row>
    <row r="198" spans="1:22">
      <c r="A198" s="238"/>
      <c r="B198" s="69">
        <v>54</v>
      </c>
      <c r="C198" s="87" t="s">
        <v>447</v>
      </c>
      <c r="D198" s="88">
        <v>90</v>
      </c>
      <c r="E198" s="88">
        <v>1967</v>
      </c>
      <c r="F198" s="89">
        <v>4485</v>
      </c>
      <c r="G198" s="89">
        <v>4485</v>
      </c>
      <c r="H198" s="90">
        <v>23.286000000000001</v>
      </c>
      <c r="I198" s="90">
        <f t="shared" si="61"/>
        <v>23.286000000000001</v>
      </c>
      <c r="J198" s="90">
        <v>8.9550000000000001</v>
      </c>
      <c r="K198" s="90">
        <f t="shared" si="42"/>
        <v>8.9550000000000018</v>
      </c>
      <c r="L198" s="90">
        <f t="shared" si="43"/>
        <v>8.9550000000000018</v>
      </c>
      <c r="M198" s="91">
        <v>281</v>
      </c>
      <c r="N198" s="90">
        <f t="shared" si="62"/>
        <v>14.331</v>
      </c>
      <c r="O198" s="91">
        <v>281</v>
      </c>
      <c r="P198" s="90">
        <f t="shared" si="63"/>
        <v>14.331</v>
      </c>
      <c r="Q198" s="91">
        <f t="shared" si="58"/>
        <v>99.5</v>
      </c>
      <c r="R198" s="91">
        <f t="shared" si="59"/>
        <v>99.500000000000014</v>
      </c>
      <c r="S198" s="91">
        <f t="shared" si="60"/>
        <v>99.500000000000014</v>
      </c>
      <c r="T198" s="90">
        <f t="shared" si="44"/>
        <v>0</v>
      </c>
      <c r="U198" s="90">
        <f t="shared" si="45"/>
        <v>0</v>
      </c>
      <c r="V198" s="92">
        <f t="shared" si="46"/>
        <v>0</v>
      </c>
    </row>
    <row r="199" spans="1:22">
      <c r="A199" s="238"/>
      <c r="B199" s="69">
        <v>55</v>
      </c>
      <c r="C199" s="93" t="s">
        <v>455</v>
      </c>
      <c r="D199" s="88">
        <v>60</v>
      </c>
      <c r="E199" s="88">
        <v>1978</v>
      </c>
      <c r="F199" s="89">
        <v>3663.79</v>
      </c>
      <c r="G199" s="89">
        <v>3663.79</v>
      </c>
      <c r="H199" s="90">
        <v>21.228000000000002</v>
      </c>
      <c r="I199" s="90">
        <f t="shared" si="61"/>
        <v>21.228000000000002</v>
      </c>
      <c r="J199" s="90">
        <v>11.52</v>
      </c>
      <c r="K199" s="90">
        <f t="shared" ref="K199:K230" si="64">I199-N199</f>
        <v>12.864000000000003</v>
      </c>
      <c r="L199" s="90">
        <f t="shared" ref="L199:L230" si="65">I199-P199</f>
        <v>13.221663000000003</v>
      </c>
      <c r="M199" s="91">
        <v>164</v>
      </c>
      <c r="N199" s="90">
        <f t="shared" si="62"/>
        <v>8.363999999999999</v>
      </c>
      <c r="O199" s="91">
        <v>156.98699999999999</v>
      </c>
      <c r="P199" s="90">
        <f t="shared" si="63"/>
        <v>8.0063369999999985</v>
      </c>
      <c r="Q199" s="91">
        <f t="shared" si="58"/>
        <v>192</v>
      </c>
      <c r="R199" s="91">
        <f t="shared" si="59"/>
        <v>214.40000000000003</v>
      </c>
      <c r="S199" s="91">
        <f t="shared" si="60"/>
        <v>220.36105000000003</v>
      </c>
      <c r="T199" s="90">
        <f t="shared" ref="T199:T230" si="66">L199-J199</f>
        <v>1.7016630000000035</v>
      </c>
      <c r="U199" s="90">
        <f t="shared" ref="U199:U230" si="67">N199-P199</f>
        <v>0.35766300000000051</v>
      </c>
      <c r="V199" s="92">
        <f t="shared" ref="V199:V230" si="68">O199-M199</f>
        <v>-7.0130000000000052</v>
      </c>
    </row>
    <row r="200" spans="1:22">
      <c r="A200" s="238"/>
      <c r="B200" s="69">
        <v>56</v>
      </c>
      <c r="C200" s="93" t="s">
        <v>456</v>
      </c>
      <c r="D200" s="88">
        <v>35</v>
      </c>
      <c r="E200" s="88" t="s">
        <v>106</v>
      </c>
      <c r="F200" s="89">
        <v>2212.0500000000002</v>
      </c>
      <c r="G200" s="89">
        <v>2212.0500000000002</v>
      </c>
      <c r="H200" s="90">
        <v>14.004</v>
      </c>
      <c r="I200" s="90">
        <f t="shared" si="61"/>
        <v>14.004</v>
      </c>
      <c r="J200" s="90">
        <v>8.64</v>
      </c>
      <c r="K200" s="90">
        <f t="shared" si="64"/>
        <v>9.4139999999999997</v>
      </c>
      <c r="L200" s="90">
        <f t="shared" si="65"/>
        <v>9.2205060000000003</v>
      </c>
      <c r="M200" s="91">
        <v>90</v>
      </c>
      <c r="N200" s="90">
        <f t="shared" si="62"/>
        <v>4.59</v>
      </c>
      <c r="O200" s="91">
        <v>93.793999999999997</v>
      </c>
      <c r="P200" s="90">
        <f t="shared" si="63"/>
        <v>4.7834939999999992</v>
      </c>
      <c r="Q200" s="91">
        <f t="shared" si="58"/>
        <v>246.85714285714286</v>
      </c>
      <c r="R200" s="91">
        <f t="shared" si="59"/>
        <v>268.97142857142859</v>
      </c>
      <c r="S200" s="91">
        <f t="shared" si="60"/>
        <v>263.44302857142861</v>
      </c>
      <c r="T200" s="90">
        <f t="shared" si="66"/>
        <v>0.58050599999999974</v>
      </c>
      <c r="U200" s="90">
        <f t="shared" si="67"/>
        <v>-0.19349399999999939</v>
      </c>
      <c r="V200" s="92">
        <f t="shared" si="68"/>
        <v>3.7939999999999969</v>
      </c>
    </row>
    <row r="201" spans="1:22">
      <c r="A201" s="238"/>
      <c r="B201" s="69">
        <v>57</v>
      </c>
      <c r="C201" s="93" t="s">
        <v>457</v>
      </c>
      <c r="D201" s="88">
        <v>72</v>
      </c>
      <c r="E201" s="88">
        <v>1989</v>
      </c>
      <c r="F201" s="89">
        <v>4195.87</v>
      </c>
      <c r="G201" s="89">
        <v>4195.87</v>
      </c>
      <c r="H201" s="90">
        <v>25.966000000000001</v>
      </c>
      <c r="I201" s="90">
        <f t="shared" si="61"/>
        <v>25.966000000000001</v>
      </c>
      <c r="J201" s="90">
        <v>16.923096000000001</v>
      </c>
      <c r="K201" s="90">
        <f t="shared" si="64"/>
        <v>17.295999999999999</v>
      </c>
      <c r="L201" s="90">
        <f t="shared" si="65"/>
        <v>17.374540000000003</v>
      </c>
      <c r="M201" s="91">
        <v>170</v>
      </c>
      <c r="N201" s="90">
        <f t="shared" si="62"/>
        <v>8.67</v>
      </c>
      <c r="O201" s="91">
        <v>168.46</v>
      </c>
      <c r="P201" s="90">
        <f t="shared" si="63"/>
        <v>8.5914599999999997</v>
      </c>
      <c r="Q201" s="91">
        <f t="shared" si="58"/>
        <v>235.04300000000001</v>
      </c>
      <c r="R201" s="91">
        <f t="shared" si="59"/>
        <v>240.22222222222223</v>
      </c>
      <c r="S201" s="91">
        <f t="shared" si="60"/>
        <v>241.31305555555562</v>
      </c>
      <c r="T201" s="90">
        <f t="shared" si="66"/>
        <v>0.45144400000000218</v>
      </c>
      <c r="U201" s="90">
        <f t="shared" si="67"/>
        <v>7.8540000000000276E-2</v>
      </c>
      <c r="V201" s="92">
        <f t="shared" si="68"/>
        <v>-1.539999999999992</v>
      </c>
    </row>
    <row r="202" spans="1:22">
      <c r="A202" s="238"/>
      <c r="B202" s="69">
        <v>58</v>
      </c>
      <c r="C202" s="93" t="s">
        <v>459</v>
      </c>
      <c r="D202" s="88">
        <v>37</v>
      </c>
      <c r="E202" s="88">
        <v>1985</v>
      </c>
      <c r="F202" s="89">
        <v>2212.4</v>
      </c>
      <c r="G202" s="89">
        <v>2212.4</v>
      </c>
      <c r="H202" s="90">
        <v>13.454000000000001</v>
      </c>
      <c r="I202" s="90">
        <f t="shared" si="61"/>
        <v>13.454000000000001</v>
      </c>
      <c r="J202" s="90">
        <v>8.3831039999999994</v>
      </c>
      <c r="K202" s="90">
        <f t="shared" si="64"/>
        <v>8.4050000000000011</v>
      </c>
      <c r="L202" s="90">
        <f t="shared" si="65"/>
        <v>8.6362850000000009</v>
      </c>
      <c r="M202" s="91">
        <v>99</v>
      </c>
      <c r="N202" s="90">
        <f t="shared" si="62"/>
        <v>5.0489999999999995</v>
      </c>
      <c r="O202" s="91">
        <v>94.465000000000003</v>
      </c>
      <c r="P202" s="90">
        <f t="shared" si="63"/>
        <v>4.8177149999999997</v>
      </c>
      <c r="Q202" s="91">
        <f t="shared" si="58"/>
        <v>226.57037837837836</v>
      </c>
      <c r="R202" s="91">
        <f t="shared" si="59"/>
        <v>227.16216216216222</v>
      </c>
      <c r="S202" s="91">
        <f t="shared" si="60"/>
        <v>233.41310810810816</v>
      </c>
      <c r="T202" s="90">
        <f t="shared" si="66"/>
        <v>0.25318100000000143</v>
      </c>
      <c r="U202" s="90">
        <f t="shared" si="67"/>
        <v>0.23128499999999974</v>
      </c>
      <c r="V202" s="92">
        <f t="shared" si="68"/>
        <v>-4.5349999999999966</v>
      </c>
    </row>
    <row r="203" spans="1:22">
      <c r="A203" s="238"/>
      <c r="B203" s="69">
        <v>59</v>
      </c>
      <c r="C203" s="93" t="s">
        <v>461</v>
      </c>
      <c r="D203" s="88">
        <v>72</v>
      </c>
      <c r="E203" s="88">
        <v>1985</v>
      </c>
      <c r="F203" s="89">
        <v>4428.07</v>
      </c>
      <c r="G203" s="89">
        <v>4428.07</v>
      </c>
      <c r="H203" s="90">
        <v>27.850999999999999</v>
      </c>
      <c r="I203" s="90">
        <f t="shared" si="61"/>
        <v>27.850999999999999</v>
      </c>
      <c r="J203" s="90">
        <v>16.91208</v>
      </c>
      <c r="K203" s="90">
        <f t="shared" si="64"/>
        <v>17.600000000000001</v>
      </c>
      <c r="L203" s="90">
        <f t="shared" si="65"/>
        <v>17.458219999999997</v>
      </c>
      <c r="M203" s="91">
        <v>201</v>
      </c>
      <c r="N203" s="90">
        <f t="shared" si="62"/>
        <v>10.250999999999999</v>
      </c>
      <c r="O203" s="91">
        <v>203.78</v>
      </c>
      <c r="P203" s="90">
        <f t="shared" si="63"/>
        <v>10.39278</v>
      </c>
      <c r="Q203" s="91">
        <f t="shared" si="58"/>
        <v>234.89</v>
      </c>
      <c r="R203" s="91">
        <f t="shared" si="59"/>
        <v>244.44444444444446</v>
      </c>
      <c r="S203" s="91">
        <f t="shared" si="60"/>
        <v>242.47527777777773</v>
      </c>
      <c r="T203" s="90">
        <f t="shared" si="66"/>
        <v>0.54613999999999763</v>
      </c>
      <c r="U203" s="90">
        <f t="shared" si="67"/>
        <v>-0.14178000000000068</v>
      </c>
      <c r="V203" s="92">
        <f t="shared" si="68"/>
        <v>2.7800000000000011</v>
      </c>
    </row>
    <row r="204" spans="1:22">
      <c r="A204" s="238"/>
      <c r="B204" s="69">
        <v>60</v>
      </c>
      <c r="C204" s="94" t="s">
        <v>466</v>
      </c>
      <c r="D204" s="95">
        <v>88</v>
      </c>
      <c r="E204" s="95">
        <v>1986</v>
      </c>
      <c r="F204" s="96">
        <v>5195.53</v>
      </c>
      <c r="G204" s="96">
        <v>5195.53</v>
      </c>
      <c r="H204" s="90">
        <v>31.956</v>
      </c>
      <c r="I204" s="90">
        <f t="shared" si="61"/>
        <v>31.956</v>
      </c>
      <c r="J204" s="97">
        <v>18.534572000000001</v>
      </c>
      <c r="K204" s="90">
        <f t="shared" si="64"/>
        <v>18.695999999999998</v>
      </c>
      <c r="L204" s="90">
        <f t="shared" si="65"/>
        <v>19.204623000000002</v>
      </c>
      <c r="M204" s="91">
        <v>260</v>
      </c>
      <c r="N204" s="90">
        <f t="shared" si="62"/>
        <v>13.26</v>
      </c>
      <c r="O204" s="91">
        <v>250.02699999999999</v>
      </c>
      <c r="P204" s="90">
        <f t="shared" si="63"/>
        <v>12.751376999999998</v>
      </c>
      <c r="Q204" s="91">
        <f t="shared" si="58"/>
        <v>210.62013636363636</v>
      </c>
      <c r="R204" s="91">
        <f t="shared" si="59"/>
        <v>212.45454545454541</v>
      </c>
      <c r="S204" s="91">
        <f t="shared" si="60"/>
        <v>218.23435227272731</v>
      </c>
      <c r="T204" s="90">
        <f t="shared" si="66"/>
        <v>0.67005100000000084</v>
      </c>
      <c r="U204" s="90">
        <f t="shared" si="67"/>
        <v>0.50862300000000182</v>
      </c>
      <c r="V204" s="92">
        <f t="shared" si="68"/>
        <v>-9.9730000000000132</v>
      </c>
    </row>
    <row r="205" spans="1:22">
      <c r="A205" s="238"/>
      <c r="B205" s="69">
        <v>61</v>
      </c>
      <c r="C205" s="93" t="s">
        <v>470</v>
      </c>
      <c r="D205" s="88">
        <v>60</v>
      </c>
      <c r="E205" s="88">
        <v>1980</v>
      </c>
      <c r="F205" s="89">
        <v>3250.97</v>
      </c>
      <c r="G205" s="89">
        <v>3250.97</v>
      </c>
      <c r="H205" s="90">
        <v>17.286999999999999</v>
      </c>
      <c r="I205" s="90">
        <f t="shared" si="61"/>
        <v>17.286999999999999</v>
      </c>
      <c r="J205" s="90">
        <v>8.6193600000000004</v>
      </c>
      <c r="K205" s="90">
        <f t="shared" si="64"/>
        <v>9.3309999999999995</v>
      </c>
      <c r="L205" s="90">
        <f t="shared" si="65"/>
        <v>9.9328000000000003</v>
      </c>
      <c r="M205" s="91">
        <v>156</v>
      </c>
      <c r="N205" s="90">
        <f t="shared" si="62"/>
        <v>7.9559999999999995</v>
      </c>
      <c r="O205" s="91">
        <v>144.19999999999999</v>
      </c>
      <c r="P205" s="90">
        <f t="shared" si="63"/>
        <v>7.3541999999999987</v>
      </c>
      <c r="Q205" s="91">
        <f t="shared" si="58"/>
        <v>143.65600000000001</v>
      </c>
      <c r="R205" s="91">
        <f t="shared" si="59"/>
        <v>155.51666666666668</v>
      </c>
      <c r="S205" s="91">
        <f t="shared" si="60"/>
        <v>165.54666666666668</v>
      </c>
      <c r="T205" s="90">
        <f t="shared" si="66"/>
        <v>1.3134399999999999</v>
      </c>
      <c r="U205" s="90">
        <f t="shared" si="67"/>
        <v>0.60180000000000078</v>
      </c>
      <c r="V205" s="92">
        <f t="shared" si="68"/>
        <v>-11.800000000000011</v>
      </c>
    </row>
    <row r="206" spans="1:22">
      <c r="A206" s="238"/>
      <c r="B206" s="69">
        <v>62</v>
      </c>
      <c r="C206" s="93" t="s">
        <v>471</v>
      </c>
      <c r="D206" s="88">
        <v>71</v>
      </c>
      <c r="E206" s="88">
        <v>1985</v>
      </c>
      <c r="F206" s="89">
        <v>4324.5</v>
      </c>
      <c r="G206" s="89">
        <v>4324.5</v>
      </c>
      <c r="H206" s="90">
        <v>29.462</v>
      </c>
      <c r="I206" s="90">
        <f t="shared" si="61"/>
        <v>29.462</v>
      </c>
      <c r="J206" s="90">
        <v>17.28</v>
      </c>
      <c r="K206" s="90">
        <f t="shared" si="64"/>
        <v>19.16</v>
      </c>
      <c r="L206" s="90">
        <f t="shared" si="65"/>
        <v>19.329830000000001</v>
      </c>
      <c r="M206" s="91">
        <v>202</v>
      </c>
      <c r="N206" s="90">
        <f t="shared" si="62"/>
        <v>10.302</v>
      </c>
      <c r="O206" s="91">
        <v>198.67</v>
      </c>
      <c r="P206" s="90">
        <f t="shared" si="63"/>
        <v>10.132169999999999</v>
      </c>
      <c r="Q206" s="91">
        <f t="shared" si="58"/>
        <v>243.38028169014083</v>
      </c>
      <c r="R206" s="91">
        <f t="shared" si="59"/>
        <v>269.85915492957747</v>
      </c>
      <c r="S206" s="91">
        <f t="shared" si="60"/>
        <v>272.25112676056341</v>
      </c>
      <c r="T206" s="90">
        <f t="shared" si="66"/>
        <v>2.04983</v>
      </c>
      <c r="U206" s="90">
        <f t="shared" si="67"/>
        <v>0.16983000000000104</v>
      </c>
      <c r="V206" s="92">
        <f t="shared" si="68"/>
        <v>-3.3300000000000125</v>
      </c>
    </row>
    <row r="207" spans="1:22">
      <c r="A207" s="238"/>
      <c r="B207" s="69">
        <v>63</v>
      </c>
      <c r="C207" s="93" t="s">
        <v>473</v>
      </c>
      <c r="D207" s="88">
        <v>20</v>
      </c>
      <c r="E207" s="88">
        <v>1985</v>
      </c>
      <c r="F207" s="89">
        <v>1098.98</v>
      </c>
      <c r="G207" s="89">
        <v>1098.98</v>
      </c>
      <c r="H207" s="90">
        <v>5.83</v>
      </c>
      <c r="I207" s="90">
        <f t="shared" si="61"/>
        <v>5.83</v>
      </c>
      <c r="J207" s="90">
        <v>3.0281799999999999</v>
      </c>
      <c r="K207" s="90">
        <f t="shared" si="64"/>
        <v>3.4840000000000004</v>
      </c>
      <c r="L207" s="90">
        <f t="shared" si="65"/>
        <v>3.1680550000000003</v>
      </c>
      <c r="M207" s="91">
        <v>46</v>
      </c>
      <c r="N207" s="90">
        <f t="shared" si="62"/>
        <v>2.3459999999999996</v>
      </c>
      <c r="O207" s="91">
        <v>52.195</v>
      </c>
      <c r="P207" s="90">
        <f t="shared" si="63"/>
        <v>2.6619449999999998</v>
      </c>
      <c r="Q207" s="91">
        <f t="shared" si="58"/>
        <v>151.40899999999999</v>
      </c>
      <c r="R207" s="91">
        <f t="shared" si="59"/>
        <v>174.20000000000002</v>
      </c>
      <c r="S207" s="91">
        <f t="shared" si="60"/>
        <v>158.40275000000003</v>
      </c>
      <c r="T207" s="90">
        <f t="shared" si="66"/>
        <v>0.13987500000000042</v>
      </c>
      <c r="U207" s="90">
        <f t="shared" si="67"/>
        <v>-0.31594500000000014</v>
      </c>
      <c r="V207" s="92">
        <f t="shared" si="68"/>
        <v>6.1950000000000003</v>
      </c>
    </row>
    <row r="208" spans="1:22">
      <c r="A208" s="238"/>
      <c r="B208" s="69">
        <v>64</v>
      </c>
      <c r="C208" s="87" t="s">
        <v>474</v>
      </c>
      <c r="D208" s="88">
        <v>22</v>
      </c>
      <c r="E208" s="88" t="s">
        <v>106</v>
      </c>
      <c r="F208" s="89">
        <v>1186.6500000000001</v>
      </c>
      <c r="G208" s="89">
        <v>1186.6500000000001</v>
      </c>
      <c r="H208" s="90">
        <v>7.04</v>
      </c>
      <c r="I208" s="90">
        <f t="shared" si="61"/>
        <v>7.04</v>
      </c>
      <c r="J208" s="90">
        <v>3.4061499999999998</v>
      </c>
      <c r="K208" s="90">
        <f t="shared" si="64"/>
        <v>3.7250000000000001</v>
      </c>
      <c r="L208" s="90">
        <f t="shared" si="65"/>
        <v>3.4061480000000004</v>
      </c>
      <c r="M208" s="91">
        <v>65</v>
      </c>
      <c r="N208" s="90">
        <f t="shared" si="62"/>
        <v>3.3149999999999999</v>
      </c>
      <c r="O208" s="91">
        <v>71.251999999999995</v>
      </c>
      <c r="P208" s="90">
        <f t="shared" si="63"/>
        <v>3.6338519999999996</v>
      </c>
      <c r="Q208" s="91">
        <f t="shared" si="58"/>
        <v>154.82499999999999</v>
      </c>
      <c r="R208" s="91">
        <f t="shared" si="59"/>
        <v>169.31818181818181</v>
      </c>
      <c r="S208" s="91">
        <f t="shared" si="60"/>
        <v>154.82490909090913</v>
      </c>
      <c r="T208" s="90">
        <f t="shared" si="66"/>
        <v>-1.9999999993913775E-6</v>
      </c>
      <c r="U208" s="90">
        <f t="shared" si="67"/>
        <v>-0.31885199999999969</v>
      </c>
      <c r="V208" s="92">
        <f t="shared" si="68"/>
        <v>6.2519999999999953</v>
      </c>
    </row>
    <row r="209" spans="1:22">
      <c r="A209" s="238"/>
      <c r="B209" s="69">
        <v>65</v>
      </c>
      <c r="C209" s="93" t="s">
        <v>485</v>
      </c>
      <c r="D209" s="88">
        <v>55</v>
      </c>
      <c r="E209" s="88">
        <v>1990</v>
      </c>
      <c r="F209" s="89">
        <v>3527.73</v>
      </c>
      <c r="G209" s="89">
        <v>3527.73</v>
      </c>
      <c r="H209" s="90">
        <v>15.949</v>
      </c>
      <c r="I209" s="90">
        <f t="shared" si="61"/>
        <v>15.949</v>
      </c>
      <c r="J209" s="90">
        <v>8.9701959999999996</v>
      </c>
      <c r="K209" s="90">
        <f t="shared" si="64"/>
        <v>8.86</v>
      </c>
      <c r="L209" s="90">
        <f t="shared" si="65"/>
        <v>8.970210999999999</v>
      </c>
      <c r="M209" s="91">
        <v>139</v>
      </c>
      <c r="N209" s="90">
        <f t="shared" si="62"/>
        <v>7.0889999999999995</v>
      </c>
      <c r="O209" s="91">
        <v>136.839</v>
      </c>
      <c r="P209" s="90">
        <f t="shared" si="63"/>
        <v>6.9787889999999999</v>
      </c>
      <c r="Q209" s="91">
        <f t="shared" si="58"/>
        <v>163.09447272727272</v>
      </c>
      <c r="R209" s="91">
        <f t="shared" si="59"/>
        <v>161.09090909090909</v>
      </c>
      <c r="S209" s="91">
        <f t="shared" si="60"/>
        <v>163.09474545454543</v>
      </c>
      <c r="T209" s="90">
        <f t="shared" si="66"/>
        <v>1.4999999999432134E-5</v>
      </c>
      <c r="U209" s="90">
        <f t="shared" si="67"/>
        <v>0.11021099999999961</v>
      </c>
      <c r="V209" s="92">
        <f t="shared" si="68"/>
        <v>-2.1610000000000014</v>
      </c>
    </row>
    <row r="210" spans="1:22">
      <c r="A210" s="238"/>
      <c r="B210" s="69">
        <v>66</v>
      </c>
      <c r="C210" s="93" t="s">
        <v>487</v>
      </c>
      <c r="D210" s="88">
        <v>54</v>
      </c>
      <c r="E210" s="88">
        <v>1992</v>
      </c>
      <c r="F210" s="89">
        <v>2632.94</v>
      </c>
      <c r="G210" s="89">
        <v>2632.94</v>
      </c>
      <c r="H210" s="90">
        <v>15.372</v>
      </c>
      <c r="I210" s="90">
        <f t="shared" si="61"/>
        <v>15.372</v>
      </c>
      <c r="J210" s="90">
        <v>8.64</v>
      </c>
      <c r="K210" s="90">
        <f t="shared" si="64"/>
        <v>9.2520000000000007</v>
      </c>
      <c r="L210" s="90">
        <f t="shared" si="65"/>
        <v>9.583755</v>
      </c>
      <c r="M210" s="91">
        <v>120</v>
      </c>
      <c r="N210" s="90">
        <f t="shared" si="62"/>
        <v>6.1199999999999992</v>
      </c>
      <c r="O210" s="91">
        <v>113.495</v>
      </c>
      <c r="P210" s="90">
        <f t="shared" si="63"/>
        <v>5.7882449999999999</v>
      </c>
      <c r="Q210" s="91">
        <f t="shared" si="58"/>
        <v>160</v>
      </c>
      <c r="R210" s="91">
        <f t="shared" si="59"/>
        <v>171.33333333333334</v>
      </c>
      <c r="S210" s="91">
        <f t="shared" si="60"/>
        <v>177.47694444444443</v>
      </c>
      <c r="T210" s="90">
        <f t="shared" si="66"/>
        <v>0.94375499999999946</v>
      </c>
      <c r="U210" s="90">
        <f t="shared" si="67"/>
        <v>0.33175499999999936</v>
      </c>
      <c r="V210" s="92">
        <f t="shared" si="68"/>
        <v>-6.5049999999999955</v>
      </c>
    </row>
    <row r="211" spans="1:22">
      <c r="A211" s="238"/>
      <c r="B211" s="69">
        <v>67</v>
      </c>
      <c r="C211" s="93" t="s">
        <v>488</v>
      </c>
      <c r="D211" s="88">
        <v>75</v>
      </c>
      <c r="E211" s="88">
        <v>1987</v>
      </c>
      <c r="F211" s="89">
        <v>4017.2</v>
      </c>
      <c r="G211" s="89">
        <v>4017.2</v>
      </c>
      <c r="H211" s="90">
        <v>16.344000000000001</v>
      </c>
      <c r="I211" s="90">
        <f t="shared" si="61"/>
        <v>16.344000000000001</v>
      </c>
      <c r="J211" s="90">
        <v>9.3510329999999993</v>
      </c>
      <c r="K211" s="90">
        <f t="shared" si="64"/>
        <v>10.071000000000002</v>
      </c>
      <c r="L211" s="90">
        <f t="shared" si="65"/>
        <v>9.351033000000001</v>
      </c>
      <c r="M211" s="91">
        <v>123</v>
      </c>
      <c r="N211" s="90">
        <f t="shared" si="62"/>
        <v>6.2729999999999997</v>
      </c>
      <c r="O211" s="91">
        <v>137.11699999999999</v>
      </c>
      <c r="P211" s="90">
        <f t="shared" si="63"/>
        <v>6.9929669999999993</v>
      </c>
      <c r="Q211" s="91">
        <f t="shared" si="58"/>
        <v>124.68043999999999</v>
      </c>
      <c r="R211" s="91">
        <f t="shared" si="59"/>
        <v>134.28000000000003</v>
      </c>
      <c r="S211" s="91">
        <f t="shared" si="60"/>
        <v>124.68044000000002</v>
      </c>
      <c r="T211" s="90">
        <f t="shared" si="66"/>
        <v>0</v>
      </c>
      <c r="U211" s="90">
        <f t="shared" si="67"/>
        <v>-0.71996699999999958</v>
      </c>
      <c r="V211" s="92">
        <f t="shared" si="68"/>
        <v>14.11699999999999</v>
      </c>
    </row>
    <row r="212" spans="1:22">
      <c r="A212" s="238"/>
      <c r="B212" s="69">
        <v>68</v>
      </c>
      <c r="C212" s="93" t="s">
        <v>492</v>
      </c>
      <c r="D212" s="88">
        <v>80</v>
      </c>
      <c r="E212" s="88">
        <v>1964</v>
      </c>
      <c r="F212" s="89">
        <v>3831.94</v>
      </c>
      <c r="G212" s="89">
        <v>3831.94</v>
      </c>
      <c r="H212" s="90">
        <v>18.033000000000001</v>
      </c>
      <c r="I212" s="90">
        <f t="shared" si="61"/>
        <v>18.033000000000001</v>
      </c>
      <c r="J212" s="90">
        <v>10.592079999999999</v>
      </c>
      <c r="K212" s="90">
        <f t="shared" si="64"/>
        <v>10.944000000000003</v>
      </c>
      <c r="L212" s="90">
        <f t="shared" si="65"/>
        <v>10.592100000000002</v>
      </c>
      <c r="M212" s="91">
        <v>139</v>
      </c>
      <c r="N212" s="90">
        <f t="shared" si="62"/>
        <v>7.0889999999999995</v>
      </c>
      <c r="O212" s="91">
        <v>145.9</v>
      </c>
      <c r="P212" s="90">
        <f t="shared" si="63"/>
        <v>7.4409000000000001</v>
      </c>
      <c r="Q212" s="91">
        <f t="shared" si="58"/>
        <v>132.40100000000001</v>
      </c>
      <c r="R212" s="91">
        <f t="shared" si="59"/>
        <v>136.80000000000001</v>
      </c>
      <c r="S212" s="91">
        <f t="shared" si="60"/>
        <v>132.40125000000003</v>
      </c>
      <c r="T212" s="90">
        <f t="shared" si="66"/>
        <v>2.0000000002795559E-5</v>
      </c>
      <c r="U212" s="90">
        <f t="shared" si="67"/>
        <v>-0.35190000000000055</v>
      </c>
      <c r="V212" s="92">
        <f t="shared" si="68"/>
        <v>6.9000000000000057</v>
      </c>
    </row>
    <row r="213" spans="1:22">
      <c r="A213" s="238"/>
      <c r="B213" s="69">
        <v>69</v>
      </c>
      <c r="C213" s="93" t="s">
        <v>495</v>
      </c>
      <c r="D213" s="88">
        <v>55</v>
      </c>
      <c r="E213" s="88">
        <v>1995</v>
      </c>
      <c r="F213" s="89">
        <v>3308.16</v>
      </c>
      <c r="G213" s="89">
        <v>3308.16</v>
      </c>
      <c r="H213" s="90">
        <v>15.63</v>
      </c>
      <c r="I213" s="90">
        <f t="shared" si="61"/>
        <v>15.63</v>
      </c>
      <c r="J213" s="90">
        <v>8.7200000000000006</v>
      </c>
      <c r="K213" s="90">
        <f t="shared" si="64"/>
        <v>9.3570000000000011</v>
      </c>
      <c r="L213" s="90">
        <f t="shared" si="65"/>
        <v>9.0902700000000021</v>
      </c>
      <c r="M213" s="91">
        <v>123</v>
      </c>
      <c r="N213" s="90">
        <f t="shared" si="62"/>
        <v>6.2729999999999997</v>
      </c>
      <c r="O213" s="91">
        <v>128.22999999999999</v>
      </c>
      <c r="P213" s="90">
        <f t="shared" si="63"/>
        <v>6.5397299999999987</v>
      </c>
      <c r="Q213" s="91">
        <f t="shared" ref="Q213:Q230" si="69">J213*1000/D213</f>
        <v>158.54545454545453</v>
      </c>
      <c r="R213" s="91">
        <f t="shared" si="59"/>
        <v>170.12727272727275</v>
      </c>
      <c r="S213" s="91">
        <f t="shared" si="60"/>
        <v>165.27763636363642</v>
      </c>
      <c r="T213" s="90">
        <f t="shared" si="66"/>
        <v>0.37027000000000143</v>
      </c>
      <c r="U213" s="90">
        <f t="shared" si="67"/>
        <v>-0.26672999999999902</v>
      </c>
      <c r="V213" s="92">
        <f t="shared" si="68"/>
        <v>5.2299999999999898</v>
      </c>
    </row>
    <row r="214" spans="1:22">
      <c r="A214" s="238"/>
      <c r="B214" s="69">
        <v>70</v>
      </c>
      <c r="C214" s="93" t="s">
        <v>496</v>
      </c>
      <c r="D214" s="88">
        <v>100</v>
      </c>
      <c r="E214" s="88">
        <v>1973</v>
      </c>
      <c r="F214" s="89">
        <v>4362.3100000000004</v>
      </c>
      <c r="G214" s="89">
        <v>4362.3100000000004</v>
      </c>
      <c r="H214" s="90">
        <v>24.219000000000001</v>
      </c>
      <c r="I214" s="90">
        <f t="shared" si="61"/>
        <v>24.219000000000001</v>
      </c>
      <c r="J214" s="90">
        <v>15.217069</v>
      </c>
      <c r="K214" s="90">
        <f t="shared" si="64"/>
        <v>15.600000000000001</v>
      </c>
      <c r="L214" s="90">
        <f t="shared" si="65"/>
        <v>15.217041000000002</v>
      </c>
      <c r="M214" s="91">
        <v>169</v>
      </c>
      <c r="N214" s="90">
        <f t="shared" si="62"/>
        <v>8.6189999999999998</v>
      </c>
      <c r="O214" s="91">
        <v>176.50899999999999</v>
      </c>
      <c r="P214" s="90">
        <f t="shared" si="63"/>
        <v>9.0019589999999994</v>
      </c>
      <c r="Q214" s="91">
        <f t="shared" si="69"/>
        <v>152.17069000000001</v>
      </c>
      <c r="R214" s="91">
        <f t="shared" si="59"/>
        <v>156.00000000000003</v>
      </c>
      <c r="S214" s="91">
        <f t="shared" si="60"/>
        <v>152.17041</v>
      </c>
      <c r="T214" s="90">
        <f t="shared" si="66"/>
        <v>-2.7999999998584713E-5</v>
      </c>
      <c r="U214" s="90">
        <f t="shared" si="67"/>
        <v>-0.38295899999999961</v>
      </c>
      <c r="V214" s="92">
        <f t="shared" si="68"/>
        <v>7.5089999999999861</v>
      </c>
    </row>
    <row r="215" spans="1:22">
      <c r="A215" s="238"/>
      <c r="B215" s="69">
        <v>71</v>
      </c>
      <c r="C215" s="93" t="s">
        <v>510</v>
      </c>
      <c r="D215" s="88">
        <v>30</v>
      </c>
      <c r="E215" s="88">
        <v>1973</v>
      </c>
      <c r="F215" s="89">
        <v>1569.45</v>
      </c>
      <c r="G215" s="89">
        <v>1569.45</v>
      </c>
      <c r="H215" s="90">
        <v>6.3739999999999997</v>
      </c>
      <c r="I215" s="90">
        <f t="shared" si="61"/>
        <v>6.3739999999999997</v>
      </c>
      <c r="J215" s="90">
        <v>2.7130200000000002</v>
      </c>
      <c r="K215" s="90">
        <f t="shared" si="64"/>
        <v>3.11</v>
      </c>
      <c r="L215" s="90">
        <f t="shared" si="65"/>
        <v>2.7130249760000003</v>
      </c>
      <c r="M215" s="91">
        <v>64</v>
      </c>
      <c r="N215" s="90">
        <f t="shared" si="62"/>
        <v>3.2639999999999998</v>
      </c>
      <c r="O215" s="91">
        <v>71.783823999999996</v>
      </c>
      <c r="P215" s="90">
        <f t="shared" si="63"/>
        <v>3.6609750239999994</v>
      </c>
      <c r="Q215" s="91">
        <f t="shared" si="69"/>
        <v>90.434000000000012</v>
      </c>
      <c r="R215" s="91">
        <f t="shared" si="59"/>
        <v>103.66666666666667</v>
      </c>
      <c r="S215" s="91">
        <f t="shared" si="60"/>
        <v>90.434165866666675</v>
      </c>
      <c r="T215" s="90">
        <f t="shared" si="66"/>
        <v>4.9760000000453886E-6</v>
      </c>
      <c r="U215" s="90">
        <f t="shared" si="67"/>
        <v>-0.39697502399999962</v>
      </c>
      <c r="V215" s="92">
        <f t="shared" si="68"/>
        <v>7.7838239999999956</v>
      </c>
    </row>
    <row r="216" spans="1:22">
      <c r="A216" s="238"/>
      <c r="B216" s="69">
        <v>72</v>
      </c>
      <c r="C216" s="93" t="s">
        <v>511</v>
      </c>
      <c r="D216" s="88">
        <v>55</v>
      </c>
      <c r="E216" s="88">
        <v>1967</v>
      </c>
      <c r="F216" s="89">
        <v>2582.1799999999998</v>
      </c>
      <c r="G216" s="89">
        <v>2582.1799999999998</v>
      </c>
      <c r="H216" s="90">
        <v>9.4160000000000004</v>
      </c>
      <c r="I216" s="90">
        <f t="shared" si="61"/>
        <v>9.4160000000000004</v>
      </c>
      <c r="J216" s="90">
        <v>4.1452400000000003</v>
      </c>
      <c r="K216" s="90">
        <f t="shared" si="64"/>
        <v>4.2650000000000006</v>
      </c>
      <c r="L216" s="90">
        <f t="shared" si="65"/>
        <v>4.4093300000000006</v>
      </c>
      <c r="M216" s="91">
        <v>101</v>
      </c>
      <c r="N216" s="90">
        <f t="shared" si="62"/>
        <v>5.1509999999999998</v>
      </c>
      <c r="O216" s="91">
        <v>98.17</v>
      </c>
      <c r="P216" s="90">
        <f t="shared" si="63"/>
        <v>5.0066699999999997</v>
      </c>
      <c r="Q216" s="91">
        <f t="shared" si="69"/>
        <v>75.368000000000009</v>
      </c>
      <c r="R216" s="91">
        <f t="shared" ref="R216:R230" si="70">K216*1000/D216</f>
        <v>77.545454545454561</v>
      </c>
      <c r="S216" s="91">
        <f t="shared" si="60"/>
        <v>80.169636363636386</v>
      </c>
      <c r="T216" s="90">
        <f t="shared" si="66"/>
        <v>0.26409000000000038</v>
      </c>
      <c r="U216" s="90">
        <f t="shared" si="67"/>
        <v>0.14433000000000007</v>
      </c>
      <c r="V216" s="92">
        <f t="shared" si="68"/>
        <v>-2.8299999999999983</v>
      </c>
    </row>
    <row r="217" spans="1:22">
      <c r="A217" s="238"/>
      <c r="B217" s="69">
        <v>73</v>
      </c>
      <c r="C217" s="87" t="s">
        <v>512</v>
      </c>
      <c r="D217" s="88">
        <v>21</v>
      </c>
      <c r="E217" s="88">
        <v>2000</v>
      </c>
      <c r="F217" s="89">
        <v>1105.27</v>
      </c>
      <c r="G217" s="89">
        <v>1105.27</v>
      </c>
      <c r="H217" s="90">
        <v>3.8140999999999998</v>
      </c>
      <c r="I217" s="90">
        <f t="shared" si="61"/>
        <v>3.8140999999999998</v>
      </c>
      <c r="J217" s="90">
        <v>1.3684639999999999</v>
      </c>
      <c r="K217" s="90">
        <f t="shared" si="64"/>
        <v>1.4681000000000002</v>
      </c>
      <c r="L217" s="90">
        <f t="shared" si="65"/>
        <v>1.490999</v>
      </c>
      <c r="M217" s="91">
        <v>46</v>
      </c>
      <c r="N217" s="90">
        <f t="shared" si="62"/>
        <v>2.3459999999999996</v>
      </c>
      <c r="O217" s="91">
        <v>45.551000000000002</v>
      </c>
      <c r="P217" s="90">
        <f t="shared" si="63"/>
        <v>2.3231009999999999</v>
      </c>
      <c r="Q217" s="91">
        <f t="shared" si="69"/>
        <v>65.164952380952371</v>
      </c>
      <c r="R217" s="91">
        <f t="shared" si="70"/>
        <v>69.909523809523819</v>
      </c>
      <c r="S217" s="91">
        <f t="shared" si="60"/>
        <v>70.999952380952379</v>
      </c>
      <c r="T217" s="90">
        <f t="shared" si="66"/>
        <v>0.12253500000000006</v>
      </c>
      <c r="U217" s="90">
        <f t="shared" si="67"/>
        <v>2.2898999999999781E-2</v>
      </c>
      <c r="V217" s="92">
        <f t="shared" si="68"/>
        <v>-0.44899999999999807</v>
      </c>
    </row>
    <row r="218" spans="1:22">
      <c r="A218" s="238"/>
      <c r="B218" s="69">
        <v>74</v>
      </c>
      <c r="C218" s="87" t="s">
        <v>513</v>
      </c>
      <c r="D218" s="88">
        <v>20</v>
      </c>
      <c r="E218" s="88">
        <v>1976</v>
      </c>
      <c r="F218" s="89">
        <v>1720.29</v>
      </c>
      <c r="G218" s="89">
        <v>1720.29</v>
      </c>
      <c r="H218" s="90">
        <v>4.8970000000000002</v>
      </c>
      <c r="I218" s="90">
        <f t="shared" si="61"/>
        <v>4.8970000000000002</v>
      </c>
      <c r="J218" s="90">
        <v>1.0720000000000001</v>
      </c>
      <c r="K218" s="90">
        <f t="shared" si="64"/>
        <v>1.0720000000000005</v>
      </c>
      <c r="L218" s="90">
        <f t="shared" si="65"/>
        <v>1.0720000000000005</v>
      </c>
      <c r="M218" s="91">
        <v>75</v>
      </c>
      <c r="N218" s="90">
        <f t="shared" si="62"/>
        <v>3.8249999999999997</v>
      </c>
      <c r="O218" s="91">
        <v>75</v>
      </c>
      <c r="P218" s="90">
        <f t="shared" si="63"/>
        <v>3.8249999999999997</v>
      </c>
      <c r="Q218" s="91">
        <f t="shared" si="69"/>
        <v>53.6</v>
      </c>
      <c r="R218" s="91">
        <f t="shared" si="70"/>
        <v>53.600000000000023</v>
      </c>
      <c r="S218" s="91">
        <f t="shared" si="60"/>
        <v>53.600000000000023</v>
      </c>
      <c r="T218" s="90">
        <f t="shared" si="66"/>
        <v>0</v>
      </c>
      <c r="U218" s="90">
        <f t="shared" si="67"/>
        <v>0</v>
      </c>
      <c r="V218" s="92">
        <f t="shared" si="68"/>
        <v>0</v>
      </c>
    </row>
    <row r="219" spans="1:22">
      <c r="A219" s="238"/>
      <c r="B219" s="69">
        <v>75</v>
      </c>
      <c r="C219" s="93" t="s">
        <v>515</v>
      </c>
      <c r="D219" s="88">
        <v>60</v>
      </c>
      <c r="E219" s="88">
        <v>1968</v>
      </c>
      <c r="F219" s="89">
        <v>3261.72</v>
      </c>
      <c r="G219" s="89">
        <v>3261.72</v>
      </c>
      <c r="H219" s="90">
        <v>11.865</v>
      </c>
      <c r="I219" s="90">
        <f t="shared" si="61"/>
        <v>11.865</v>
      </c>
      <c r="J219" s="90">
        <v>5.7658199999999997</v>
      </c>
      <c r="K219" s="90">
        <f t="shared" si="64"/>
        <v>6.2040000000000006</v>
      </c>
      <c r="L219" s="90">
        <f t="shared" si="65"/>
        <v>6.0714000000000006</v>
      </c>
      <c r="M219" s="91">
        <v>111</v>
      </c>
      <c r="N219" s="90">
        <f t="shared" si="62"/>
        <v>5.6609999999999996</v>
      </c>
      <c r="O219" s="91">
        <v>113.6</v>
      </c>
      <c r="P219" s="90">
        <f t="shared" si="63"/>
        <v>5.7935999999999996</v>
      </c>
      <c r="Q219" s="91">
        <f t="shared" si="69"/>
        <v>96.096999999999994</v>
      </c>
      <c r="R219" s="91">
        <f t="shared" si="70"/>
        <v>103.40000000000002</v>
      </c>
      <c r="S219" s="91">
        <f t="shared" si="60"/>
        <v>101.19000000000001</v>
      </c>
      <c r="T219" s="90">
        <f t="shared" si="66"/>
        <v>0.30558000000000085</v>
      </c>
      <c r="U219" s="90">
        <f t="shared" si="67"/>
        <v>-0.13260000000000005</v>
      </c>
      <c r="V219" s="92">
        <f t="shared" si="68"/>
        <v>2.5999999999999943</v>
      </c>
    </row>
    <row r="220" spans="1:22">
      <c r="A220" s="238"/>
      <c r="B220" s="69">
        <v>76</v>
      </c>
      <c r="C220" s="93" t="s">
        <v>516</v>
      </c>
      <c r="D220" s="88">
        <v>79</v>
      </c>
      <c r="E220" s="88">
        <v>1976</v>
      </c>
      <c r="F220" s="89">
        <v>3845.02</v>
      </c>
      <c r="G220" s="89">
        <v>3845.02</v>
      </c>
      <c r="H220" s="90">
        <v>15.432</v>
      </c>
      <c r="I220" s="90">
        <f t="shared" si="61"/>
        <v>15.432</v>
      </c>
      <c r="J220" s="90">
        <v>8.9700550000000003</v>
      </c>
      <c r="K220" s="90">
        <f t="shared" si="64"/>
        <v>9.1590000000000007</v>
      </c>
      <c r="L220" s="90">
        <f t="shared" si="65"/>
        <v>9.293844</v>
      </c>
      <c r="M220" s="91">
        <v>123</v>
      </c>
      <c r="N220" s="90">
        <f t="shared" si="62"/>
        <v>6.2729999999999997</v>
      </c>
      <c r="O220" s="91">
        <v>120.35599999999999</v>
      </c>
      <c r="P220" s="90">
        <f t="shared" si="63"/>
        <v>6.1381559999999995</v>
      </c>
      <c r="Q220" s="91">
        <f t="shared" si="69"/>
        <v>113.545</v>
      </c>
      <c r="R220" s="91">
        <f t="shared" si="70"/>
        <v>115.9367088607595</v>
      </c>
      <c r="S220" s="91">
        <f t="shared" si="60"/>
        <v>117.64359493670885</v>
      </c>
      <c r="T220" s="90">
        <f t="shared" si="66"/>
        <v>0.32378899999999966</v>
      </c>
      <c r="U220" s="90">
        <f t="shared" si="67"/>
        <v>0.13484400000000019</v>
      </c>
      <c r="V220" s="92">
        <f t="shared" si="68"/>
        <v>-2.6440000000000055</v>
      </c>
    </row>
    <row r="221" spans="1:22">
      <c r="A221" s="238"/>
      <c r="B221" s="69">
        <v>77</v>
      </c>
      <c r="C221" s="93" t="s">
        <v>518</v>
      </c>
      <c r="D221" s="88">
        <v>60</v>
      </c>
      <c r="E221" s="88">
        <v>1974</v>
      </c>
      <c r="F221" s="89">
        <v>3124.65</v>
      </c>
      <c r="G221" s="89">
        <v>3124.65</v>
      </c>
      <c r="H221" s="90">
        <v>10.952</v>
      </c>
      <c r="I221" s="90">
        <f t="shared" si="61"/>
        <v>10.952</v>
      </c>
      <c r="J221" s="90">
        <v>5.7940199999999997</v>
      </c>
      <c r="K221" s="90">
        <f t="shared" si="64"/>
        <v>5.8520000000000003</v>
      </c>
      <c r="L221" s="90">
        <f t="shared" si="65"/>
        <v>5.7940130000000005</v>
      </c>
      <c r="M221" s="91">
        <v>100</v>
      </c>
      <c r="N221" s="90">
        <f t="shared" si="62"/>
        <v>5.0999999999999996</v>
      </c>
      <c r="O221" s="91">
        <v>101.137</v>
      </c>
      <c r="P221" s="90">
        <f t="shared" si="63"/>
        <v>5.1579869999999994</v>
      </c>
      <c r="Q221" s="91">
        <f t="shared" si="69"/>
        <v>96.566999999999993</v>
      </c>
      <c r="R221" s="91">
        <f t="shared" si="70"/>
        <v>97.533333333333331</v>
      </c>
      <c r="S221" s="91">
        <f t="shared" si="60"/>
        <v>96.566883333333351</v>
      </c>
      <c r="T221" s="90">
        <f t="shared" si="66"/>
        <v>-6.9999999992020889E-6</v>
      </c>
      <c r="U221" s="90">
        <f t="shared" si="67"/>
        <v>-5.7986999999999789E-2</v>
      </c>
      <c r="V221" s="92">
        <f t="shared" si="68"/>
        <v>1.1370000000000005</v>
      </c>
    </row>
    <row r="222" spans="1:22">
      <c r="A222" s="238"/>
      <c r="B222" s="69">
        <v>78</v>
      </c>
      <c r="C222" s="93" t="s">
        <v>521</v>
      </c>
      <c r="D222" s="88">
        <v>30</v>
      </c>
      <c r="E222" s="88">
        <v>1977</v>
      </c>
      <c r="F222" s="89">
        <v>1557.06</v>
      </c>
      <c r="G222" s="89">
        <v>1557.06</v>
      </c>
      <c r="H222" s="90">
        <v>6.7569999999999997</v>
      </c>
      <c r="I222" s="90">
        <f t="shared" si="61"/>
        <v>6.7569999999999997</v>
      </c>
      <c r="J222" s="90">
        <v>3.952</v>
      </c>
      <c r="K222" s="90">
        <f t="shared" si="64"/>
        <v>3.952</v>
      </c>
      <c r="L222" s="90">
        <f t="shared" si="65"/>
        <v>3.952</v>
      </c>
      <c r="M222" s="91">
        <v>55</v>
      </c>
      <c r="N222" s="90">
        <f t="shared" si="62"/>
        <v>2.8049999999999997</v>
      </c>
      <c r="O222" s="91">
        <v>55</v>
      </c>
      <c r="P222" s="90">
        <f t="shared" si="63"/>
        <v>2.8049999999999997</v>
      </c>
      <c r="Q222" s="91">
        <f t="shared" si="69"/>
        <v>131.73333333333332</v>
      </c>
      <c r="R222" s="91">
        <f t="shared" si="70"/>
        <v>131.73333333333332</v>
      </c>
      <c r="S222" s="91">
        <f t="shared" si="60"/>
        <v>131.73333333333332</v>
      </c>
      <c r="T222" s="90">
        <f t="shared" si="66"/>
        <v>0</v>
      </c>
      <c r="U222" s="90">
        <f t="shared" si="67"/>
        <v>0</v>
      </c>
      <c r="V222" s="92">
        <f t="shared" si="68"/>
        <v>0</v>
      </c>
    </row>
    <row r="223" spans="1:22">
      <c r="A223" s="238"/>
      <c r="B223" s="69">
        <v>79</v>
      </c>
      <c r="C223" s="93" t="s">
        <v>522</v>
      </c>
      <c r="D223" s="88">
        <v>60</v>
      </c>
      <c r="E223" s="88">
        <v>1969</v>
      </c>
      <c r="F223" s="89">
        <v>3165.62</v>
      </c>
      <c r="G223" s="89">
        <v>3165.62</v>
      </c>
      <c r="H223" s="90">
        <v>9.6530000000000005</v>
      </c>
      <c r="I223" s="90">
        <f t="shared" si="61"/>
        <v>9.6530000000000005</v>
      </c>
      <c r="J223" s="90">
        <v>4.3490000000000002</v>
      </c>
      <c r="K223" s="90">
        <f t="shared" si="64"/>
        <v>4.3490000000000011</v>
      </c>
      <c r="L223" s="90">
        <f t="shared" si="65"/>
        <v>4.3490000000000011</v>
      </c>
      <c r="M223" s="91">
        <v>104</v>
      </c>
      <c r="N223" s="90">
        <f t="shared" si="62"/>
        <v>5.3039999999999994</v>
      </c>
      <c r="O223" s="91">
        <v>104</v>
      </c>
      <c r="P223" s="90">
        <f t="shared" si="63"/>
        <v>5.3039999999999994</v>
      </c>
      <c r="Q223" s="91">
        <f t="shared" si="69"/>
        <v>72.483333333333334</v>
      </c>
      <c r="R223" s="91">
        <f t="shared" si="70"/>
        <v>72.483333333333348</v>
      </c>
      <c r="S223" s="91">
        <f t="shared" si="60"/>
        <v>72.483333333333348</v>
      </c>
      <c r="T223" s="90">
        <f t="shared" si="66"/>
        <v>0</v>
      </c>
      <c r="U223" s="90">
        <f t="shared" si="67"/>
        <v>0</v>
      </c>
      <c r="V223" s="92">
        <f t="shared" si="68"/>
        <v>0</v>
      </c>
    </row>
    <row r="224" spans="1:22">
      <c r="A224" s="238"/>
      <c r="B224" s="69">
        <v>80</v>
      </c>
      <c r="C224" s="93" t="s">
        <v>523</v>
      </c>
      <c r="D224" s="88">
        <v>30</v>
      </c>
      <c r="E224" s="88">
        <v>1973</v>
      </c>
      <c r="F224" s="89">
        <v>1715.3</v>
      </c>
      <c r="G224" s="89">
        <v>1715.3</v>
      </c>
      <c r="H224" s="90">
        <v>6.27</v>
      </c>
      <c r="I224" s="90">
        <f t="shared" si="61"/>
        <v>6.27</v>
      </c>
      <c r="J224" s="90">
        <v>3.2610000000000001</v>
      </c>
      <c r="K224" s="90">
        <f t="shared" si="64"/>
        <v>3.2609999999999997</v>
      </c>
      <c r="L224" s="90">
        <f t="shared" si="65"/>
        <v>3.2609999999999997</v>
      </c>
      <c r="M224" s="91">
        <v>59</v>
      </c>
      <c r="N224" s="90">
        <f t="shared" si="62"/>
        <v>3.0089999999999999</v>
      </c>
      <c r="O224" s="91">
        <v>59</v>
      </c>
      <c r="P224" s="90">
        <f t="shared" si="63"/>
        <v>3.0089999999999999</v>
      </c>
      <c r="Q224" s="91">
        <f t="shared" si="69"/>
        <v>108.7</v>
      </c>
      <c r="R224" s="91">
        <f t="shared" si="70"/>
        <v>108.69999999999999</v>
      </c>
      <c r="S224" s="91">
        <f t="shared" si="60"/>
        <v>108.69999999999999</v>
      </c>
      <c r="T224" s="90">
        <f t="shared" si="66"/>
        <v>0</v>
      </c>
      <c r="U224" s="90">
        <f t="shared" si="67"/>
        <v>0</v>
      </c>
      <c r="V224" s="92">
        <f t="shared" si="68"/>
        <v>0</v>
      </c>
    </row>
    <row r="225" spans="1:22">
      <c r="A225" s="238"/>
      <c r="B225" s="69">
        <v>81</v>
      </c>
      <c r="C225" s="93" t="s">
        <v>524</v>
      </c>
      <c r="D225" s="88">
        <v>8</v>
      </c>
      <c r="E225" s="88">
        <v>1994</v>
      </c>
      <c r="F225" s="89">
        <v>832.8</v>
      </c>
      <c r="G225" s="89">
        <v>832.8</v>
      </c>
      <c r="H225" s="90">
        <v>2.621</v>
      </c>
      <c r="I225" s="90">
        <f t="shared" si="61"/>
        <v>2.621</v>
      </c>
      <c r="J225" s="90">
        <v>1.4935099999999999</v>
      </c>
      <c r="K225" s="90">
        <f t="shared" si="64"/>
        <v>1.55</v>
      </c>
      <c r="L225" s="90">
        <f t="shared" si="65"/>
        <v>1.55</v>
      </c>
      <c r="M225" s="91">
        <v>21</v>
      </c>
      <c r="N225" s="90">
        <f t="shared" si="62"/>
        <v>1.071</v>
      </c>
      <c r="O225" s="91">
        <v>21</v>
      </c>
      <c r="P225" s="90">
        <f t="shared" si="63"/>
        <v>1.071</v>
      </c>
      <c r="Q225" s="91">
        <f t="shared" si="69"/>
        <v>186.68875</v>
      </c>
      <c r="R225" s="91">
        <f t="shared" si="70"/>
        <v>193.75</v>
      </c>
      <c r="S225" s="91">
        <f t="shared" si="60"/>
        <v>193.75</v>
      </c>
      <c r="T225" s="90">
        <f t="shared" si="66"/>
        <v>5.6490000000000151E-2</v>
      </c>
      <c r="U225" s="90">
        <f t="shared" si="67"/>
        <v>0</v>
      </c>
      <c r="V225" s="92">
        <f t="shared" si="68"/>
        <v>0</v>
      </c>
    </row>
    <row r="226" spans="1:22">
      <c r="A226" s="238"/>
      <c r="B226" s="69">
        <v>82</v>
      </c>
      <c r="C226" s="93" t="s">
        <v>527</v>
      </c>
      <c r="D226" s="88">
        <v>20</v>
      </c>
      <c r="E226" s="88">
        <v>1983</v>
      </c>
      <c r="F226" s="89">
        <v>1037.5</v>
      </c>
      <c r="G226" s="89">
        <v>1037.5</v>
      </c>
      <c r="H226" s="90">
        <v>4.7350000000000003</v>
      </c>
      <c r="I226" s="90">
        <f t="shared" si="61"/>
        <v>4.7350000000000003</v>
      </c>
      <c r="J226" s="90">
        <v>2.4692799999999999</v>
      </c>
      <c r="K226" s="90">
        <f t="shared" si="64"/>
        <v>2.7460000000000004</v>
      </c>
      <c r="L226" s="90">
        <f t="shared" si="65"/>
        <v>2.5828000000000002</v>
      </c>
      <c r="M226" s="91">
        <v>39</v>
      </c>
      <c r="N226" s="90">
        <f t="shared" si="62"/>
        <v>1.9889999999999999</v>
      </c>
      <c r="O226" s="91">
        <v>42.2</v>
      </c>
      <c r="P226" s="90">
        <f t="shared" si="63"/>
        <v>2.1522000000000001</v>
      </c>
      <c r="Q226" s="91">
        <f t="shared" si="69"/>
        <v>123.46399999999998</v>
      </c>
      <c r="R226" s="91">
        <f t="shared" si="70"/>
        <v>137.30000000000001</v>
      </c>
      <c r="S226" s="91">
        <f t="shared" si="60"/>
        <v>129.14000000000001</v>
      </c>
      <c r="T226" s="90">
        <f t="shared" si="66"/>
        <v>0.11352000000000029</v>
      </c>
      <c r="U226" s="90">
        <f t="shared" si="67"/>
        <v>-0.16320000000000023</v>
      </c>
      <c r="V226" s="92">
        <f t="shared" si="68"/>
        <v>3.2000000000000028</v>
      </c>
    </row>
    <row r="227" spans="1:22">
      <c r="A227" s="238"/>
      <c r="B227" s="69">
        <v>83</v>
      </c>
      <c r="C227" s="93" t="s">
        <v>528</v>
      </c>
      <c r="D227" s="88">
        <v>20</v>
      </c>
      <c r="E227" s="88">
        <v>1985</v>
      </c>
      <c r="F227" s="89">
        <v>1045.6199999999999</v>
      </c>
      <c r="G227" s="89">
        <v>1045.6199999999999</v>
      </c>
      <c r="H227" s="90">
        <v>4.5519999999999996</v>
      </c>
      <c r="I227" s="90">
        <f t="shared" si="61"/>
        <v>4.5519999999999996</v>
      </c>
      <c r="J227" s="90">
        <v>2.3703599999999998</v>
      </c>
      <c r="K227" s="90">
        <f t="shared" si="64"/>
        <v>2.4609999999999999</v>
      </c>
      <c r="L227" s="90">
        <f t="shared" si="65"/>
        <v>2.4796659999999999</v>
      </c>
      <c r="M227" s="91">
        <v>41</v>
      </c>
      <c r="N227" s="90">
        <f t="shared" si="62"/>
        <v>2.0909999999999997</v>
      </c>
      <c r="O227" s="91">
        <v>40.634</v>
      </c>
      <c r="P227" s="90">
        <f t="shared" si="63"/>
        <v>2.0723339999999997</v>
      </c>
      <c r="Q227" s="91">
        <f t="shared" si="69"/>
        <v>118.51799999999999</v>
      </c>
      <c r="R227" s="91">
        <f t="shared" si="70"/>
        <v>123.05</v>
      </c>
      <c r="S227" s="91">
        <f t="shared" si="60"/>
        <v>123.98329999999999</v>
      </c>
      <c r="T227" s="90">
        <f t="shared" si="66"/>
        <v>0.10930600000000013</v>
      </c>
      <c r="U227" s="90">
        <f t="shared" si="67"/>
        <v>1.8666000000000071E-2</v>
      </c>
      <c r="V227" s="92">
        <f t="shared" si="68"/>
        <v>-0.36599999999999966</v>
      </c>
    </row>
    <row r="228" spans="1:22">
      <c r="A228" s="238"/>
      <c r="B228" s="69">
        <v>84</v>
      </c>
      <c r="C228" s="93" t="s">
        <v>530</v>
      </c>
      <c r="D228" s="88">
        <v>21</v>
      </c>
      <c r="E228" s="88">
        <v>1984</v>
      </c>
      <c r="F228" s="89">
        <v>1105.8499999999999</v>
      </c>
      <c r="G228" s="89">
        <v>1105.8499999999999</v>
      </c>
      <c r="H228" s="90">
        <v>5.4130000000000003</v>
      </c>
      <c r="I228" s="90">
        <f t="shared" si="61"/>
        <v>5.4130000000000003</v>
      </c>
      <c r="J228" s="90">
        <v>2.7526799999999998</v>
      </c>
      <c r="K228" s="90">
        <f t="shared" si="64"/>
        <v>2.8120000000000003</v>
      </c>
      <c r="L228" s="90">
        <f t="shared" si="65"/>
        <v>4.0870000000000006</v>
      </c>
      <c r="M228" s="91">
        <v>51</v>
      </c>
      <c r="N228" s="90">
        <f t="shared" si="62"/>
        <v>2.601</v>
      </c>
      <c r="O228" s="91">
        <v>26</v>
      </c>
      <c r="P228" s="90">
        <f t="shared" si="63"/>
        <v>1.3259999999999998</v>
      </c>
      <c r="Q228" s="91">
        <f t="shared" si="69"/>
        <v>131.07999999999998</v>
      </c>
      <c r="R228" s="91">
        <f t="shared" si="70"/>
        <v>133.90476190476193</v>
      </c>
      <c r="S228" s="91">
        <f t="shared" si="60"/>
        <v>194.61904761904765</v>
      </c>
      <c r="T228" s="90">
        <f t="shared" si="66"/>
        <v>1.3343200000000008</v>
      </c>
      <c r="U228" s="90">
        <f t="shared" si="67"/>
        <v>1.2750000000000001</v>
      </c>
      <c r="V228" s="92">
        <f t="shared" si="68"/>
        <v>-25</v>
      </c>
    </row>
    <row r="229" spans="1:22">
      <c r="A229" s="238"/>
      <c r="B229" s="69">
        <v>85</v>
      </c>
      <c r="C229" s="93" t="s">
        <v>531</v>
      </c>
      <c r="D229" s="88">
        <v>20</v>
      </c>
      <c r="E229" s="88">
        <v>1981</v>
      </c>
      <c r="F229" s="89">
        <v>1031.73</v>
      </c>
      <c r="G229" s="89">
        <v>1031.73</v>
      </c>
      <c r="H229" s="90">
        <v>5.1832000000000003</v>
      </c>
      <c r="I229" s="90">
        <f t="shared" si="61"/>
        <v>5.1832000000000003</v>
      </c>
      <c r="J229" s="90">
        <v>2.7526799999999998</v>
      </c>
      <c r="K229" s="90">
        <f t="shared" si="64"/>
        <v>2.8882000000000003</v>
      </c>
      <c r="L229" s="90">
        <f t="shared" si="65"/>
        <v>2.9760730000000004</v>
      </c>
      <c r="M229" s="91">
        <v>45</v>
      </c>
      <c r="N229" s="90">
        <f t="shared" si="62"/>
        <v>2.2949999999999999</v>
      </c>
      <c r="O229" s="91">
        <v>43.277000000000001</v>
      </c>
      <c r="P229" s="90">
        <f t="shared" si="63"/>
        <v>2.2071269999999998</v>
      </c>
      <c r="Q229" s="91">
        <f t="shared" si="69"/>
        <v>137.63399999999999</v>
      </c>
      <c r="R229" s="91">
        <f t="shared" si="70"/>
        <v>144.41000000000003</v>
      </c>
      <c r="S229" s="91">
        <f t="shared" si="60"/>
        <v>148.80365</v>
      </c>
      <c r="T229" s="90">
        <f t="shared" si="66"/>
        <v>0.22339300000000062</v>
      </c>
      <c r="U229" s="90">
        <f t="shared" si="67"/>
        <v>8.787300000000009E-2</v>
      </c>
      <c r="V229" s="92">
        <f t="shared" si="68"/>
        <v>-1.722999999999999</v>
      </c>
    </row>
    <row r="230" spans="1:22">
      <c r="A230" s="238"/>
      <c r="B230" s="69">
        <v>86</v>
      </c>
      <c r="C230" s="93" t="s">
        <v>532</v>
      </c>
      <c r="D230" s="88">
        <v>20</v>
      </c>
      <c r="E230" s="88">
        <v>1985</v>
      </c>
      <c r="F230" s="89">
        <v>1084.74</v>
      </c>
      <c r="G230" s="89">
        <v>1084.74</v>
      </c>
      <c r="H230" s="90">
        <v>5.0069999999999997</v>
      </c>
      <c r="I230" s="90">
        <f t="shared" si="61"/>
        <v>5.0069999999999997</v>
      </c>
      <c r="J230" s="90">
        <v>2.4070200000000002</v>
      </c>
      <c r="K230" s="90">
        <f t="shared" si="64"/>
        <v>2.8649999999999998</v>
      </c>
      <c r="L230" s="90">
        <f t="shared" si="65"/>
        <v>2.5372943999999995</v>
      </c>
      <c r="M230" s="91">
        <v>42</v>
      </c>
      <c r="N230" s="90">
        <f t="shared" si="62"/>
        <v>2.1419999999999999</v>
      </c>
      <c r="O230" s="91">
        <v>48.425600000000003</v>
      </c>
      <c r="P230" s="90">
        <f t="shared" si="63"/>
        <v>2.4697056000000002</v>
      </c>
      <c r="Q230" s="91">
        <f t="shared" si="69"/>
        <v>120.351</v>
      </c>
      <c r="R230" s="91">
        <f t="shared" si="70"/>
        <v>143.24999999999997</v>
      </c>
      <c r="S230" s="91">
        <f t="shared" si="60"/>
        <v>126.86471999999996</v>
      </c>
      <c r="T230" s="90">
        <f t="shared" si="66"/>
        <v>0.13027439999999935</v>
      </c>
      <c r="U230" s="90">
        <f t="shared" si="67"/>
        <v>-0.32770560000000026</v>
      </c>
      <c r="V230" s="92">
        <f t="shared" si="68"/>
        <v>6.4256000000000029</v>
      </c>
    </row>
    <row r="231" spans="1:22">
      <c r="A231" s="238"/>
      <c r="B231" s="69">
        <v>87</v>
      </c>
      <c r="C231" s="98" t="s">
        <v>545</v>
      </c>
      <c r="D231" s="99">
        <v>38</v>
      </c>
      <c r="E231" s="99">
        <v>1987</v>
      </c>
      <c r="F231" s="100">
        <v>2284.84</v>
      </c>
      <c r="G231" s="100">
        <v>2284.84</v>
      </c>
      <c r="H231" s="101">
        <v>11.58</v>
      </c>
      <c r="I231" s="101">
        <v>11.58</v>
      </c>
      <c r="J231" s="101">
        <v>6.9049509999999996</v>
      </c>
      <c r="K231" s="101">
        <v>7.2960000000000003</v>
      </c>
      <c r="L231" s="101">
        <v>7.9080000000000004</v>
      </c>
      <c r="M231" s="102">
        <v>84</v>
      </c>
      <c r="N231" s="101">
        <v>4.2839999999999998</v>
      </c>
      <c r="O231" s="102">
        <v>72</v>
      </c>
      <c r="P231" s="101">
        <v>3.6719999999999997</v>
      </c>
      <c r="Q231" s="102">
        <v>181.70923684210527</v>
      </c>
      <c r="R231" s="102">
        <v>192</v>
      </c>
      <c r="S231" s="102">
        <v>208.10526315789474</v>
      </c>
      <c r="T231" s="101">
        <v>1.0030490000000007</v>
      </c>
      <c r="U231" s="101">
        <v>0.6120000000000001</v>
      </c>
      <c r="V231" s="103">
        <v>-12</v>
      </c>
    </row>
    <row r="232" spans="1:22">
      <c r="A232" s="238"/>
      <c r="B232" s="69">
        <v>88</v>
      </c>
      <c r="C232" s="104" t="s">
        <v>552</v>
      </c>
      <c r="D232" s="99">
        <v>50</v>
      </c>
      <c r="E232" s="99">
        <v>1973</v>
      </c>
      <c r="F232" s="100">
        <v>2622.52</v>
      </c>
      <c r="G232" s="100">
        <v>2622.52</v>
      </c>
      <c r="H232" s="101">
        <v>12.183</v>
      </c>
      <c r="I232" s="101">
        <v>12.183</v>
      </c>
      <c r="J232" s="101">
        <v>7.9454190000000002</v>
      </c>
      <c r="K232" s="101">
        <v>8.4600000000000009</v>
      </c>
      <c r="L232" s="101">
        <v>8.4646919999999994</v>
      </c>
      <c r="M232" s="102">
        <v>73</v>
      </c>
      <c r="N232" s="101">
        <v>3.7229999999999999</v>
      </c>
      <c r="O232" s="102">
        <v>72.908000000000001</v>
      </c>
      <c r="P232" s="101">
        <v>3.7183079999999999</v>
      </c>
      <c r="Q232" s="102">
        <v>158.90837999999999</v>
      </c>
      <c r="R232" s="102">
        <v>169.2</v>
      </c>
      <c r="S232" s="102">
        <v>169.29383999999999</v>
      </c>
      <c r="T232" s="101">
        <v>0.51927299999999921</v>
      </c>
      <c r="U232" s="101">
        <v>4.6919999999999185E-3</v>
      </c>
      <c r="V232" s="103">
        <v>-9.1999999999998749E-2</v>
      </c>
    </row>
    <row r="233" spans="1:22">
      <c r="A233" s="238"/>
      <c r="B233" s="69">
        <v>89</v>
      </c>
      <c r="C233" s="104" t="s">
        <v>554</v>
      </c>
      <c r="D233" s="99">
        <v>29</v>
      </c>
      <c r="E233" s="99">
        <v>1987</v>
      </c>
      <c r="F233" s="100">
        <v>1510.61</v>
      </c>
      <c r="G233" s="100">
        <v>1454.7299999999998</v>
      </c>
      <c r="H233" s="101">
        <v>7.532</v>
      </c>
      <c r="I233" s="101">
        <v>7.532</v>
      </c>
      <c r="J233" s="101">
        <v>4.5870899999999999</v>
      </c>
      <c r="K233" s="101">
        <v>4.8800000000000008</v>
      </c>
      <c r="L233" s="101">
        <v>4.9644560000000002</v>
      </c>
      <c r="M233" s="102">
        <v>52</v>
      </c>
      <c r="N233" s="101">
        <v>2.6519999999999997</v>
      </c>
      <c r="O233" s="102">
        <v>50.344000000000001</v>
      </c>
      <c r="P233" s="101">
        <v>2.5675439999999998</v>
      </c>
      <c r="Q233" s="102">
        <v>158.17551724137931</v>
      </c>
      <c r="R233" s="102">
        <v>168.27586206896555</v>
      </c>
      <c r="S233" s="102">
        <v>171.18813793103448</v>
      </c>
      <c r="T233" s="101">
        <v>0.37736600000000031</v>
      </c>
      <c r="U233" s="101">
        <v>8.4455999999999865E-2</v>
      </c>
      <c r="V233" s="103">
        <v>-1.6559999999999988</v>
      </c>
    </row>
    <row r="234" spans="1:22">
      <c r="A234" s="238"/>
      <c r="B234" s="69">
        <v>90</v>
      </c>
      <c r="C234" s="104" t="s">
        <v>565</v>
      </c>
      <c r="D234" s="99">
        <v>45</v>
      </c>
      <c r="E234" s="99">
        <v>1972</v>
      </c>
      <c r="F234" s="100">
        <v>1840.92</v>
      </c>
      <c r="G234" s="100">
        <v>1840.92</v>
      </c>
      <c r="H234" s="101">
        <v>10.977</v>
      </c>
      <c r="I234" s="101">
        <v>10.977</v>
      </c>
      <c r="J234" s="101">
        <v>7.1419499999999996</v>
      </c>
      <c r="K234" s="101">
        <v>7.8660000000000005</v>
      </c>
      <c r="L234" s="101">
        <v>7.8904800000000002</v>
      </c>
      <c r="M234" s="102">
        <v>61</v>
      </c>
      <c r="N234" s="101">
        <v>3.1109999999999998</v>
      </c>
      <c r="O234" s="102">
        <v>60.52</v>
      </c>
      <c r="P234" s="101">
        <v>3.0865200000000002</v>
      </c>
      <c r="Q234" s="102">
        <v>158.71</v>
      </c>
      <c r="R234" s="102">
        <v>174.8</v>
      </c>
      <c r="S234" s="102">
        <v>175.34400000000002</v>
      </c>
      <c r="T234" s="101">
        <v>0.74853000000000058</v>
      </c>
      <c r="U234" s="101">
        <v>2.4479999999999613E-2</v>
      </c>
      <c r="V234" s="103">
        <v>-0.47999999999999687</v>
      </c>
    </row>
    <row r="235" spans="1:22">
      <c r="A235" s="238"/>
      <c r="B235" s="69">
        <v>91</v>
      </c>
      <c r="C235" s="104" t="s">
        <v>573</v>
      </c>
      <c r="D235" s="99">
        <v>39</v>
      </c>
      <c r="E235" s="99">
        <v>1990</v>
      </c>
      <c r="F235" s="100">
        <v>2294.0500000000002</v>
      </c>
      <c r="G235" s="100">
        <v>2294.0500000000002</v>
      </c>
      <c r="H235" s="101">
        <v>9.52</v>
      </c>
      <c r="I235" s="101">
        <f t="shared" ref="I235:I261" si="71">H235</f>
        <v>9.52</v>
      </c>
      <c r="J235" s="105">
        <v>5.7376389999999997</v>
      </c>
      <c r="K235" s="101">
        <f t="shared" ref="K235:K266" si="72">I235-N235</f>
        <v>5.7460000000000004</v>
      </c>
      <c r="L235" s="101">
        <f t="shared" ref="L235:L266" si="73">I235-P235</f>
        <v>5.789758</v>
      </c>
      <c r="M235" s="102">
        <v>74</v>
      </c>
      <c r="N235" s="101">
        <f t="shared" ref="N235:N248" si="74">M235*0.051</f>
        <v>3.7739999999999996</v>
      </c>
      <c r="O235" s="102">
        <v>73.141999999999996</v>
      </c>
      <c r="P235" s="101">
        <f t="shared" ref="P235:P248" si="75">O235*0.051</f>
        <v>3.7302419999999996</v>
      </c>
      <c r="Q235" s="102">
        <f t="shared" ref="Q235:Q261" si="76">J235*1000/D235</f>
        <v>147.11894871794871</v>
      </c>
      <c r="R235" s="102">
        <f t="shared" ref="R235:R266" si="77">K235*1000/D235</f>
        <v>147.33333333333334</v>
      </c>
      <c r="S235" s="102">
        <f t="shared" ref="S235:S266" si="78">L235*1000/D235</f>
        <v>148.45533333333333</v>
      </c>
      <c r="T235" s="101">
        <f t="shared" ref="T235:T266" si="79">L235-J235</f>
        <v>5.2119000000000248E-2</v>
      </c>
      <c r="U235" s="101">
        <f t="shared" ref="U235:U266" si="80">N235-P235</f>
        <v>4.3757999999999964E-2</v>
      </c>
      <c r="V235" s="103">
        <f t="shared" ref="V235:V266" si="81">O235-M235</f>
        <v>-0.85800000000000409</v>
      </c>
    </row>
    <row r="236" spans="1:22">
      <c r="A236" s="238"/>
      <c r="B236" s="69">
        <v>92</v>
      </c>
      <c r="C236" s="104" t="s">
        <v>574</v>
      </c>
      <c r="D236" s="99">
        <v>58</v>
      </c>
      <c r="E236" s="99">
        <v>1991</v>
      </c>
      <c r="F236" s="100">
        <v>2439.79</v>
      </c>
      <c r="G236" s="100">
        <v>2439.79</v>
      </c>
      <c r="H236" s="101">
        <v>9.5289999999999999</v>
      </c>
      <c r="I236" s="101">
        <f t="shared" si="71"/>
        <v>9.5289999999999999</v>
      </c>
      <c r="J236" s="105">
        <v>5.420979</v>
      </c>
      <c r="K236" s="101">
        <f t="shared" si="72"/>
        <v>5.6530000000000005</v>
      </c>
      <c r="L236" s="101">
        <f t="shared" si="73"/>
        <v>5.4209500000000004</v>
      </c>
      <c r="M236" s="102">
        <v>76</v>
      </c>
      <c r="N236" s="101">
        <f t="shared" si="74"/>
        <v>3.8759999999999999</v>
      </c>
      <c r="O236" s="102">
        <v>80.55</v>
      </c>
      <c r="P236" s="101">
        <f t="shared" si="75"/>
        <v>4.1080499999999995</v>
      </c>
      <c r="Q236" s="102">
        <f t="shared" si="76"/>
        <v>93.465155172413802</v>
      </c>
      <c r="R236" s="102">
        <f t="shared" si="77"/>
        <v>97.465517241379331</v>
      </c>
      <c r="S236" s="102">
        <f t="shared" si="78"/>
        <v>93.464655172413799</v>
      </c>
      <c r="T236" s="101">
        <f t="shared" si="79"/>
        <v>-2.8999999999612669E-5</v>
      </c>
      <c r="U236" s="101">
        <f t="shared" si="80"/>
        <v>-0.23204999999999965</v>
      </c>
      <c r="V236" s="103">
        <f t="shared" si="81"/>
        <v>4.5499999999999972</v>
      </c>
    </row>
    <row r="237" spans="1:22">
      <c r="A237" s="238"/>
      <c r="B237" s="69">
        <v>93</v>
      </c>
      <c r="C237" s="104" t="s">
        <v>575</v>
      </c>
      <c r="D237" s="99">
        <v>30</v>
      </c>
      <c r="E237" s="99">
        <v>1974</v>
      </c>
      <c r="F237" s="100">
        <v>1743.53</v>
      </c>
      <c r="G237" s="100">
        <v>1743.53</v>
      </c>
      <c r="H237" s="101">
        <v>6.9580000000000002</v>
      </c>
      <c r="I237" s="101">
        <f t="shared" si="71"/>
        <v>6.9580000000000002</v>
      </c>
      <c r="J237" s="105">
        <v>4.3032300000000001</v>
      </c>
      <c r="K237" s="101">
        <f t="shared" si="72"/>
        <v>4.7140000000000004</v>
      </c>
      <c r="L237" s="101">
        <f t="shared" si="73"/>
        <v>4.8384400000000003</v>
      </c>
      <c r="M237" s="102">
        <v>44</v>
      </c>
      <c r="N237" s="101">
        <f t="shared" si="74"/>
        <v>2.2439999999999998</v>
      </c>
      <c r="O237" s="102">
        <v>41.56</v>
      </c>
      <c r="P237" s="101">
        <f t="shared" si="75"/>
        <v>2.1195599999999999</v>
      </c>
      <c r="Q237" s="102">
        <f t="shared" si="76"/>
        <v>143.441</v>
      </c>
      <c r="R237" s="102">
        <f t="shared" si="77"/>
        <v>157.13333333333333</v>
      </c>
      <c r="S237" s="102">
        <f t="shared" si="78"/>
        <v>161.28133333333335</v>
      </c>
      <c r="T237" s="101">
        <f t="shared" si="79"/>
        <v>0.53521000000000019</v>
      </c>
      <c r="U237" s="101">
        <f t="shared" si="80"/>
        <v>0.12443999999999988</v>
      </c>
      <c r="V237" s="103">
        <f t="shared" si="81"/>
        <v>-2.4399999999999977</v>
      </c>
    </row>
    <row r="238" spans="1:22">
      <c r="A238" s="238"/>
      <c r="B238" s="69">
        <v>94</v>
      </c>
      <c r="C238" s="104" t="s">
        <v>576</v>
      </c>
      <c r="D238" s="99">
        <v>51</v>
      </c>
      <c r="E238" s="99">
        <v>1972</v>
      </c>
      <c r="F238" s="100">
        <v>2608.15</v>
      </c>
      <c r="G238" s="100">
        <v>2608.15</v>
      </c>
      <c r="H238" s="101">
        <v>10.497999999999999</v>
      </c>
      <c r="I238" s="101">
        <f t="shared" si="71"/>
        <v>10.497999999999999</v>
      </c>
      <c r="J238" s="105">
        <v>5.9233000000000002</v>
      </c>
      <c r="K238" s="101">
        <f t="shared" si="72"/>
        <v>6.367</v>
      </c>
      <c r="L238" s="101">
        <f t="shared" si="73"/>
        <v>5.9232999999999993</v>
      </c>
      <c r="M238" s="102">
        <v>81</v>
      </c>
      <c r="N238" s="101">
        <f t="shared" si="74"/>
        <v>4.1309999999999993</v>
      </c>
      <c r="O238" s="102">
        <v>89.7</v>
      </c>
      <c r="P238" s="101">
        <f t="shared" si="75"/>
        <v>4.5747</v>
      </c>
      <c r="Q238" s="102">
        <f t="shared" si="76"/>
        <v>116.14313725490196</v>
      </c>
      <c r="R238" s="102">
        <f t="shared" si="77"/>
        <v>124.84313725490196</v>
      </c>
      <c r="S238" s="102">
        <f t="shared" si="78"/>
        <v>116.14313725490194</v>
      </c>
      <c r="T238" s="101">
        <f t="shared" si="79"/>
        <v>0</v>
      </c>
      <c r="U238" s="101">
        <f t="shared" si="80"/>
        <v>-0.44370000000000065</v>
      </c>
      <c r="V238" s="103">
        <f t="shared" si="81"/>
        <v>8.7000000000000028</v>
      </c>
    </row>
    <row r="239" spans="1:22">
      <c r="A239" s="238"/>
      <c r="B239" s="69">
        <v>95</v>
      </c>
      <c r="C239" s="104" t="s">
        <v>594</v>
      </c>
      <c r="D239" s="99">
        <v>50</v>
      </c>
      <c r="E239" s="99">
        <v>1974</v>
      </c>
      <c r="F239" s="100">
        <v>2591.85</v>
      </c>
      <c r="G239" s="100">
        <v>2591.85</v>
      </c>
      <c r="H239" s="101">
        <v>9.3030000000000008</v>
      </c>
      <c r="I239" s="101">
        <f t="shared" si="71"/>
        <v>9.3030000000000008</v>
      </c>
      <c r="J239" s="105">
        <v>4.968</v>
      </c>
      <c r="K239" s="101">
        <f t="shared" si="72"/>
        <v>5.3760000000000012</v>
      </c>
      <c r="L239" s="101">
        <f t="shared" si="73"/>
        <v>4.9680000000000009</v>
      </c>
      <c r="M239" s="102">
        <v>77</v>
      </c>
      <c r="N239" s="101">
        <f t="shared" si="74"/>
        <v>3.9269999999999996</v>
      </c>
      <c r="O239" s="102">
        <v>85</v>
      </c>
      <c r="P239" s="101">
        <f t="shared" si="75"/>
        <v>4.335</v>
      </c>
      <c r="Q239" s="102">
        <f t="shared" si="76"/>
        <v>99.36</v>
      </c>
      <c r="R239" s="102">
        <f t="shared" si="77"/>
        <v>107.52000000000002</v>
      </c>
      <c r="S239" s="102">
        <f t="shared" si="78"/>
        <v>99.360000000000014</v>
      </c>
      <c r="T239" s="101">
        <f t="shared" si="79"/>
        <v>0</v>
      </c>
      <c r="U239" s="101">
        <f t="shared" si="80"/>
        <v>-0.40800000000000036</v>
      </c>
      <c r="V239" s="103">
        <f t="shared" si="81"/>
        <v>8</v>
      </c>
    </row>
    <row r="240" spans="1:22">
      <c r="A240" s="238"/>
      <c r="B240" s="69">
        <v>96</v>
      </c>
      <c r="C240" s="104" t="s">
        <v>602</v>
      </c>
      <c r="D240" s="99">
        <v>55</v>
      </c>
      <c r="E240" s="99">
        <v>1968</v>
      </c>
      <c r="F240" s="100">
        <v>2493.39</v>
      </c>
      <c r="G240" s="100">
        <v>2493.39</v>
      </c>
      <c r="H240" s="105">
        <v>13.877000000000001</v>
      </c>
      <c r="I240" s="101">
        <f t="shared" si="71"/>
        <v>13.877000000000001</v>
      </c>
      <c r="J240" s="101">
        <v>8.8000000000000007</v>
      </c>
      <c r="K240" s="101">
        <f t="shared" si="72"/>
        <v>9.032</v>
      </c>
      <c r="L240" s="101">
        <f t="shared" si="73"/>
        <v>10.46</v>
      </c>
      <c r="M240" s="102">
        <v>95</v>
      </c>
      <c r="N240" s="101">
        <f t="shared" si="74"/>
        <v>4.8449999999999998</v>
      </c>
      <c r="O240" s="102">
        <v>67</v>
      </c>
      <c r="P240" s="101">
        <f t="shared" si="75"/>
        <v>3.4169999999999998</v>
      </c>
      <c r="Q240" s="102">
        <f t="shared" si="76"/>
        <v>160</v>
      </c>
      <c r="R240" s="102">
        <f t="shared" si="77"/>
        <v>164.21818181818182</v>
      </c>
      <c r="S240" s="102">
        <f t="shared" si="78"/>
        <v>190.18181818181819</v>
      </c>
      <c r="T240" s="101">
        <f t="shared" si="79"/>
        <v>1.6600000000000001</v>
      </c>
      <c r="U240" s="101">
        <f t="shared" si="80"/>
        <v>1.4279999999999999</v>
      </c>
      <c r="V240" s="103">
        <f t="shared" si="81"/>
        <v>-28</v>
      </c>
    </row>
    <row r="241" spans="1:22">
      <c r="A241" s="238"/>
      <c r="B241" s="69">
        <v>97</v>
      </c>
      <c r="C241" s="104" t="s">
        <v>603</v>
      </c>
      <c r="D241" s="99">
        <v>22</v>
      </c>
      <c r="E241" s="99">
        <v>1992</v>
      </c>
      <c r="F241" s="100">
        <v>1158.3800000000001</v>
      </c>
      <c r="G241" s="100">
        <v>1158.3800000000001</v>
      </c>
      <c r="H241" s="105">
        <v>4.8639999999999999</v>
      </c>
      <c r="I241" s="101">
        <f t="shared" si="71"/>
        <v>4.8639999999999999</v>
      </c>
      <c r="J241" s="101">
        <v>2.853488</v>
      </c>
      <c r="K241" s="101">
        <f t="shared" si="72"/>
        <v>2.9260000000000002</v>
      </c>
      <c r="L241" s="101">
        <f t="shared" si="73"/>
        <v>2.853478</v>
      </c>
      <c r="M241" s="102">
        <v>38</v>
      </c>
      <c r="N241" s="101">
        <f t="shared" si="74"/>
        <v>1.9379999999999999</v>
      </c>
      <c r="O241" s="102">
        <v>39.421999999999997</v>
      </c>
      <c r="P241" s="101">
        <f t="shared" si="75"/>
        <v>2.0105219999999999</v>
      </c>
      <c r="Q241" s="102">
        <f t="shared" si="76"/>
        <v>129.70399999999998</v>
      </c>
      <c r="R241" s="102">
        <f t="shared" si="77"/>
        <v>133</v>
      </c>
      <c r="S241" s="102">
        <f t="shared" si="78"/>
        <v>129.70354545454546</v>
      </c>
      <c r="T241" s="101">
        <f t="shared" si="79"/>
        <v>-1.0000000000065512E-5</v>
      </c>
      <c r="U241" s="101">
        <f t="shared" si="80"/>
        <v>-7.2521999999999975E-2</v>
      </c>
      <c r="V241" s="103">
        <f t="shared" si="81"/>
        <v>1.421999999999997</v>
      </c>
    </row>
    <row r="242" spans="1:22">
      <c r="A242" s="238"/>
      <c r="B242" s="69">
        <v>98</v>
      </c>
      <c r="C242" s="104" t="s">
        <v>605</v>
      </c>
      <c r="D242" s="99">
        <v>22</v>
      </c>
      <c r="E242" s="99">
        <v>1991</v>
      </c>
      <c r="F242" s="100">
        <v>1164.8399999999999</v>
      </c>
      <c r="G242" s="100">
        <v>1164.8399999999999</v>
      </c>
      <c r="H242" s="105">
        <v>4.5860000000000003</v>
      </c>
      <c r="I242" s="101">
        <f t="shared" si="71"/>
        <v>4.5860000000000003</v>
      </c>
      <c r="J242" s="101">
        <v>2.5459939999999999</v>
      </c>
      <c r="K242" s="101">
        <f t="shared" si="72"/>
        <v>2.5970000000000004</v>
      </c>
      <c r="L242" s="101">
        <f t="shared" si="73"/>
        <v>2.5460000000000003</v>
      </c>
      <c r="M242" s="102">
        <v>39</v>
      </c>
      <c r="N242" s="101">
        <f t="shared" si="74"/>
        <v>1.9889999999999999</v>
      </c>
      <c r="O242" s="102">
        <v>40</v>
      </c>
      <c r="P242" s="101">
        <f t="shared" si="75"/>
        <v>2.04</v>
      </c>
      <c r="Q242" s="102">
        <f t="shared" si="76"/>
        <v>115.72699999999999</v>
      </c>
      <c r="R242" s="102">
        <f t="shared" si="77"/>
        <v>118.04545454545456</v>
      </c>
      <c r="S242" s="102">
        <f t="shared" si="78"/>
        <v>115.72727272727275</v>
      </c>
      <c r="T242" s="101">
        <f t="shared" si="79"/>
        <v>6.0000000003945786E-6</v>
      </c>
      <c r="U242" s="101">
        <f t="shared" si="80"/>
        <v>-5.1000000000000156E-2</v>
      </c>
      <c r="V242" s="103">
        <f t="shared" si="81"/>
        <v>1</v>
      </c>
    </row>
    <row r="243" spans="1:22">
      <c r="A243" s="238"/>
      <c r="B243" s="69">
        <v>99</v>
      </c>
      <c r="C243" s="104" t="s">
        <v>606</v>
      </c>
      <c r="D243" s="99">
        <v>12</v>
      </c>
      <c r="E243" s="99">
        <v>1980</v>
      </c>
      <c r="F243" s="100">
        <v>584.73</v>
      </c>
      <c r="G243" s="100">
        <v>584.73</v>
      </c>
      <c r="H243" s="105">
        <v>2.8650000000000002</v>
      </c>
      <c r="I243" s="101">
        <f t="shared" si="71"/>
        <v>2.8650000000000002</v>
      </c>
      <c r="J243" s="101">
        <v>1.76</v>
      </c>
      <c r="K243" s="101">
        <f t="shared" si="72"/>
        <v>1.8960000000000004</v>
      </c>
      <c r="L243" s="101">
        <f t="shared" si="73"/>
        <v>2.2020000000000004</v>
      </c>
      <c r="M243" s="102">
        <v>19</v>
      </c>
      <c r="N243" s="101">
        <f t="shared" si="74"/>
        <v>0.96899999999999997</v>
      </c>
      <c r="O243" s="102">
        <v>13</v>
      </c>
      <c r="P243" s="101">
        <f t="shared" si="75"/>
        <v>0.66299999999999992</v>
      </c>
      <c r="Q243" s="102">
        <f t="shared" si="76"/>
        <v>146.66666666666666</v>
      </c>
      <c r="R243" s="102">
        <f t="shared" si="77"/>
        <v>158.00000000000003</v>
      </c>
      <c r="S243" s="102">
        <f t="shared" si="78"/>
        <v>183.50000000000003</v>
      </c>
      <c r="T243" s="101">
        <f t="shared" si="79"/>
        <v>0.44200000000000039</v>
      </c>
      <c r="U243" s="101">
        <f t="shared" si="80"/>
        <v>0.30600000000000005</v>
      </c>
      <c r="V243" s="103">
        <f t="shared" si="81"/>
        <v>-6</v>
      </c>
    </row>
    <row r="244" spans="1:22">
      <c r="A244" s="238"/>
      <c r="B244" s="69">
        <v>100</v>
      </c>
      <c r="C244" s="104" t="s">
        <v>607</v>
      </c>
      <c r="D244" s="99">
        <v>13</v>
      </c>
      <c r="E244" s="99">
        <v>1900</v>
      </c>
      <c r="F244" s="100">
        <v>485.29</v>
      </c>
      <c r="G244" s="100">
        <v>485.29</v>
      </c>
      <c r="H244" s="105">
        <v>2.02</v>
      </c>
      <c r="I244" s="101">
        <f t="shared" si="71"/>
        <v>2.02</v>
      </c>
      <c r="J244" s="101">
        <v>1.3059959999999999</v>
      </c>
      <c r="K244" s="101">
        <f t="shared" si="72"/>
        <v>1.3570000000000002</v>
      </c>
      <c r="L244" s="101">
        <f t="shared" si="73"/>
        <v>1.306</v>
      </c>
      <c r="M244" s="102">
        <v>13</v>
      </c>
      <c r="N244" s="101">
        <f t="shared" si="74"/>
        <v>0.66299999999999992</v>
      </c>
      <c r="O244" s="102">
        <v>14</v>
      </c>
      <c r="P244" s="101">
        <f t="shared" si="75"/>
        <v>0.71399999999999997</v>
      </c>
      <c r="Q244" s="102">
        <f t="shared" si="76"/>
        <v>100.46123076923075</v>
      </c>
      <c r="R244" s="102">
        <f t="shared" si="77"/>
        <v>104.3846153846154</v>
      </c>
      <c r="S244" s="102">
        <f t="shared" si="78"/>
        <v>100.46153846153847</v>
      </c>
      <c r="T244" s="101">
        <f t="shared" si="79"/>
        <v>4.0000000001150227E-6</v>
      </c>
      <c r="U244" s="101">
        <f t="shared" si="80"/>
        <v>-5.1000000000000045E-2</v>
      </c>
      <c r="V244" s="103">
        <f t="shared" si="81"/>
        <v>1</v>
      </c>
    </row>
    <row r="245" spans="1:22">
      <c r="A245" s="238"/>
      <c r="B245" s="69">
        <v>101</v>
      </c>
      <c r="C245" s="104" t="s">
        <v>621</v>
      </c>
      <c r="D245" s="99">
        <v>26</v>
      </c>
      <c r="E245" s="99">
        <v>1982</v>
      </c>
      <c r="F245" s="100">
        <v>1351.11</v>
      </c>
      <c r="G245" s="100">
        <v>1351.11</v>
      </c>
      <c r="H245" s="101">
        <v>7.04</v>
      </c>
      <c r="I245" s="101">
        <f t="shared" si="71"/>
        <v>7.04</v>
      </c>
      <c r="J245" s="101">
        <v>3.7935599999999998</v>
      </c>
      <c r="K245" s="101">
        <f t="shared" si="72"/>
        <v>3.9800000000000004</v>
      </c>
      <c r="L245" s="101">
        <f t="shared" si="73"/>
        <v>4.7632069999999995</v>
      </c>
      <c r="M245" s="102">
        <v>60</v>
      </c>
      <c r="N245" s="101">
        <f t="shared" si="74"/>
        <v>3.0599999999999996</v>
      </c>
      <c r="O245" s="102">
        <v>44.643000000000001</v>
      </c>
      <c r="P245" s="101">
        <f t="shared" si="75"/>
        <v>2.2767930000000001</v>
      </c>
      <c r="Q245" s="102">
        <f t="shared" si="76"/>
        <v>145.90615384615384</v>
      </c>
      <c r="R245" s="102">
        <f t="shared" si="77"/>
        <v>153.07692307692309</v>
      </c>
      <c r="S245" s="102">
        <f t="shared" si="78"/>
        <v>183.20026923076921</v>
      </c>
      <c r="T245" s="101">
        <f t="shared" si="79"/>
        <v>0.9696469999999997</v>
      </c>
      <c r="U245" s="101">
        <f t="shared" si="80"/>
        <v>0.78320699999999954</v>
      </c>
      <c r="V245" s="103">
        <f t="shared" si="81"/>
        <v>-15.356999999999999</v>
      </c>
    </row>
    <row r="246" spans="1:22">
      <c r="A246" s="238"/>
      <c r="B246" s="69">
        <v>102</v>
      </c>
      <c r="C246" s="104" t="s">
        <v>623</v>
      </c>
      <c r="D246" s="99">
        <v>30</v>
      </c>
      <c r="E246" s="99">
        <v>1980</v>
      </c>
      <c r="F246" s="100">
        <v>1363.59</v>
      </c>
      <c r="G246" s="100">
        <v>1363.59</v>
      </c>
      <c r="H246" s="101">
        <v>6.3739999999999997</v>
      </c>
      <c r="I246" s="101">
        <f t="shared" si="71"/>
        <v>6.3739999999999997</v>
      </c>
      <c r="J246" s="101">
        <v>3.3696000000000002</v>
      </c>
      <c r="K246" s="101">
        <f t="shared" si="72"/>
        <v>3.569</v>
      </c>
      <c r="L246" s="101">
        <f t="shared" si="73"/>
        <v>3.5179999999999998</v>
      </c>
      <c r="M246" s="102">
        <v>55</v>
      </c>
      <c r="N246" s="101">
        <f t="shared" si="74"/>
        <v>2.8049999999999997</v>
      </c>
      <c r="O246" s="102">
        <v>56</v>
      </c>
      <c r="P246" s="101">
        <f t="shared" si="75"/>
        <v>2.8559999999999999</v>
      </c>
      <c r="Q246" s="102">
        <f t="shared" si="76"/>
        <v>112.32000000000001</v>
      </c>
      <c r="R246" s="102">
        <f t="shared" si="77"/>
        <v>118.96666666666667</v>
      </c>
      <c r="S246" s="102">
        <f t="shared" si="78"/>
        <v>117.26666666666667</v>
      </c>
      <c r="T246" s="101">
        <f t="shared" si="79"/>
        <v>0.14839999999999964</v>
      </c>
      <c r="U246" s="101">
        <f t="shared" si="80"/>
        <v>-5.1000000000000156E-2</v>
      </c>
      <c r="V246" s="103">
        <f t="shared" si="81"/>
        <v>1</v>
      </c>
    </row>
    <row r="247" spans="1:22">
      <c r="A247" s="238"/>
      <c r="B247" s="69">
        <v>103</v>
      </c>
      <c r="C247" s="104" t="s">
        <v>631</v>
      </c>
      <c r="D247" s="99">
        <v>45</v>
      </c>
      <c r="E247" s="99">
        <v>1975</v>
      </c>
      <c r="F247" s="100">
        <v>2325.2199999999998</v>
      </c>
      <c r="G247" s="100">
        <v>2325.2199999999998</v>
      </c>
      <c r="H247" s="101">
        <v>7.8970000000000002</v>
      </c>
      <c r="I247" s="101">
        <f t="shared" si="71"/>
        <v>7.8970000000000002</v>
      </c>
      <c r="J247" s="101">
        <v>4.688415</v>
      </c>
      <c r="K247" s="101">
        <f t="shared" si="72"/>
        <v>4.7860000000000005</v>
      </c>
      <c r="L247" s="101">
        <f t="shared" si="73"/>
        <v>4.7860000000000005</v>
      </c>
      <c r="M247" s="102">
        <v>61</v>
      </c>
      <c r="N247" s="101">
        <f t="shared" si="74"/>
        <v>3.1109999999999998</v>
      </c>
      <c r="O247" s="102">
        <v>61</v>
      </c>
      <c r="P247" s="101">
        <f t="shared" si="75"/>
        <v>3.1109999999999998</v>
      </c>
      <c r="Q247" s="102">
        <f t="shared" si="76"/>
        <v>104.187</v>
      </c>
      <c r="R247" s="102">
        <f t="shared" si="77"/>
        <v>106.35555555555558</v>
      </c>
      <c r="S247" s="102">
        <f t="shared" si="78"/>
        <v>106.35555555555558</v>
      </c>
      <c r="T247" s="101">
        <f t="shared" si="79"/>
        <v>9.7585000000000477E-2</v>
      </c>
      <c r="U247" s="101">
        <f t="shared" si="80"/>
        <v>0</v>
      </c>
      <c r="V247" s="103">
        <f t="shared" si="81"/>
        <v>0</v>
      </c>
    </row>
    <row r="248" spans="1:22" ht="13.5" thickBot="1">
      <c r="A248" s="239"/>
      <c r="B248" s="69">
        <v>104</v>
      </c>
      <c r="C248" s="106" t="s">
        <v>633</v>
      </c>
      <c r="D248" s="107">
        <v>50</v>
      </c>
      <c r="E248" s="107">
        <v>1971</v>
      </c>
      <c r="F248" s="108">
        <v>2518.19</v>
      </c>
      <c r="G248" s="108">
        <v>2518.19</v>
      </c>
      <c r="H248" s="109">
        <v>12</v>
      </c>
      <c r="I248" s="109">
        <f t="shared" si="71"/>
        <v>12</v>
      </c>
      <c r="J248" s="109">
        <v>7.8650000000000002</v>
      </c>
      <c r="K248" s="109">
        <f t="shared" si="72"/>
        <v>7.92</v>
      </c>
      <c r="L248" s="109">
        <f t="shared" si="73"/>
        <v>7.92</v>
      </c>
      <c r="M248" s="110">
        <v>80</v>
      </c>
      <c r="N248" s="109">
        <f t="shared" si="74"/>
        <v>4.08</v>
      </c>
      <c r="O248" s="110">
        <v>80</v>
      </c>
      <c r="P248" s="109">
        <f t="shared" si="75"/>
        <v>4.08</v>
      </c>
      <c r="Q248" s="110">
        <f t="shared" si="76"/>
        <v>157.30000000000001</v>
      </c>
      <c r="R248" s="110">
        <f t="shared" si="77"/>
        <v>158.4</v>
      </c>
      <c r="S248" s="110">
        <f t="shared" si="78"/>
        <v>158.4</v>
      </c>
      <c r="T248" s="109">
        <f t="shared" si="79"/>
        <v>5.4999999999999716E-2</v>
      </c>
      <c r="U248" s="109">
        <f t="shared" si="80"/>
        <v>0</v>
      </c>
      <c r="V248" s="111">
        <f t="shared" si="81"/>
        <v>0</v>
      </c>
    </row>
    <row r="249" spans="1:22">
      <c r="A249" s="240" t="s">
        <v>645</v>
      </c>
      <c r="B249" s="112">
        <v>1</v>
      </c>
      <c r="C249" s="113" t="s">
        <v>42</v>
      </c>
      <c r="D249" s="112">
        <v>8</v>
      </c>
      <c r="E249" s="112" t="s">
        <v>27</v>
      </c>
      <c r="F249" s="114">
        <v>403.93</v>
      </c>
      <c r="G249" s="114">
        <v>403.93</v>
      </c>
      <c r="H249" s="115">
        <v>1.9810000000000001</v>
      </c>
      <c r="I249" s="115">
        <f t="shared" si="71"/>
        <v>1.9810000000000001</v>
      </c>
      <c r="J249" s="115">
        <v>1.28</v>
      </c>
      <c r="K249" s="115">
        <f t="shared" si="72"/>
        <v>1.5083200000000001</v>
      </c>
      <c r="L249" s="115">
        <f t="shared" si="73"/>
        <v>1.8759600000000001</v>
      </c>
      <c r="M249" s="116">
        <v>9</v>
      </c>
      <c r="N249" s="115">
        <f>M249*0.05252</f>
        <v>0.47267999999999999</v>
      </c>
      <c r="O249" s="116">
        <v>2</v>
      </c>
      <c r="P249" s="115">
        <f>O249*0.05252</f>
        <v>0.10503999999999999</v>
      </c>
      <c r="Q249" s="116">
        <f t="shared" si="76"/>
        <v>160</v>
      </c>
      <c r="R249" s="116">
        <f t="shared" si="77"/>
        <v>188.54000000000002</v>
      </c>
      <c r="S249" s="116">
        <f t="shared" si="78"/>
        <v>234.495</v>
      </c>
      <c r="T249" s="115">
        <f t="shared" si="79"/>
        <v>0.59596000000000005</v>
      </c>
      <c r="U249" s="115">
        <f t="shared" si="80"/>
        <v>0.36763999999999997</v>
      </c>
      <c r="V249" s="117">
        <f t="shared" si="81"/>
        <v>-7</v>
      </c>
    </row>
    <row r="250" spans="1:22">
      <c r="A250" s="241"/>
      <c r="B250" s="118">
        <v>2</v>
      </c>
      <c r="C250" s="119" t="s">
        <v>45</v>
      </c>
      <c r="D250" s="118">
        <v>90</v>
      </c>
      <c r="E250" s="118" t="s">
        <v>27</v>
      </c>
      <c r="F250" s="120">
        <v>4581.34</v>
      </c>
      <c r="G250" s="120">
        <v>4581.34</v>
      </c>
      <c r="H250" s="121">
        <v>21.13</v>
      </c>
      <c r="I250" s="121">
        <f t="shared" si="71"/>
        <v>21.13</v>
      </c>
      <c r="J250" s="121">
        <v>13.17</v>
      </c>
      <c r="K250" s="121">
        <f t="shared" si="72"/>
        <v>16.088079999999998</v>
      </c>
      <c r="L250" s="121">
        <f t="shared" si="73"/>
        <v>15.400067999999999</v>
      </c>
      <c r="M250" s="122">
        <v>96</v>
      </c>
      <c r="N250" s="121">
        <f>M250*0.05252</f>
        <v>5.0419199999999993</v>
      </c>
      <c r="O250" s="122">
        <v>109.1</v>
      </c>
      <c r="P250" s="121">
        <f>O250*0.05252</f>
        <v>5.7299319999999998</v>
      </c>
      <c r="Q250" s="122">
        <f t="shared" si="76"/>
        <v>146.33333333333334</v>
      </c>
      <c r="R250" s="122">
        <f t="shared" si="77"/>
        <v>178.75644444444441</v>
      </c>
      <c r="S250" s="122">
        <f t="shared" si="78"/>
        <v>171.11186666666666</v>
      </c>
      <c r="T250" s="121">
        <f t="shared" si="79"/>
        <v>2.2300679999999993</v>
      </c>
      <c r="U250" s="121">
        <f t="shared" si="80"/>
        <v>-0.68801200000000051</v>
      </c>
      <c r="V250" s="123">
        <f t="shared" si="81"/>
        <v>13.099999999999994</v>
      </c>
    </row>
    <row r="251" spans="1:22">
      <c r="A251" s="241"/>
      <c r="B251" s="118">
        <v>3</v>
      </c>
      <c r="C251" s="119" t="s">
        <v>46</v>
      </c>
      <c r="D251" s="118">
        <v>91</v>
      </c>
      <c r="E251" s="118" t="s">
        <v>27</v>
      </c>
      <c r="F251" s="120">
        <v>4499.1099999999997</v>
      </c>
      <c r="G251" s="120">
        <v>4499.1099999999997</v>
      </c>
      <c r="H251" s="121">
        <v>18.969000000000001</v>
      </c>
      <c r="I251" s="121">
        <f t="shared" si="71"/>
        <v>18.969000000000001</v>
      </c>
      <c r="J251" s="121">
        <v>11.49</v>
      </c>
      <c r="K251" s="121">
        <f t="shared" si="72"/>
        <v>13.611960000000002</v>
      </c>
      <c r="L251" s="121">
        <f t="shared" si="73"/>
        <v>13.433392000000001</v>
      </c>
      <c r="M251" s="122">
        <v>102</v>
      </c>
      <c r="N251" s="121">
        <f>M251*0.05252</f>
        <v>5.3570399999999996</v>
      </c>
      <c r="O251" s="122">
        <v>105.4</v>
      </c>
      <c r="P251" s="121">
        <f>O251*0.05252</f>
        <v>5.5356079999999999</v>
      </c>
      <c r="Q251" s="122">
        <f t="shared" si="76"/>
        <v>126.26373626373626</v>
      </c>
      <c r="R251" s="122">
        <f t="shared" si="77"/>
        <v>149.58197802197805</v>
      </c>
      <c r="S251" s="122">
        <f t="shared" si="78"/>
        <v>147.61969230769233</v>
      </c>
      <c r="T251" s="121">
        <f t="shared" si="79"/>
        <v>1.9433920000000011</v>
      </c>
      <c r="U251" s="121">
        <f t="shared" si="80"/>
        <v>-0.17856800000000028</v>
      </c>
      <c r="V251" s="123">
        <f t="shared" si="81"/>
        <v>3.4000000000000057</v>
      </c>
    </row>
    <row r="252" spans="1:22">
      <c r="A252" s="241"/>
      <c r="B252" s="118">
        <v>4</v>
      </c>
      <c r="C252" s="119" t="s">
        <v>47</v>
      </c>
      <c r="D252" s="118">
        <v>90</v>
      </c>
      <c r="E252" s="118" t="s">
        <v>27</v>
      </c>
      <c r="F252" s="120">
        <v>4531.3500000000004</v>
      </c>
      <c r="G252" s="120">
        <v>4531.3500000000004</v>
      </c>
      <c r="H252" s="121">
        <v>20.82</v>
      </c>
      <c r="I252" s="121">
        <f t="shared" si="71"/>
        <v>20.82</v>
      </c>
      <c r="J252" s="121">
        <v>12.27</v>
      </c>
      <c r="K252" s="121">
        <f t="shared" si="72"/>
        <v>13.51972</v>
      </c>
      <c r="L252" s="121">
        <f t="shared" si="73"/>
        <v>14.139456000000001</v>
      </c>
      <c r="M252" s="122">
        <v>139</v>
      </c>
      <c r="N252" s="121">
        <f>M252*0.05252</f>
        <v>7.3002799999999999</v>
      </c>
      <c r="O252" s="122">
        <v>127.2</v>
      </c>
      <c r="P252" s="121">
        <f>O252*0.05252</f>
        <v>6.6805439999999994</v>
      </c>
      <c r="Q252" s="122">
        <f t="shared" si="76"/>
        <v>136.33333333333334</v>
      </c>
      <c r="R252" s="122">
        <f t="shared" si="77"/>
        <v>150.21911111111109</v>
      </c>
      <c r="S252" s="122">
        <f t="shared" si="78"/>
        <v>157.10506666666666</v>
      </c>
      <c r="T252" s="121">
        <f t="shared" si="79"/>
        <v>1.8694560000000013</v>
      </c>
      <c r="U252" s="121">
        <f t="shared" si="80"/>
        <v>0.61973600000000051</v>
      </c>
      <c r="V252" s="123">
        <f t="shared" si="81"/>
        <v>-11.799999999999997</v>
      </c>
    </row>
    <row r="253" spans="1:22">
      <c r="A253" s="241"/>
      <c r="B253" s="118">
        <v>5</v>
      </c>
      <c r="C253" s="119" t="s">
        <v>48</v>
      </c>
      <c r="D253" s="118">
        <v>12</v>
      </c>
      <c r="E253" s="118" t="s">
        <v>27</v>
      </c>
      <c r="F253" s="120">
        <v>529.87</v>
      </c>
      <c r="G253" s="120">
        <v>529.87</v>
      </c>
      <c r="H253" s="121">
        <v>1.9019999999999999</v>
      </c>
      <c r="I253" s="121">
        <f t="shared" si="71"/>
        <v>1.9019999999999999</v>
      </c>
      <c r="J253" s="121">
        <v>1.04</v>
      </c>
      <c r="K253" s="121">
        <f t="shared" si="72"/>
        <v>1.27176</v>
      </c>
      <c r="L253" s="121">
        <f t="shared" si="73"/>
        <v>1.2297439999999999</v>
      </c>
      <c r="M253" s="122">
        <v>12</v>
      </c>
      <c r="N253" s="121">
        <f>M253*0.05252</f>
        <v>0.63023999999999991</v>
      </c>
      <c r="O253" s="122">
        <v>12.8</v>
      </c>
      <c r="P253" s="121">
        <f>O253*0.05252</f>
        <v>0.67225599999999996</v>
      </c>
      <c r="Q253" s="122">
        <f t="shared" si="76"/>
        <v>86.666666666666671</v>
      </c>
      <c r="R253" s="122">
        <f t="shared" si="77"/>
        <v>105.98</v>
      </c>
      <c r="S253" s="122">
        <f t="shared" si="78"/>
        <v>102.47866666666665</v>
      </c>
      <c r="T253" s="121">
        <f t="shared" si="79"/>
        <v>0.18974399999999991</v>
      </c>
      <c r="U253" s="121">
        <f t="shared" si="80"/>
        <v>-4.2016000000000053E-2</v>
      </c>
      <c r="V253" s="123">
        <f t="shared" si="81"/>
        <v>0.80000000000000071</v>
      </c>
    </row>
    <row r="254" spans="1:22">
      <c r="A254" s="241"/>
      <c r="B254" s="118">
        <v>6</v>
      </c>
      <c r="C254" s="124" t="s">
        <v>95</v>
      </c>
      <c r="D254" s="125">
        <v>25</v>
      </c>
      <c r="E254" s="125" t="s">
        <v>96</v>
      </c>
      <c r="F254" s="126">
        <v>1389.64</v>
      </c>
      <c r="G254" s="126">
        <f>F254</f>
        <v>1389.64</v>
      </c>
      <c r="H254" s="121">
        <v>7.2919999999999998</v>
      </c>
      <c r="I254" s="121">
        <f t="shared" si="71"/>
        <v>7.2919999999999998</v>
      </c>
      <c r="J254" s="127">
        <f>160*D254/1000</f>
        <v>4</v>
      </c>
      <c r="K254" s="121">
        <f t="shared" si="72"/>
        <v>3.8923999999999999</v>
      </c>
      <c r="L254" s="121">
        <f t="shared" si="73"/>
        <v>4.0000539999999996</v>
      </c>
      <c r="M254" s="122">
        <v>60</v>
      </c>
      <c r="N254" s="121">
        <f>M254*0.05666</f>
        <v>3.3996</v>
      </c>
      <c r="O254" s="122">
        <v>58.1</v>
      </c>
      <c r="P254" s="121">
        <f>O254*0.05666</f>
        <v>3.2919460000000003</v>
      </c>
      <c r="Q254" s="122">
        <f t="shared" si="76"/>
        <v>160</v>
      </c>
      <c r="R254" s="122">
        <f t="shared" si="77"/>
        <v>155.696</v>
      </c>
      <c r="S254" s="122">
        <f t="shared" si="78"/>
        <v>160.00215999999998</v>
      </c>
      <c r="T254" s="121">
        <f t="shared" si="79"/>
        <v>5.3999999999554404E-5</v>
      </c>
      <c r="U254" s="121">
        <f t="shared" si="80"/>
        <v>0.10765399999999969</v>
      </c>
      <c r="V254" s="123">
        <f t="shared" si="81"/>
        <v>-1.8999999999999986</v>
      </c>
    </row>
    <row r="255" spans="1:22">
      <c r="A255" s="241"/>
      <c r="B255" s="118">
        <v>7</v>
      </c>
      <c r="C255" s="124" t="s">
        <v>97</v>
      </c>
      <c r="D255" s="118">
        <v>26</v>
      </c>
      <c r="E255" s="125" t="s">
        <v>96</v>
      </c>
      <c r="F255" s="120">
        <v>1345.35</v>
      </c>
      <c r="G255" s="126">
        <f>F255</f>
        <v>1345.35</v>
      </c>
      <c r="H255" s="121">
        <v>6.2919999999999998</v>
      </c>
      <c r="I255" s="121">
        <f t="shared" si="71"/>
        <v>6.2919999999999998</v>
      </c>
      <c r="J255" s="127">
        <f>160*D255/1000</f>
        <v>4.16</v>
      </c>
      <c r="K255" s="121">
        <f t="shared" si="72"/>
        <v>2.7790799999999996</v>
      </c>
      <c r="L255" s="121">
        <f t="shared" si="73"/>
        <v>4.1598841999999996</v>
      </c>
      <c r="M255" s="122">
        <v>62</v>
      </c>
      <c r="N255" s="121">
        <f>M255*0.05666</f>
        <v>3.5129200000000003</v>
      </c>
      <c r="O255" s="122">
        <v>37.630000000000003</v>
      </c>
      <c r="P255" s="121">
        <f>O255*0.05666</f>
        <v>2.1321158000000002</v>
      </c>
      <c r="Q255" s="122">
        <f t="shared" si="76"/>
        <v>160</v>
      </c>
      <c r="R255" s="122">
        <f t="shared" si="77"/>
        <v>106.88769230769229</v>
      </c>
      <c r="S255" s="122">
        <f t="shared" si="78"/>
        <v>159.99554615384613</v>
      </c>
      <c r="T255" s="121">
        <f t="shared" si="79"/>
        <v>-1.1580000000055435E-4</v>
      </c>
      <c r="U255" s="121">
        <f t="shared" si="80"/>
        <v>1.3808042</v>
      </c>
      <c r="V255" s="123">
        <f t="shared" si="81"/>
        <v>-24.369999999999997</v>
      </c>
    </row>
    <row r="256" spans="1:22">
      <c r="A256" s="241"/>
      <c r="B256" s="118">
        <v>8</v>
      </c>
      <c r="C256" s="119" t="s">
        <v>98</v>
      </c>
      <c r="D256" s="118">
        <v>60</v>
      </c>
      <c r="E256" s="125" t="s">
        <v>96</v>
      </c>
      <c r="F256" s="120">
        <v>2690.2</v>
      </c>
      <c r="G256" s="126">
        <f>F256</f>
        <v>2690.2</v>
      </c>
      <c r="H256" s="121">
        <v>14.955</v>
      </c>
      <c r="I256" s="121">
        <f t="shared" si="71"/>
        <v>14.955</v>
      </c>
      <c r="J256" s="127">
        <f>160*D256/1000</f>
        <v>9.6</v>
      </c>
      <c r="K256" s="121">
        <f t="shared" si="72"/>
        <v>7.9858199999999995</v>
      </c>
      <c r="L256" s="121">
        <f t="shared" si="73"/>
        <v>9.6006299999999989</v>
      </c>
      <c r="M256" s="122">
        <v>123</v>
      </c>
      <c r="N256" s="121">
        <f>M256*0.05666</f>
        <v>6.9691800000000006</v>
      </c>
      <c r="O256" s="122">
        <v>94.5</v>
      </c>
      <c r="P256" s="121">
        <f>O256*0.05666</f>
        <v>5.3543700000000003</v>
      </c>
      <c r="Q256" s="122">
        <f t="shared" si="76"/>
        <v>160</v>
      </c>
      <c r="R256" s="122">
        <f t="shared" si="77"/>
        <v>133.09700000000001</v>
      </c>
      <c r="S256" s="122">
        <f t="shared" si="78"/>
        <v>160.01049999999998</v>
      </c>
      <c r="T256" s="121">
        <f t="shared" si="79"/>
        <v>6.2999999999924228E-4</v>
      </c>
      <c r="U256" s="121">
        <f t="shared" si="80"/>
        <v>1.6148100000000003</v>
      </c>
      <c r="V256" s="123">
        <f t="shared" si="81"/>
        <v>-28.5</v>
      </c>
    </row>
    <row r="257" spans="1:22">
      <c r="A257" s="241"/>
      <c r="B257" s="118">
        <v>9</v>
      </c>
      <c r="C257" s="119" t="s">
        <v>99</v>
      </c>
      <c r="D257" s="118">
        <v>20</v>
      </c>
      <c r="E257" s="125" t="s">
        <v>96</v>
      </c>
      <c r="F257" s="120">
        <v>1275.8800000000001</v>
      </c>
      <c r="G257" s="126">
        <f>F257</f>
        <v>1275.8800000000001</v>
      </c>
      <c r="H257" s="121">
        <v>5.87</v>
      </c>
      <c r="I257" s="121">
        <f t="shared" si="71"/>
        <v>5.87</v>
      </c>
      <c r="J257" s="127">
        <f>160*D257/1000</f>
        <v>3.2</v>
      </c>
      <c r="K257" s="121">
        <f t="shared" si="72"/>
        <v>3.1503199999999998</v>
      </c>
      <c r="L257" s="121">
        <f t="shared" si="73"/>
        <v>3.274972</v>
      </c>
      <c r="M257" s="122">
        <v>48</v>
      </c>
      <c r="N257" s="121">
        <f>M257*0.05666</f>
        <v>2.7196800000000003</v>
      </c>
      <c r="O257" s="122">
        <v>45.8</v>
      </c>
      <c r="P257" s="121">
        <f>O257*0.05666</f>
        <v>2.5950280000000001</v>
      </c>
      <c r="Q257" s="122">
        <f t="shared" si="76"/>
        <v>160</v>
      </c>
      <c r="R257" s="122">
        <f t="shared" si="77"/>
        <v>157.51599999999999</v>
      </c>
      <c r="S257" s="122">
        <f t="shared" si="78"/>
        <v>163.74860000000001</v>
      </c>
      <c r="T257" s="121">
        <f t="shared" si="79"/>
        <v>7.4971999999999817E-2</v>
      </c>
      <c r="U257" s="121">
        <f t="shared" si="80"/>
        <v>0.12465200000000021</v>
      </c>
      <c r="V257" s="123">
        <f t="shared" si="81"/>
        <v>-2.2000000000000028</v>
      </c>
    </row>
    <row r="258" spans="1:22">
      <c r="A258" s="241"/>
      <c r="B258" s="118">
        <v>10</v>
      </c>
      <c r="C258" s="119" t="s">
        <v>104</v>
      </c>
      <c r="D258" s="118">
        <v>60</v>
      </c>
      <c r="E258" s="125" t="s">
        <v>96</v>
      </c>
      <c r="F258" s="120">
        <v>2501.58</v>
      </c>
      <c r="G258" s="126">
        <f>F258</f>
        <v>2501.58</v>
      </c>
      <c r="H258" s="121">
        <v>14.97</v>
      </c>
      <c r="I258" s="121">
        <f t="shared" si="71"/>
        <v>14.97</v>
      </c>
      <c r="J258" s="127">
        <f>160*D258/1000</f>
        <v>9.6</v>
      </c>
      <c r="K258" s="121">
        <f t="shared" si="72"/>
        <v>10.267220000000002</v>
      </c>
      <c r="L258" s="121">
        <f t="shared" si="73"/>
        <v>10.720500000000001</v>
      </c>
      <c r="M258" s="122">
        <v>83</v>
      </c>
      <c r="N258" s="121">
        <f>M258*0.05666</f>
        <v>4.7027799999999997</v>
      </c>
      <c r="O258" s="122">
        <v>75</v>
      </c>
      <c r="P258" s="121">
        <f>O258*0.05666</f>
        <v>4.2495000000000003</v>
      </c>
      <c r="Q258" s="122">
        <f t="shared" si="76"/>
        <v>160</v>
      </c>
      <c r="R258" s="122">
        <f t="shared" si="77"/>
        <v>171.12033333333335</v>
      </c>
      <c r="S258" s="122">
        <f t="shared" si="78"/>
        <v>178.67500000000004</v>
      </c>
      <c r="T258" s="121">
        <f t="shared" si="79"/>
        <v>1.1205000000000016</v>
      </c>
      <c r="U258" s="121">
        <f t="shared" si="80"/>
        <v>0.45327999999999946</v>
      </c>
      <c r="V258" s="123">
        <f t="shared" si="81"/>
        <v>-8</v>
      </c>
    </row>
    <row r="259" spans="1:22">
      <c r="A259" s="241"/>
      <c r="B259" s="118">
        <v>11</v>
      </c>
      <c r="C259" s="18" t="s">
        <v>165</v>
      </c>
      <c r="D259" s="222">
        <v>47</v>
      </c>
      <c r="E259" s="11" t="s">
        <v>106</v>
      </c>
      <c r="F259" s="128">
        <v>1926.39</v>
      </c>
      <c r="G259" s="128">
        <v>1955.05</v>
      </c>
      <c r="H259" s="129">
        <v>10.07</v>
      </c>
      <c r="I259" s="130">
        <f t="shared" si="71"/>
        <v>10.07</v>
      </c>
      <c r="J259" s="131">
        <v>6.73</v>
      </c>
      <c r="K259" s="130">
        <f t="shared" si="72"/>
        <v>6.4855</v>
      </c>
      <c r="L259" s="130">
        <f t="shared" si="73"/>
        <v>7.4656200000000004</v>
      </c>
      <c r="M259" s="132">
        <v>67</v>
      </c>
      <c r="N259" s="130">
        <f>M259*0.0535</f>
        <v>3.5844999999999998</v>
      </c>
      <c r="O259" s="132">
        <v>48.68</v>
      </c>
      <c r="P259" s="130">
        <f>O259*0.0535</f>
        <v>2.6043799999999999</v>
      </c>
      <c r="Q259" s="19">
        <f t="shared" si="76"/>
        <v>143.19148936170214</v>
      </c>
      <c r="R259" s="19">
        <f t="shared" si="77"/>
        <v>137.98936170212767</v>
      </c>
      <c r="S259" s="19">
        <f t="shared" si="78"/>
        <v>158.84297872340429</v>
      </c>
      <c r="T259" s="130">
        <f t="shared" si="79"/>
        <v>0.73561999999999994</v>
      </c>
      <c r="U259" s="130">
        <f t="shared" si="80"/>
        <v>0.98011999999999988</v>
      </c>
      <c r="V259" s="133">
        <f t="shared" si="81"/>
        <v>-18.32</v>
      </c>
    </row>
    <row r="260" spans="1:22">
      <c r="A260" s="241"/>
      <c r="B260" s="118">
        <v>12</v>
      </c>
      <c r="C260" s="18" t="s">
        <v>166</v>
      </c>
      <c r="D260" s="222">
        <v>29</v>
      </c>
      <c r="E260" s="11" t="s">
        <v>106</v>
      </c>
      <c r="F260" s="128">
        <v>1453.21</v>
      </c>
      <c r="G260" s="128">
        <v>1565.42</v>
      </c>
      <c r="H260" s="129">
        <v>7.53</v>
      </c>
      <c r="I260" s="130">
        <f t="shared" si="71"/>
        <v>7.53</v>
      </c>
      <c r="J260" s="130">
        <v>4.1100000000000003</v>
      </c>
      <c r="K260" s="130">
        <f t="shared" si="72"/>
        <v>4.5639599999999998</v>
      </c>
      <c r="L260" s="130">
        <f t="shared" si="73"/>
        <v>4.6292299999999997</v>
      </c>
      <c r="M260" s="132">
        <v>55.44</v>
      </c>
      <c r="N260" s="130">
        <f>M260*0.0535</f>
        <v>2.96604</v>
      </c>
      <c r="O260" s="132">
        <v>54.22</v>
      </c>
      <c r="P260" s="130">
        <f>O260*0.0535</f>
        <v>2.9007700000000001</v>
      </c>
      <c r="Q260" s="19">
        <f t="shared" si="76"/>
        <v>141.72413793103448</v>
      </c>
      <c r="R260" s="19">
        <f t="shared" si="77"/>
        <v>157.37793103448277</v>
      </c>
      <c r="S260" s="19">
        <f t="shared" si="78"/>
        <v>159.62862068965515</v>
      </c>
      <c r="T260" s="130">
        <f t="shared" si="79"/>
        <v>0.51922999999999941</v>
      </c>
      <c r="U260" s="130">
        <f t="shared" si="80"/>
        <v>6.5269999999999939E-2</v>
      </c>
      <c r="V260" s="133">
        <f t="shared" si="81"/>
        <v>-1.2199999999999989</v>
      </c>
    </row>
    <row r="261" spans="1:22">
      <c r="A261" s="241"/>
      <c r="B261" s="118">
        <v>13</v>
      </c>
      <c r="C261" s="18" t="s">
        <v>167</v>
      </c>
      <c r="D261" s="222">
        <v>40</v>
      </c>
      <c r="E261" s="11" t="s">
        <v>106</v>
      </c>
      <c r="F261" s="128">
        <v>2213.21</v>
      </c>
      <c r="G261" s="128">
        <v>2213.21</v>
      </c>
      <c r="H261" s="129">
        <v>10.119999999999999</v>
      </c>
      <c r="I261" s="130">
        <f t="shared" si="71"/>
        <v>10.119999999999999</v>
      </c>
      <c r="J261" s="130">
        <v>5.67</v>
      </c>
      <c r="K261" s="130">
        <f t="shared" si="72"/>
        <v>6.6959999999999997</v>
      </c>
      <c r="L261" s="130">
        <f t="shared" si="73"/>
        <v>6.7944399999999998</v>
      </c>
      <c r="M261" s="132">
        <v>64</v>
      </c>
      <c r="N261" s="130">
        <f>M261*0.0535</f>
        <v>3.4239999999999999</v>
      </c>
      <c r="O261" s="132">
        <v>62.16</v>
      </c>
      <c r="P261" s="130">
        <f>O261*0.0535</f>
        <v>3.3255599999999998</v>
      </c>
      <c r="Q261" s="19">
        <f t="shared" si="76"/>
        <v>141.75</v>
      </c>
      <c r="R261" s="19">
        <f t="shared" si="77"/>
        <v>167.4</v>
      </c>
      <c r="S261" s="19">
        <f t="shared" si="78"/>
        <v>169.86099999999999</v>
      </c>
      <c r="T261" s="130">
        <f t="shared" si="79"/>
        <v>1.1244399999999999</v>
      </c>
      <c r="U261" s="130">
        <f t="shared" si="80"/>
        <v>9.8440000000000083E-2</v>
      </c>
      <c r="V261" s="133">
        <f t="shared" si="81"/>
        <v>-1.8400000000000034</v>
      </c>
    </row>
    <row r="262" spans="1:22">
      <c r="A262" s="241"/>
      <c r="B262" s="118">
        <v>14</v>
      </c>
      <c r="C262" s="134" t="s">
        <v>184</v>
      </c>
      <c r="D262" s="118">
        <v>30</v>
      </c>
      <c r="E262" s="118">
        <v>2000</v>
      </c>
      <c r="F262" s="120">
        <v>1411.56</v>
      </c>
      <c r="G262" s="120">
        <v>1411.56</v>
      </c>
      <c r="H262" s="121">
        <v>7.5490000000000004</v>
      </c>
      <c r="I262" s="121">
        <v>7.5490000000000004</v>
      </c>
      <c r="J262" s="121">
        <v>4.72</v>
      </c>
      <c r="K262" s="121">
        <f t="shared" si="72"/>
        <v>4.3867000000000003</v>
      </c>
      <c r="L262" s="121">
        <f t="shared" si="73"/>
        <v>4.7200000000000006</v>
      </c>
      <c r="M262" s="122">
        <v>56</v>
      </c>
      <c r="N262" s="121">
        <v>3.1623000000000001</v>
      </c>
      <c r="O262" s="122">
        <v>50.1</v>
      </c>
      <c r="P262" s="121">
        <v>2.8290000000000002</v>
      </c>
      <c r="Q262" s="122">
        <v>157</v>
      </c>
      <c r="R262" s="122">
        <f t="shared" si="77"/>
        <v>146.22333333333333</v>
      </c>
      <c r="S262" s="122">
        <f t="shared" si="78"/>
        <v>157.33333333333337</v>
      </c>
      <c r="T262" s="121">
        <f t="shared" si="79"/>
        <v>0</v>
      </c>
      <c r="U262" s="121">
        <f t="shared" si="80"/>
        <v>0.33329999999999993</v>
      </c>
      <c r="V262" s="123">
        <f t="shared" si="81"/>
        <v>-5.8999999999999986</v>
      </c>
    </row>
    <row r="263" spans="1:22">
      <c r="A263" s="241"/>
      <c r="B263" s="118">
        <v>15</v>
      </c>
      <c r="C263" s="134" t="s">
        <v>192</v>
      </c>
      <c r="D263" s="118">
        <v>37</v>
      </c>
      <c r="E263" s="118">
        <v>1994</v>
      </c>
      <c r="F263" s="120">
        <v>1808.75</v>
      </c>
      <c r="G263" s="120">
        <v>1808.75</v>
      </c>
      <c r="H263" s="121">
        <v>8.8330000000000002</v>
      </c>
      <c r="I263" s="121">
        <v>8.8330000000000002</v>
      </c>
      <c r="J263" s="121">
        <v>5.84</v>
      </c>
      <c r="K263" s="121">
        <f t="shared" si="72"/>
        <v>5.6142099999999999</v>
      </c>
      <c r="L263" s="121">
        <f t="shared" si="73"/>
        <v>5.8400999999999996</v>
      </c>
      <c r="M263" s="122">
        <v>57</v>
      </c>
      <c r="N263" s="121">
        <v>3.2187899999999998</v>
      </c>
      <c r="O263" s="122">
        <v>53</v>
      </c>
      <c r="P263" s="121">
        <v>2.9929000000000001</v>
      </c>
      <c r="Q263" s="122">
        <v>157</v>
      </c>
      <c r="R263" s="122">
        <f t="shared" si="77"/>
        <v>151.7354054054054</v>
      </c>
      <c r="S263" s="122">
        <f t="shared" si="78"/>
        <v>157.84054054054053</v>
      </c>
      <c r="T263" s="121">
        <f t="shared" si="79"/>
        <v>9.9999999999766942E-5</v>
      </c>
      <c r="U263" s="121">
        <f t="shared" si="80"/>
        <v>0.2258899999999997</v>
      </c>
      <c r="V263" s="123">
        <f t="shared" si="81"/>
        <v>-4</v>
      </c>
    </row>
    <row r="264" spans="1:22">
      <c r="A264" s="241"/>
      <c r="B264" s="118">
        <v>16</v>
      </c>
      <c r="C264" s="134" t="s">
        <v>202</v>
      </c>
      <c r="D264" s="118">
        <v>60</v>
      </c>
      <c r="E264" s="118">
        <v>1968</v>
      </c>
      <c r="F264" s="120">
        <v>2726.22</v>
      </c>
      <c r="G264" s="120">
        <v>2726.22</v>
      </c>
      <c r="H264" s="121">
        <v>14.03</v>
      </c>
      <c r="I264" s="121">
        <v>14.03</v>
      </c>
      <c r="J264" s="121">
        <v>9.6</v>
      </c>
      <c r="K264" s="121">
        <f t="shared" si="72"/>
        <v>9.4559999999999995</v>
      </c>
      <c r="L264" s="121">
        <f t="shared" si="73"/>
        <v>9.6819999999999986</v>
      </c>
      <c r="M264" s="122">
        <v>81</v>
      </c>
      <c r="N264" s="121">
        <v>4.5739999999999998</v>
      </c>
      <c r="O264" s="122">
        <v>77</v>
      </c>
      <c r="P264" s="121">
        <v>4.3479999999999999</v>
      </c>
      <c r="Q264" s="122">
        <v>160</v>
      </c>
      <c r="R264" s="122">
        <f t="shared" si="77"/>
        <v>157.6</v>
      </c>
      <c r="S264" s="122">
        <f t="shared" si="78"/>
        <v>161.36666666666665</v>
      </c>
      <c r="T264" s="121">
        <f t="shared" si="79"/>
        <v>8.1999999999998963E-2</v>
      </c>
      <c r="U264" s="121">
        <f t="shared" si="80"/>
        <v>0.22599999999999998</v>
      </c>
      <c r="V264" s="123">
        <f t="shared" si="81"/>
        <v>-4</v>
      </c>
    </row>
    <row r="265" spans="1:22">
      <c r="A265" s="241"/>
      <c r="B265" s="118">
        <v>17</v>
      </c>
      <c r="C265" s="134" t="s">
        <v>203</v>
      </c>
      <c r="D265" s="118">
        <v>48</v>
      </c>
      <c r="E265" s="118">
        <v>1975</v>
      </c>
      <c r="F265" s="120">
        <v>2485.16</v>
      </c>
      <c r="G265" s="120">
        <v>2485.16</v>
      </c>
      <c r="H265" s="121">
        <v>11.01</v>
      </c>
      <c r="I265" s="121">
        <v>11.01</v>
      </c>
      <c r="J265" s="121">
        <v>7.68</v>
      </c>
      <c r="K265" s="121">
        <f t="shared" si="72"/>
        <v>7.5419999999999998</v>
      </c>
      <c r="L265" s="121">
        <f t="shared" si="73"/>
        <v>8.6129999999999995</v>
      </c>
      <c r="M265" s="122">
        <v>68</v>
      </c>
      <c r="N265" s="121">
        <v>3.468</v>
      </c>
      <c r="O265" s="122">
        <v>47</v>
      </c>
      <c r="P265" s="121">
        <v>2.3969999999999998</v>
      </c>
      <c r="Q265" s="122">
        <v>160</v>
      </c>
      <c r="R265" s="122">
        <f t="shared" si="77"/>
        <v>157.125</v>
      </c>
      <c r="S265" s="122">
        <f t="shared" si="78"/>
        <v>179.4375</v>
      </c>
      <c r="T265" s="121">
        <f t="shared" si="79"/>
        <v>0.93299999999999983</v>
      </c>
      <c r="U265" s="121">
        <f t="shared" si="80"/>
        <v>1.0710000000000002</v>
      </c>
      <c r="V265" s="123">
        <f t="shared" si="81"/>
        <v>-21</v>
      </c>
    </row>
    <row r="266" spans="1:22">
      <c r="A266" s="241"/>
      <c r="B266" s="118">
        <v>18</v>
      </c>
      <c r="C266" s="134" t="s">
        <v>204</v>
      </c>
      <c r="D266" s="118">
        <v>30</v>
      </c>
      <c r="E266" s="118">
        <v>1992</v>
      </c>
      <c r="F266" s="120">
        <v>1576.72</v>
      </c>
      <c r="G266" s="120">
        <v>1576.72</v>
      </c>
      <c r="H266" s="121">
        <v>8.11</v>
      </c>
      <c r="I266" s="121">
        <v>8.11</v>
      </c>
      <c r="J266" s="121">
        <v>4.8</v>
      </c>
      <c r="K266" s="121">
        <f t="shared" si="72"/>
        <v>4.6659999999999995</v>
      </c>
      <c r="L266" s="121">
        <f t="shared" si="73"/>
        <v>5.0609999999999999</v>
      </c>
      <c r="M266" s="122">
        <v>61</v>
      </c>
      <c r="N266" s="121">
        <v>3.444</v>
      </c>
      <c r="O266" s="122">
        <v>54</v>
      </c>
      <c r="P266" s="121">
        <v>3.0489999999999999</v>
      </c>
      <c r="Q266" s="122">
        <v>160</v>
      </c>
      <c r="R266" s="122">
        <f t="shared" si="77"/>
        <v>155.5333333333333</v>
      </c>
      <c r="S266" s="122">
        <f t="shared" si="78"/>
        <v>168.7</v>
      </c>
      <c r="T266" s="121">
        <f t="shared" si="79"/>
        <v>0.26100000000000012</v>
      </c>
      <c r="U266" s="121">
        <f t="shared" si="80"/>
        <v>0.39500000000000002</v>
      </c>
      <c r="V266" s="123">
        <f t="shared" si="81"/>
        <v>-7</v>
      </c>
    </row>
    <row r="267" spans="1:22">
      <c r="A267" s="241"/>
      <c r="B267" s="118">
        <v>19</v>
      </c>
      <c r="C267" s="119" t="s">
        <v>221</v>
      </c>
      <c r="D267" s="118">
        <v>8</v>
      </c>
      <c r="E267" s="118" t="s">
        <v>106</v>
      </c>
      <c r="F267" s="120">
        <v>417.55</v>
      </c>
      <c r="G267" s="120">
        <f>F267</f>
        <v>417.55</v>
      </c>
      <c r="H267" s="121">
        <v>0.57099999999999995</v>
      </c>
      <c r="I267" s="121">
        <f t="shared" ref="I267:I292" si="82">H267</f>
        <v>0.57099999999999995</v>
      </c>
      <c r="J267" s="121">
        <v>6.9000000000000006E-2</v>
      </c>
      <c r="K267" s="121">
        <f t="shared" ref="K267:K292" si="83">I267-N267</f>
        <v>6.0999999999999943E-2</v>
      </c>
      <c r="L267" s="121">
        <f t="shared" ref="L267:L292" si="84">I267-P267</f>
        <v>0.23949999999999999</v>
      </c>
      <c r="M267" s="122">
        <v>10</v>
      </c>
      <c r="N267" s="121">
        <f t="shared" ref="N267:N292" si="85">M267*0.051</f>
        <v>0.51</v>
      </c>
      <c r="O267" s="122">
        <v>6.5</v>
      </c>
      <c r="P267" s="121">
        <f t="shared" ref="P267:P292" si="86">O267*0.051</f>
        <v>0.33149999999999996</v>
      </c>
      <c r="Q267" s="122">
        <f t="shared" ref="Q267:Q292" si="87">J267*1000/D267</f>
        <v>8.625</v>
      </c>
      <c r="R267" s="122">
        <f t="shared" ref="R267:R292" si="88">K267*1000/D267</f>
        <v>7.6249999999999929</v>
      </c>
      <c r="S267" s="122">
        <f t="shared" ref="S267:S292" si="89">L267*1000/D267</f>
        <v>29.9375</v>
      </c>
      <c r="T267" s="121">
        <f t="shared" ref="T267:T292" si="90">L267-J267</f>
        <v>0.17049999999999998</v>
      </c>
      <c r="U267" s="121">
        <f t="shared" ref="U267:U292" si="91">N267-P267</f>
        <v>0.17850000000000005</v>
      </c>
      <c r="V267" s="123">
        <f t="shared" ref="V267:V292" si="92">O267-M267</f>
        <v>-3.5</v>
      </c>
    </row>
    <row r="268" spans="1:22">
      <c r="A268" s="241"/>
      <c r="B268" s="118">
        <v>20</v>
      </c>
      <c r="C268" s="134" t="s">
        <v>279</v>
      </c>
      <c r="D268" s="118">
        <v>39</v>
      </c>
      <c r="E268" s="118">
        <v>1992</v>
      </c>
      <c r="F268" s="120">
        <v>2279.7199999999998</v>
      </c>
      <c r="G268" s="120">
        <v>2279.7199999999998</v>
      </c>
      <c r="H268" s="121">
        <v>10.154</v>
      </c>
      <c r="I268" s="121">
        <f t="shared" si="82"/>
        <v>10.154</v>
      </c>
      <c r="J268" s="121">
        <v>6.24</v>
      </c>
      <c r="K268" s="121">
        <f t="shared" si="83"/>
        <v>6.0739999999999998</v>
      </c>
      <c r="L268" s="121">
        <f t="shared" si="84"/>
        <v>6.6859999999999999</v>
      </c>
      <c r="M268" s="122">
        <v>80</v>
      </c>
      <c r="N268" s="121">
        <f t="shared" si="85"/>
        <v>4.08</v>
      </c>
      <c r="O268" s="122">
        <v>68</v>
      </c>
      <c r="P268" s="121">
        <f t="shared" si="86"/>
        <v>3.468</v>
      </c>
      <c r="Q268" s="122">
        <f t="shared" si="87"/>
        <v>160</v>
      </c>
      <c r="R268" s="122">
        <f t="shared" si="88"/>
        <v>155.74358974358975</v>
      </c>
      <c r="S268" s="122">
        <f t="shared" si="89"/>
        <v>171.43589743589743</v>
      </c>
      <c r="T268" s="121">
        <f t="shared" si="90"/>
        <v>0.44599999999999973</v>
      </c>
      <c r="U268" s="121">
        <f t="shared" si="91"/>
        <v>0.6120000000000001</v>
      </c>
      <c r="V268" s="123">
        <f t="shared" si="92"/>
        <v>-12</v>
      </c>
    </row>
    <row r="269" spans="1:22">
      <c r="A269" s="241"/>
      <c r="B269" s="118">
        <v>21</v>
      </c>
      <c r="C269" s="119" t="s">
        <v>310</v>
      </c>
      <c r="D269" s="118">
        <v>108</v>
      </c>
      <c r="E269" s="118">
        <v>1985</v>
      </c>
      <c r="F269" s="120">
        <v>6255.37</v>
      </c>
      <c r="G269" s="120">
        <v>6255.37</v>
      </c>
      <c r="H269" s="121">
        <v>22.239000000000001</v>
      </c>
      <c r="I269" s="121">
        <f t="shared" si="82"/>
        <v>22.239000000000001</v>
      </c>
      <c r="J269" s="121">
        <v>13.378</v>
      </c>
      <c r="K269" s="121">
        <f t="shared" si="83"/>
        <v>12.192000000000002</v>
      </c>
      <c r="L269" s="121">
        <f t="shared" si="84"/>
        <v>14.194260000000002</v>
      </c>
      <c r="M269" s="122">
        <v>197</v>
      </c>
      <c r="N269" s="121">
        <f t="shared" si="85"/>
        <v>10.046999999999999</v>
      </c>
      <c r="O269" s="122">
        <v>157.74</v>
      </c>
      <c r="P269" s="121">
        <f t="shared" si="86"/>
        <v>8.0447399999999991</v>
      </c>
      <c r="Q269" s="122">
        <f t="shared" si="87"/>
        <v>123.87037037037037</v>
      </c>
      <c r="R269" s="122">
        <f t="shared" si="88"/>
        <v>112.8888888888889</v>
      </c>
      <c r="S269" s="122">
        <f t="shared" si="89"/>
        <v>131.42833333333334</v>
      </c>
      <c r="T269" s="121">
        <f t="shared" si="90"/>
        <v>0.81626000000000154</v>
      </c>
      <c r="U269" s="121">
        <f t="shared" si="91"/>
        <v>2.0022599999999997</v>
      </c>
      <c r="V269" s="123">
        <f t="shared" si="92"/>
        <v>-39.259999999999991</v>
      </c>
    </row>
    <row r="270" spans="1:22">
      <c r="A270" s="241"/>
      <c r="B270" s="118">
        <v>22</v>
      </c>
      <c r="C270" s="119" t="s">
        <v>311</v>
      </c>
      <c r="D270" s="118">
        <v>60</v>
      </c>
      <c r="E270" s="118">
        <v>1965</v>
      </c>
      <c r="F270" s="120">
        <v>2734.01</v>
      </c>
      <c r="G270" s="120">
        <v>2734.01</v>
      </c>
      <c r="H270" s="121">
        <v>10.785</v>
      </c>
      <c r="I270" s="121">
        <f t="shared" si="82"/>
        <v>10.785</v>
      </c>
      <c r="J270" s="121">
        <v>7.4320000000000004</v>
      </c>
      <c r="K270" s="121">
        <f t="shared" si="83"/>
        <v>6.2970000000000006</v>
      </c>
      <c r="L270" s="121">
        <f t="shared" si="84"/>
        <v>8.03355</v>
      </c>
      <c r="M270" s="122">
        <v>88</v>
      </c>
      <c r="N270" s="121">
        <f t="shared" si="85"/>
        <v>4.4879999999999995</v>
      </c>
      <c r="O270" s="122">
        <v>53.95</v>
      </c>
      <c r="P270" s="121">
        <f t="shared" si="86"/>
        <v>2.7514500000000002</v>
      </c>
      <c r="Q270" s="122">
        <f t="shared" si="87"/>
        <v>123.86666666666666</v>
      </c>
      <c r="R270" s="122">
        <f t="shared" si="88"/>
        <v>104.95000000000002</v>
      </c>
      <c r="S270" s="122">
        <f t="shared" si="89"/>
        <v>133.89250000000001</v>
      </c>
      <c r="T270" s="121">
        <f t="shared" si="90"/>
        <v>0.60154999999999959</v>
      </c>
      <c r="U270" s="121">
        <f t="shared" si="91"/>
        <v>1.7365499999999994</v>
      </c>
      <c r="V270" s="123">
        <f t="shared" si="92"/>
        <v>-34.049999999999997</v>
      </c>
    </row>
    <row r="271" spans="1:22">
      <c r="A271" s="241"/>
      <c r="B271" s="118">
        <v>23</v>
      </c>
      <c r="C271" s="119" t="s">
        <v>312</v>
      </c>
      <c r="D271" s="118">
        <v>22</v>
      </c>
      <c r="E271" s="118">
        <v>1987</v>
      </c>
      <c r="F271" s="120">
        <v>1183.94</v>
      </c>
      <c r="G271" s="120">
        <v>1183.94</v>
      </c>
      <c r="H271" s="121">
        <v>4.6399999999999997</v>
      </c>
      <c r="I271" s="121">
        <f t="shared" si="82"/>
        <v>4.6399999999999997</v>
      </c>
      <c r="J271" s="121">
        <v>2.7250000000000001</v>
      </c>
      <c r="K271" s="121">
        <f t="shared" si="83"/>
        <v>3.0589999999999997</v>
      </c>
      <c r="L271" s="121">
        <f t="shared" si="84"/>
        <v>3.0962299999999998</v>
      </c>
      <c r="M271" s="122">
        <v>31</v>
      </c>
      <c r="N271" s="121">
        <f t="shared" si="85"/>
        <v>1.581</v>
      </c>
      <c r="O271" s="122">
        <v>30.27</v>
      </c>
      <c r="P271" s="121">
        <f t="shared" si="86"/>
        <v>1.5437699999999999</v>
      </c>
      <c r="Q271" s="122">
        <f t="shared" si="87"/>
        <v>123.86363636363636</v>
      </c>
      <c r="R271" s="122">
        <f t="shared" si="88"/>
        <v>139.04545454545453</v>
      </c>
      <c r="S271" s="122">
        <f t="shared" si="89"/>
        <v>140.73772727272728</v>
      </c>
      <c r="T271" s="121">
        <f t="shared" si="90"/>
        <v>0.37122999999999973</v>
      </c>
      <c r="U271" s="121">
        <f t="shared" si="91"/>
        <v>3.7230000000000096E-2</v>
      </c>
      <c r="V271" s="123">
        <f t="shared" si="92"/>
        <v>-0.73000000000000043</v>
      </c>
    </row>
    <row r="272" spans="1:22">
      <c r="A272" s="241"/>
      <c r="B272" s="118">
        <v>24</v>
      </c>
      <c r="C272" s="119" t="s">
        <v>417</v>
      </c>
      <c r="D272" s="118">
        <v>24</v>
      </c>
      <c r="E272" s="118">
        <v>1988</v>
      </c>
      <c r="F272" s="120">
        <v>1505.51</v>
      </c>
      <c r="G272" s="120">
        <v>1505.51</v>
      </c>
      <c r="H272" s="121">
        <v>6.3810000000000002</v>
      </c>
      <c r="I272" s="121">
        <f t="shared" si="82"/>
        <v>6.3810000000000002</v>
      </c>
      <c r="J272" s="121">
        <v>3.84</v>
      </c>
      <c r="K272" s="121">
        <f t="shared" si="83"/>
        <v>3.6270000000000002</v>
      </c>
      <c r="L272" s="121">
        <f t="shared" si="84"/>
        <v>3.8565000000000005</v>
      </c>
      <c r="M272" s="122">
        <v>54</v>
      </c>
      <c r="N272" s="121">
        <f t="shared" si="85"/>
        <v>2.754</v>
      </c>
      <c r="O272" s="122">
        <v>49.5</v>
      </c>
      <c r="P272" s="121">
        <f t="shared" si="86"/>
        <v>2.5244999999999997</v>
      </c>
      <c r="Q272" s="122">
        <f t="shared" si="87"/>
        <v>160</v>
      </c>
      <c r="R272" s="122">
        <f t="shared" si="88"/>
        <v>151.125</v>
      </c>
      <c r="S272" s="122">
        <f t="shared" si="89"/>
        <v>160.68750000000003</v>
      </c>
      <c r="T272" s="121">
        <f t="shared" si="90"/>
        <v>1.6500000000000625E-2</v>
      </c>
      <c r="U272" s="121">
        <f t="shared" si="91"/>
        <v>0.22950000000000026</v>
      </c>
      <c r="V272" s="123">
        <f t="shared" si="92"/>
        <v>-4.5</v>
      </c>
    </row>
    <row r="273" spans="1:22">
      <c r="A273" s="241"/>
      <c r="B273" s="118">
        <v>25</v>
      </c>
      <c r="C273" s="135" t="s">
        <v>445</v>
      </c>
      <c r="D273" s="136">
        <v>61</v>
      </c>
      <c r="E273" s="136">
        <v>1965</v>
      </c>
      <c r="F273" s="137">
        <v>2700.04</v>
      </c>
      <c r="G273" s="137">
        <v>2700.04</v>
      </c>
      <c r="H273" s="138">
        <v>13.978999999999999</v>
      </c>
      <c r="I273" s="138">
        <f t="shared" si="82"/>
        <v>13.978999999999999</v>
      </c>
      <c r="J273" s="138">
        <v>6.1040989999999997</v>
      </c>
      <c r="K273" s="138">
        <f t="shared" si="83"/>
        <v>5.9719999999999995</v>
      </c>
      <c r="L273" s="138">
        <f t="shared" si="84"/>
        <v>6.4972490000000001</v>
      </c>
      <c r="M273" s="139">
        <v>157</v>
      </c>
      <c r="N273" s="138">
        <f t="shared" si="85"/>
        <v>8.0069999999999997</v>
      </c>
      <c r="O273" s="139">
        <v>146.70099999999999</v>
      </c>
      <c r="P273" s="138">
        <f t="shared" si="86"/>
        <v>7.4817509999999992</v>
      </c>
      <c r="Q273" s="139">
        <f t="shared" si="87"/>
        <v>100.06719672131148</v>
      </c>
      <c r="R273" s="139">
        <f t="shared" si="88"/>
        <v>97.901639344262279</v>
      </c>
      <c r="S273" s="139">
        <f t="shared" si="89"/>
        <v>106.51227868852459</v>
      </c>
      <c r="T273" s="138">
        <f t="shared" si="90"/>
        <v>0.39315000000000033</v>
      </c>
      <c r="U273" s="138">
        <f t="shared" si="91"/>
        <v>0.52524900000000052</v>
      </c>
      <c r="V273" s="140">
        <f t="shared" si="92"/>
        <v>-10.299000000000007</v>
      </c>
    </row>
    <row r="274" spans="1:22">
      <c r="A274" s="241"/>
      <c r="B274" s="118">
        <v>26</v>
      </c>
      <c r="C274" s="135" t="s">
        <v>453</v>
      </c>
      <c r="D274" s="136">
        <v>28</v>
      </c>
      <c r="E274" s="136">
        <v>2001</v>
      </c>
      <c r="F274" s="137">
        <v>2440.5300000000002</v>
      </c>
      <c r="G274" s="137">
        <v>2440.5300000000002</v>
      </c>
      <c r="H274" s="138">
        <v>7.6459999999999999</v>
      </c>
      <c r="I274" s="138">
        <f t="shared" si="82"/>
        <v>7.6459999999999999</v>
      </c>
      <c r="J274" s="138">
        <v>3.46401</v>
      </c>
      <c r="K274" s="138">
        <f t="shared" si="83"/>
        <v>2.0360000000000005</v>
      </c>
      <c r="L274" s="138">
        <f t="shared" si="84"/>
        <v>3.6727939999999997</v>
      </c>
      <c r="M274" s="139">
        <v>110</v>
      </c>
      <c r="N274" s="138">
        <f t="shared" si="85"/>
        <v>5.6099999999999994</v>
      </c>
      <c r="O274" s="139">
        <v>77.906000000000006</v>
      </c>
      <c r="P274" s="138">
        <f t="shared" si="86"/>
        <v>3.9732060000000002</v>
      </c>
      <c r="Q274" s="139">
        <f t="shared" si="87"/>
        <v>123.71464285714286</v>
      </c>
      <c r="R274" s="139">
        <f t="shared" si="88"/>
        <v>72.714285714285737</v>
      </c>
      <c r="S274" s="139">
        <f t="shared" si="89"/>
        <v>131.17121428571429</v>
      </c>
      <c r="T274" s="138">
        <f t="shared" si="90"/>
        <v>0.20878399999999964</v>
      </c>
      <c r="U274" s="138">
        <f t="shared" si="91"/>
        <v>1.6367939999999992</v>
      </c>
      <c r="V274" s="140">
        <f t="shared" si="92"/>
        <v>-32.093999999999994</v>
      </c>
    </row>
    <row r="275" spans="1:22">
      <c r="A275" s="241"/>
      <c r="B275" s="118">
        <v>27</v>
      </c>
      <c r="C275" s="135" t="s">
        <v>454</v>
      </c>
      <c r="D275" s="136">
        <v>34</v>
      </c>
      <c r="E275" s="136">
        <v>2003</v>
      </c>
      <c r="F275" s="137">
        <v>2349.59</v>
      </c>
      <c r="G275" s="137">
        <v>2349.59</v>
      </c>
      <c r="H275" s="138">
        <v>9.0150000000000006</v>
      </c>
      <c r="I275" s="138">
        <f t="shared" si="82"/>
        <v>9.0150000000000006</v>
      </c>
      <c r="J275" s="138">
        <v>3.2500939999999998</v>
      </c>
      <c r="K275" s="138">
        <f t="shared" si="83"/>
        <v>2.9970000000000008</v>
      </c>
      <c r="L275" s="138">
        <f t="shared" si="84"/>
        <v>3.5379060000000004</v>
      </c>
      <c r="M275" s="139">
        <v>118</v>
      </c>
      <c r="N275" s="138">
        <f t="shared" si="85"/>
        <v>6.0179999999999998</v>
      </c>
      <c r="O275" s="139">
        <v>107.39400000000001</v>
      </c>
      <c r="P275" s="138">
        <f t="shared" si="86"/>
        <v>5.4770940000000001</v>
      </c>
      <c r="Q275" s="139">
        <f t="shared" si="87"/>
        <v>95.590999999999994</v>
      </c>
      <c r="R275" s="139">
        <f t="shared" si="88"/>
        <v>88.147058823529434</v>
      </c>
      <c r="S275" s="139">
        <f t="shared" si="89"/>
        <v>104.05605882352943</v>
      </c>
      <c r="T275" s="138">
        <f t="shared" si="90"/>
        <v>0.28781200000000062</v>
      </c>
      <c r="U275" s="138">
        <f t="shared" si="91"/>
        <v>0.54090599999999966</v>
      </c>
      <c r="V275" s="140">
        <f t="shared" si="92"/>
        <v>-10.605999999999995</v>
      </c>
    </row>
    <row r="276" spans="1:22">
      <c r="A276" s="241"/>
      <c r="B276" s="118">
        <v>28</v>
      </c>
      <c r="C276" s="135" t="s">
        <v>458</v>
      </c>
      <c r="D276" s="136">
        <v>36</v>
      </c>
      <c r="E276" s="136">
        <v>1987</v>
      </c>
      <c r="F276" s="137">
        <v>2176.88</v>
      </c>
      <c r="G276" s="137">
        <v>2176.88</v>
      </c>
      <c r="H276" s="138">
        <v>12.958</v>
      </c>
      <c r="I276" s="138">
        <f t="shared" si="82"/>
        <v>12.958</v>
      </c>
      <c r="J276" s="138">
        <v>7.8912000000000004</v>
      </c>
      <c r="K276" s="138">
        <f t="shared" si="83"/>
        <v>7.5010000000000003</v>
      </c>
      <c r="L276" s="138">
        <f t="shared" si="84"/>
        <v>8.1441610000000004</v>
      </c>
      <c r="M276" s="139">
        <v>107</v>
      </c>
      <c r="N276" s="138">
        <f t="shared" si="85"/>
        <v>5.4569999999999999</v>
      </c>
      <c r="O276" s="139">
        <v>94.388999999999996</v>
      </c>
      <c r="P276" s="138">
        <f t="shared" si="86"/>
        <v>4.8138389999999998</v>
      </c>
      <c r="Q276" s="139">
        <f t="shared" si="87"/>
        <v>219.20000000000002</v>
      </c>
      <c r="R276" s="139">
        <f t="shared" si="88"/>
        <v>208.36111111111111</v>
      </c>
      <c r="S276" s="139">
        <f t="shared" si="89"/>
        <v>226.22669444444443</v>
      </c>
      <c r="T276" s="138">
        <f t="shared" si="90"/>
        <v>0.25296099999999999</v>
      </c>
      <c r="U276" s="138">
        <f t="shared" si="91"/>
        <v>0.64316100000000009</v>
      </c>
      <c r="V276" s="140">
        <f t="shared" si="92"/>
        <v>-12.611000000000004</v>
      </c>
    </row>
    <row r="277" spans="1:22">
      <c r="A277" s="241"/>
      <c r="B277" s="118">
        <v>29</v>
      </c>
      <c r="C277" s="135" t="s">
        <v>460</v>
      </c>
      <c r="D277" s="136">
        <v>40</v>
      </c>
      <c r="E277" s="136">
        <v>1983</v>
      </c>
      <c r="F277" s="137">
        <v>2186.7199999999998</v>
      </c>
      <c r="G277" s="137">
        <v>2186.7199999999998</v>
      </c>
      <c r="H277" s="138">
        <v>11.629</v>
      </c>
      <c r="I277" s="138">
        <f t="shared" si="82"/>
        <v>11.629</v>
      </c>
      <c r="J277" s="138">
        <v>6.38924</v>
      </c>
      <c r="K277" s="138">
        <f t="shared" si="83"/>
        <v>6.274</v>
      </c>
      <c r="L277" s="138">
        <f t="shared" si="84"/>
        <v>6.6508389999999995</v>
      </c>
      <c r="M277" s="139">
        <v>105</v>
      </c>
      <c r="N277" s="138">
        <f t="shared" si="85"/>
        <v>5.3549999999999995</v>
      </c>
      <c r="O277" s="139">
        <v>97.611000000000004</v>
      </c>
      <c r="P277" s="138">
        <f t="shared" si="86"/>
        <v>4.9781610000000001</v>
      </c>
      <c r="Q277" s="139">
        <f t="shared" si="87"/>
        <v>159.73099999999999</v>
      </c>
      <c r="R277" s="139">
        <f t="shared" si="88"/>
        <v>156.85</v>
      </c>
      <c r="S277" s="139">
        <f t="shared" si="89"/>
        <v>166.27097499999999</v>
      </c>
      <c r="T277" s="138">
        <f t="shared" si="90"/>
        <v>0.26159899999999947</v>
      </c>
      <c r="U277" s="138">
        <f t="shared" si="91"/>
        <v>0.37683899999999948</v>
      </c>
      <c r="V277" s="140">
        <f t="shared" si="92"/>
        <v>-7.3889999999999958</v>
      </c>
    </row>
    <row r="278" spans="1:22">
      <c r="A278" s="241"/>
      <c r="B278" s="118">
        <v>30</v>
      </c>
      <c r="C278" s="135" t="s">
        <v>467</v>
      </c>
      <c r="D278" s="136">
        <v>32</v>
      </c>
      <c r="E278" s="136">
        <v>1986</v>
      </c>
      <c r="F278" s="137">
        <v>1927.93</v>
      </c>
      <c r="G278" s="137">
        <v>1927.93</v>
      </c>
      <c r="H278" s="138">
        <v>12.709</v>
      </c>
      <c r="I278" s="138">
        <f t="shared" si="82"/>
        <v>12.709</v>
      </c>
      <c r="J278" s="138">
        <v>7.5806399999999998</v>
      </c>
      <c r="K278" s="138">
        <f t="shared" si="83"/>
        <v>7.3540000000000001</v>
      </c>
      <c r="L278" s="138">
        <f t="shared" si="84"/>
        <v>7.5806440000000004</v>
      </c>
      <c r="M278" s="139">
        <v>105</v>
      </c>
      <c r="N278" s="138">
        <f t="shared" si="85"/>
        <v>5.3549999999999995</v>
      </c>
      <c r="O278" s="139">
        <v>100.556</v>
      </c>
      <c r="P278" s="138">
        <f t="shared" si="86"/>
        <v>5.1283559999999992</v>
      </c>
      <c r="Q278" s="139">
        <f t="shared" si="87"/>
        <v>236.89499999999998</v>
      </c>
      <c r="R278" s="139">
        <f t="shared" si="88"/>
        <v>229.8125</v>
      </c>
      <c r="S278" s="139">
        <f t="shared" si="89"/>
        <v>236.89512500000001</v>
      </c>
      <c r="T278" s="138">
        <f t="shared" si="90"/>
        <v>4.0000000005591119E-6</v>
      </c>
      <c r="U278" s="138">
        <f t="shared" si="91"/>
        <v>0.22664400000000029</v>
      </c>
      <c r="V278" s="140">
        <f t="shared" si="92"/>
        <v>-4.4440000000000026</v>
      </c>
    </row>
    <row r="279" spans="1:22">
      <c r="A279" s="241"/>
      <c r="B279" s="118">
        <v>31</v>
      </c>
      <c r="C279" s="135" t="s">
        <v>472</v>
      </c>
      <c r="D279" s="136">
        <v>60</v>
      </c>
      <c r="E279" s="136">
        <v>1985</v>
      </c>
      <c r="F279" s="137">
        <v>3133.55</v>
      </c>
      <c r="G279" s="137">
        <v>3133.55</v>
      </c>
      <c r="H279" s="138">
        <v>19.177</v>
      </c>
      <c r="I279" s="138">
        <f t="shared" si="82"/>
        <v>19.177</v>
      </c>
      <c r="J279" s="138">
        <v>9.2796800000000008</v>
      </c>
      <c r="K279" s="138">
        <f t="shared" si="83"/>
        <v>9.1810000000000009</v>
      </c>
      <c r="L279" s="138">
        <f t="shared" si="84"/>
        <v>9.7738239999999994</v>
      </c>
      <c r="M279" s="139">
        <v>196</v>
      </c>
      <c r="N279" s="138">
        <f t="shared" si="85"/>
        <v>9.9959999999999987</v>
      </c>
      <c r="O279" s="139">
        <v>184.376</v>
      </c>
      <c r="P279" s="138">
        <f t="shared" si="86"/>
        <v>9.4031760000000002</v>
      </c>
      <c r="Q279" s="139">
        <f t="shared" si="87"/>
        <v>154.66133333333335</v>
      </c>
      <c r="R279" s="139">
        <f t="shared" si="88"/>
        <v>153.01666666666671</v>
      </c>
      <c r="S279" s="139">
        <f t="shared" si="89"/>
        <v>162.89706666666663</v>
      </c>
      <c r="T279" s="138">
        <f t="shared" si="90"/>
        <v>0.49414399999999858</v>
      </c>
      <c r="U279" s="138">
        <f t="shared" si="91"/>
        <v>0.59282399999999846</v>
      </c>
      <c r="V279" s="140">
        <f t="shared" si="92"/>
        <v>-11.623999999999995</v>
      </c>
    </row>
    <row r="280" spans="1:22">
      <c r="A280" s="241"/>
      <c r="B280" s="118">
        <v>32</v>
      </c>
      <c r="C280" s="135" t="s">
        <v>477</v>
      </c>
      <c r="D280" s="136">
        <v>87</v>
      </c>
      <c r="E280" s="136">
        <v>1983</v>
      </c>
      <c r="F280" s="137">
        <v>3382.64</v>
      </c>
      <c r="G280" s="137">
        <v>3382.64</v>
      </c>
      <c r="H280" s="138">
        <v>23.359000000000002</v>
      </c>
      <c r="I280" s="138">
        <f t="shared" si="82"/>
        <v>23.359000000000002</v>
      </c>
      <c r="J280" s="138">
        <v>12.868855999999999</v>
      </c>
      <c r="K280" s="138">
        <f t="shared" si="83"/>
        <v>12.496000000000002</v>
      </c>
      <c r="L280" s="138">
        <f t="shared" si="84"/>
        <v>15.399599983000002</v>
      </c>
      <c r="M280" s="139">
        <v>213</v>
      </c>
      <c r="N280" s="138">
        <f t="shared" si="85"/>
        <v>10.863</v>
      </c>
      <c r="O280" s="139">
        <v>156.066667</v>
      </c>
      <c r="P280" s="138">
        <f t="shared" si="86"/>
        <v>7.9594000169999992</v>
      </c>
      <c r="Q280" s="139">
        <f t="shared" si="87"/>
        <v>147.91788505747127</v>
      </c>
      <c r="R280" s="139">
        <f t="shared" si="88"/>
        <v>143.63218390804599</v>
      </c>
      <c r="S280" s="139">
        <f t="shared" si="89"/>
        <v>177.00689635632187</v>
      </c>
      <c r="T280" s="138">
        <f t="shared" si="90"/>
        <v>2.5307439830000025</v>
      </c>
      <c r="U280" s="138">
        <f t="shared" si="91"/>
        <v>2.9035999830000003</v>
      </c>
      <c r="V280" s="140">
        <f t="shared" si="92"/>
        <v>-56.933333000000005</v>
      </c>
    </row>
    <row r="281" spans="1:22">
      <c r="A281" s="241"/>
      <c r="B281" s="118">
        <v>33</v>
      </c>
      <c r="C281" s="135" t="s">
        <v>486</v>
      </c>
      <c r="D281" s="136">
        <v>55</v>
      </c>
      <c r="E281" s="136">
        <v>1993</v>
      </c>
      <c r="F281" s="137">
        <v>3524.86</v>
      </c>
      <c r="G281" s="137">
        <v>3524.86</v>
      </c>
      <c r="H281" s="138">
        <v>16.456</v>
      </c>
      <c r="I281" s="138">
        <f t="shared" si="82"/>
        <v>16.456</v>
      </c>
      <c r="J281" s="138">
        <v>8.64</v>
      </c>
      <c r="K281" s="138">
        <f t="shared" si="83"/>
        <v>8.1940000000000008</v>
      </c>
      <c r="L281" s="138">
        <f t="shared" si="84"/>
        <v>9.1630000000000003</v>
      </c>
      <c r="M281" s="139">
        <v>162</v>
      </c>
      <c r="N281" s="138">
        <f t="shared" si="85"/>
        <v>8.2619999999999987</v>
      </c>
      <c r="O281" s="139">
        <v>143</v>
      </c>
      <c r="P281" s="138">
        <f t="shared" si="86"/>
        <v>7.2929999999999993</v>
      </c>
      <c r="Q281" s="139">
        <f t="shared" si="87"/>
        <v>157.09090909090909</v>
      </c>
      <c r="R281" s="139">
        <f t="shared" si="88"/>
        <v>148.98181818181817</v>
      </c>
      <c r="S281" s="139">
        <f t="shared" si="89"/>
        <v>166.6</v>
      </c>
      <c r="T281" s="138">
        <f t="shared" si="90"/>
        <v>0.52299999999999969</v>
      </c>
      <c r="U281" s="138">
        <f t="shared" si="91"/>
        <v>0.96899999999999942</v>
      </c>
      <c r="V281" s="140">
        <f t="shared" si="92"/>
        <v>-19</v>
      </c>
    </row>
    <row r="282" spans="1:22">
      <c r="A282" s="241"/>
      <c r="B282" s="118">
        <v>34</v>
      </c>
      <c r="C282" s="135" t="s">
        <v>489</v>
      </c>
      <c r="D282" s="136">
        <v>101</v>
      </c>
      <c r="E282" s="136">
        <v>1968</v>
      </c>
      <c r="F282" s="137">
        <v>4482.08</v>
      </c>
      <c r="G282" s="137">
        <v>4482.08</v>
      </c>
      <c r="H282" s="138">
        <v>23.073</v>
      </c>
      <c r="I282" s="138">
        <f t="shared" si="82"/>
        <v>23.073</v>
      </c>
      <c r="J282" s="138">
        <v>15.728960000000001</v>
      </c>
      <c r="K282" s="138">
        <f t="shared" si="83"/>
        <v>13.383000000000001</v>
      </c>
      <c r="L282" s="138">
        <f t="shared" si="84"/>
        <v>15.729000000000001</v>
      </c>
      <c r="M282" s="139">
        <v>190</v>
      </c>
      <c r="N282" s="138">
        <f t="shared" si="85"/>
        <v>9.69</v>
      </c>
      <c r="O282" s="139">
        <v>144</v>
      </c>
      <c r="P282" s="138">
        <f t="shared" si="86"/>
        <v>7.3439999999999994</v>
      </c>
      <c r="Q282" s="139">
        <f t="shared" si="87"/>
        <v>155.73227722772279</v>
      </c>
      <c r="R282" s="139">
        <f t="shared" si="88"/>
        <v>132.50495049504951</v>
      </c>
      <c r="S282" s="139">
        <f t="shared" si="89"/>
        <v>155.73267326732676</v>
      </c>
      <c r="T282" s="138">
        <f t="shared" si="90"/>
        <v>4.0000000000262048E-5</v>
      </c>
      <c r="U282" s="138">
        <f t="shared" si="91"/>
        <v>2.3460000000000001</v>
      </c>
      <c r="V282" s="140">
        <f t="shared" si="92"/>
        <v>-46</v>
      </c>
    </row>
    <row r="283" spans="1:22">
      <c r="A283" s="241"/>
      <c r="B283" s="118">
        <v>35</v>
      </c>
      <c r="C283" s="135" t="s">
        <v>490</v>
      </c>
      <c r="D283" s="136">
        <v>80</v>
      </c>
      <c r="E283" s="136">
        <v>1964</v>
      </c>
      <c r="F283" s="137">
        <v>3830.86</v>
      </c>
      <c r="G283" s="137">
        <v>3830.86</v>
      </c>
      <c r="H283" s="138">
        <v>17.446999999999999</v>
      </c>
      <c r="I283" s="138">
        <f t="shared" si="82"/>
        <v>17.446999999999999</v>
      </c>
      <c r="J283" s="138">
        <v>9.7204650000000008</v>
      </c>
      <c r="K283" s="138">
        <f t="shared" si="83"/>
        <v>7.7059999999999995</v>
      </c>
      <c r="L283" s="138">
        <f t="shared" si="84"/>
        <v>9.7204999999999995</v>
      </c>
      <c r="M283" s="139">
        <v>191</v>
      </c>
      <c r="N283" s="138">
        <f t="shared" si="85"/>
        <v>9.7409999999999997</v>
      </c>
      <c r="O283" s="139">
        <v>151.5</v>
      </c>
      <c r="P283" s="138">
        <f t="shared" si="86"/>
        <v>7.7264999999999997</v>
      </c>
      <c r="Q283" s="139">
        <f t="shared" si="87"/>
        <v>121.5058125</v>
      </c>
      <c r="R283" s="139">
        <f t="shared" si="88"/>
        <v>96.324999999999989</v>
      </c>
      <c r="S283" s="139">
        <f t="shared" si="89"/>
        <v>121.50624999999999</v>
      </c>
      <c r="T283" s="138">
        <f t="shared" si="90"/>
        <v>3.499999999867498E-5</v>
      </c>
      <c r="U283" s="138">
        <f t="shared" si="91"/>
        <v>2.0145</v>
      </c>
      <c r="V283" s="140">
        <f t="shared" si="92"/>
        <v>-39.5</v>
      </c>
    </row>
    <row r="284" spans="1:22">
      <c r="A284" s="241"/>
      <c r="B284" s="118">
        <v>36</v>
      </c>
      <c r="C284" s="135" t="s">
        <v>493</v>
      </c>
      <c r="D284" s="136">
        <v>101</v>
      </c>
      <c r="E284" s="136">
        <v>1966</v>
      </c>
      <c r="F284" s="137">
        <v>4481.51</v>
      </c>
      <c r="G284" s="137">
        <v>4481.51</v>
      </c>
      <c r="H284" s="138">
        <v>26.033000000000001</v>
      </c>
      <c r="I284" s="138">
        <f t="shared" si="82"/>
        <v>26.033000000000001</v>
      </c>
      <c r="J284" s="138">
        <v>15.84</v>
      </c>
      <c r="K284" s="138">
        <f t="shared" si="83"/>
        <v>15.629000000000001</v>
      </c>
      <c r="L284" s="138">
        <f t="shared" si="84"/>
        <v>18.063485000000004</v>
      </c>
      <c r="M284" s="139">
        <v>204</v>
      </c>
      <c r="N284" s="138">
        <f t="shared" si="85"/>
        <v>10.404</v>
      </c>
      <c r="O284" s="139">
        <v>156.26499999999999</v>
      </c>
      <c r="P284" s="138">
        <f t="shared" si="86"/>
        <v>7.9695149999999986</v>
      </c>
      <c r="Q284" s="139">
        <f t="shared" si="87"/>
        <v>156.83168316831683</v>
      </c>
      <c r="R284" s="139">
        <f t="shared" si="88"/>
        <v>154.74257425742576</v>
      </c>
      <c r="S284" s="139">
        <f t="shared" si="89"/>
        <v>178.84638613861389</v>
      </c>
      <c r="T284" s="138">
        <f t="shared" si="90"/>
        <v>2.2234850000000037</v>
      </c>
      <c r="U284" s="138">
        <f t="shared" si="91"/>
        <v>2.4344850000000013</v>
      </c>
      <c r="V284" s="140">
        <f t="shared" si="92"/>
        <v>-47.735000000000014</v>
      </c>
    </row>
    <row r="285" spans="1:22">
      <c r="A285" s="241"/>
      <c r="B285" s="118">
        <v>37</v>
      </c>
      <c r="C285" s="135" t="s">
        <v>494</v>
      </c>
      <c r="D285" s="136">
        <v>103</v>
      </c>
      <c r="E285" s="136">
        <v>1965</v>
      </c>
      <c r="F285" s="137">
        <v>4447.51</v>
      </c>
      <c r="G285" s="137">
        <v>4447.51</v>
      </c>
      <c r="H285" s="138">
        <v>25.786000000000001</v>
      </c>
      <c r="I285" s="138">
        <f t="shared" si="82"/>
        <v>25.786000000000001</v>
      </c>
      <c r="J285" s="138">
        <v>15.92</v>
      </c>
      <c r="K285" s="138">
        <f t="shared" si="83"/>
        <v>14.515000000000002</v>
      </c>
      <c r="L285" s="138">
        <f t="shared" si="84"/>
        <v>17.349937000000001</v>
      </c>
      <c r="M285" s="139">
        <v>221</v>
      </c>
      <c r="N285" s="138">
        <f t="shared" si="85"/>
        <v>11.270999999999999</v>
      </c>
      <c r="O285" s="139">
        <v>165.41300000000001</v>
      </c>
      <c r="P285" s="138">
        <f t="shared" si="86"/>
        <v>8.4360630000000008</v>
      </c>
      <c r="Q285" s="139">
        <f t="shared" si="87"/>
        <v>154.5631067961165</v>
      </c>
      <c r="R285" s="139">
        <f t="shared" si="88"/>
        <v>140.92233009708738</v>
      </c>
      <c r="S285" s="139">
        <f t="shared" si="89"/>
        <v>168.44599029126215</v>
      </c>
      <c r="T285" s="138">
        <f t="shared" si="90"/>
        <v>1.4299370000000007</v>
      </c>
      <c r="U285" s="138">
        <f t="shared" si="91"/>
        <v>2.8349369999999983</v>
      </c>
      <c r="V285" s="140">
        <f t="shared" si="92"/>
        <v>-55.586999999999989</v>
      </c>
    </row>
    <row r="286" spans="1:22">
      <c r="A286" s="241"/>
      <c r="B286" s="118">
        <v>38</v>
      </c>
      <c r="C286" s="135" t="s">
        <v>497</v>
      </c>
      <c r="D286" s="136">
        <v>22</v>
      </c>
      <c r="E286" s="136">
        <v>1994</v>
      </c>
      <c r="F286" s="137">
        <v>1162.77</v>
      </c>
      <c r="G286" s="137">
        <v>1162.77</v>
      </c>
      <c r="H286" s="138">
        <v>4.9539999999999997</v>
      </c>
      <c r="I286" s="138">
        <f t="shared" si="82"/>
        <v>4.9539999999999997</v>
      </c>
      <c r="J286" s="138">
        <v>3.11137</v>
      </c>
      <c r="K286" s="138">
        <f t="shared" si="83"/>
        <v>2.5059999999999998</v>
      </c>
      <c r="L286" s="138">
        <f t="shared" si="84"/>
        <v>3.11137</v>
      </c>
      <c r="M286" s="139">
        <v>48</v>
      </c>
      <c r="N286" s="138">
        <f t="shared" si="85"/>
        <v>2.448</v>
      </c>
      <c r="O286" s="139">
        <v>36.130000000000003</v>
      </c>
      <c r="P286" s="138">
        <f t="shared" si="86"/>
        <v>1.84263</v>
      </c>
      <c r="Q286" s="139">
        <f t="shared" si="87"/>
        <v>141.42590909090907</v>
      </c>
      <c r="R286" s="139">
        <f t="shared" si="88"/>
        <v>113.90909090909091</v>
      </c>
      <c r="S286" s="139">
        <f t="shared" si="89"/>
        <v>141.42590909090907</v>
      </c>
      <c r="T286" s="138">
        <f t="shared" si="90"/>
        <v>0</v>
      </c>
      <c r="U286" s="138">
        <f t="shared" si="91"/>
        <v>0.60536999999999996</v>
      </c>
      <c r="V286" s="140">
        <f t="shared" si="92"/>
        <v>-11.869999999999997</v>
      </c>
    </row>
    <row r="287" spans="1:22">
      <c r="A287" s="241"/>
      <c r="B287" s="118">
        <v>39</v>
      </c>
      <c r="C287" s="135" t="s">
        <v>498</v>
      </c>
      <c r="D287" s="136">
        <v>51</v>
      </c>
      <c r="E287" s="136">
        <v>1988</v>
      </c>
      <c r="F287" s="137">
        <v>1853.38</v>
      </c>
      <c r="G287" s="137">
        <v>1853.38</v>
      </c>
      <c r="H287" s="138">
        <v>11.766999999999999</v>
      </c>
      <c r="I287" s="138">
        <f t="shared" si="82"/>
        <v>11.766999999999999</v>
      </c>
      <c r="J287" s="138">
        <v>7.8297999999999996</v>
      </c>
      <c r="K287" s="138">
        <f t="shared" si="83"/>
        <v>7.6869999999999994</v>
      </c>
      <c r="L287" s="138">
        <f t="shared" si="84"/>
        <v>7.8297999999999996</v>
      </c>
      <c r="M287" s="139">
        <v>80</v>
      </c>
      <c r="N287" s="138">
        <f t="shared" si="85"/>
        <v>4.08</v>
      </c>
      <c r="O287" s="139">
        <v>77.2</v>
      </c>
      <c r="P287" s="138">
        <f t="shared" si="86"/>
        <v>3.9371999999999998</v>
      </c>
      <c r="Q287" s="139">
        <f t="shared" si="87"/>
        <v>153.52549019607841</v>
      </c>
      <c r="R287" s="139">
        <f t="shared" si="88"/>
        <v>150.72549019607843</v>
      </c>
      <c r="S287" s="139">
        <f t="shared" si="89"/>
        <v>153.52549019607841</v>
      </c>
      <c r="T287" s="138">
        <f t="shared" si="90"/>
        <v>0</v>
      </c>
      <c r="U287" s="138">
        <f t="shared" si="91"/>
        <v>0.14280000000000026</v>
      </c>
      <c r="V287" s="140">
        <f t="shared" si="92"/>
        <v>-2.7999999999999972</v>
      </c>
    </row>
    <row r="288" spans="1:22">
      <c r="A288" s="241"/>
      <c r="B288" s="118">
        <v>40</v>
      </c>
      <c r="C288" s="135" t="s">
        <v>507</v>
      </c>
      <c r="D288" s="136">
        <v>30</v>
      </c>
      <c r="E288" s="136">
        <v>1971</v>
      </c>
      <c r="F288" s="137">
        <v>1569.65</v>
      </c>
      <c r="G288" s="137">
        <v>1569.65</v>
      </c>
      <c r="H288" s="138">
        <v>5.9109999999999996</v>
      </c>
      <c r="I288" s="138">
        <f t="shared" si="82"/>
        <v>5.9109999999999996</v>
      </c>
      <c r="J288" s="138">
        <v>3.2546400000000002</v>
      </c>
      <c r="K288" s="138">
        <f t="shared" si="83"/>
        <v>3.0549999999999997</v>
      </c>
      <c r="L288" s="138">
        <f t="shared" si="84"/>
        <v>3.387724</v>
      </c>
      <c r="M288" s="139">
        <v>56</v>
      </c>
      <c r="N288" s="138">
        <f t="shared" si="85"/>
        <v>2.8559999999999999</v>
      </c>
      <c r="O288" s="139">
        <v>49.475999999999999</v>
      </c>
      <c r="P288" s="138">
        <f t="shared" si="86"/>
        <v>2.5232759999999996</v>
      </c>
      <c r="Q288" s="139">
        <f t="shared" si="87"/>
        <v>108.48800000000001</v>
      </c>
      <c r="R288" s="139">
        <f t="shared" si="88"/>
        <v>101.83333333333331</v>
      </c>
      <c r="S288" s="139">
        <f t="shared" si="89"/>
        <v>112.92413333333334</v>
      </c>
      <c r="T288" s="138">
        <f t="shared" si="90"/>
        <v>0.13308399999999976</v>
      </c>
      <c r="U288" s="138">
        <f t="shared" si="91"/>
        <v>0.33272400000000024</v>
      </c>
      <c r="V288" s="140">
        <f t="shared" si="92"/>
        <v>-6.5240000000000009</v>
      </c>
    </row>
    <row r="289" spans="1:22">
      <c r="A289" s="241"/>
      <c r="B289" s="118">
        <v>41</v>
      </c>
      <c r="C289" s="135" t="s">
        <v>508</v>
      </c>
      <c r="D289" s="136">
        <v>36</v>
      </c>
      <c r="E289" s="136">
        <v>1984</v>
      </c>
      <c r="F289" s="137">
        <v>2249.59</v>
      </c>
      <c r="G289" s="137">
        <v>2249.59</v>
      </c>
      <c r="H289" s="138">
        <v>10.3073</v>
      </c>
      <c r="I289" s="138">
        <f t="shared" si="82"/>
        <v>10.3073</v>
      </c>
      <c r="J289" s="138">
        <v>7.4322720000000002</v>
      </c>
      <c r="K289" s="138">
        <f t="shared" si="83"/>
        <v>6.9413</v>
      </c>
      <c r="L289" s="138">
        <f t="shared" si="84"/>
        <v>7.4410999999999996</v>
      </c>
      <c r="M289" s="139">
        <v>66</v>
      </c>
      <c r="N289" s="138">
        <f t="shared" si="85"/>
        <v>3.3659999999999997</v>
      </c>
      <c r="O289" s="139">
        <v>56.2</v>
      </c>
      <c r="P289" s="138">
        <f t="shared" si="86"/>
        <v>2.8662000000000001</v>
      </c>
      <c r="Q289" s="139">
        <f t="shared" si="87"/>
        <v>206.452</v>
      </c>
      <c r="R289" s="139">
        <f t="shared" si="88"/>
        <v>192.8138888888889</v>
      </c>
      <c r="S289" s="139">
        <f t="shared" si="89"/>
        <v>206.69722222222219</v>
      </c>
      <c r="T289" s="138">
        <f t="shared" si="90"/>
        <v>8.8279999999993919E-3</v>
      </c>
      <c r="U289" s="138">
        <f t="shared" si="91"/>
        <v>0.49979999999999958</v>
      </c>
      <c r="V289" s="140">
        <f t="shared" si="92"/>
        <v>-9.7999999999999972</v>
      </c>
    </row>
    <row r="290" spans="1:22">
      <c r="A290" s="241"/>
      <c r="B290" s="118">
        <v>42</v>
      </c>
      <c r="C290" s="135" t="s">
        <v>509</v>
      </c>
      <c r="D290" s="136">
        <v>34</v>
      </c>
      <c r="E290" s="136">
        <v>2001</v>
      </c>
      <c r="F290" s="137">
        <v>1747.92</v>
      </c>
      <c r="G290" s="137">
        <v>1747.92</v>
      </c>
      <c r="H290" s="138">
        <v>8.0060000000000002</v>
      </c>
      <c r="I290" s="138">
        <f t="shared" si="82"/>
        <v>8.0060000000000002</v>
      </c>
      <c r="J290" s="138">
        <v>3.7015799999999999</v>
      </c>
      <c r="K290" s="138">
        <f t="shared" si="83"/>
        <v>3.4160000000000004</v>
      </c>
      <c r="L290" s="138">
        <f t="shared" si="84"/>
        <v>3.9172280000000006</v>
      </c>
      <c r="M290" s="139">
        <v>90</v>
      </c>
      <c r="N290" s="138">
        <f t="shared" si="85"/>
        <v>4.59</v>
      </c>
      <c r="O290" s="139">
        <v>80.171999999999997</v>
      </c>
      <c r="P290" s="138">
        <f t="shared" si="86"/>
        <v>4.0887719999999996</v>
      </c>
      <c r="Q290" s="139">
        <f t="shared" si="87"/>
        <v>108.87</v>
      </c>
      <c r="R290" s="139">
        <f t="shared" si="88"/>
        <v>100.47058823529413</v>
      </c>
      <c r="S290" s="139">
        <f t="shared" si="89"/>
        <v>115.21258823529413</v>
      </c>
      <c r="T290" s="138">
        <f t="shared" si="90"/>
        <v>0.21564800000000073</v>
      </c>
      <c r="U290" s="138">
        <f t="shared" si="91"/>
        <v>0.50122800000000023</v>
      </c>
      <c r="V290" s="140">
        <f t="shared" si="92"/>
        <v>-9.828000000000003</v>
      </c>
    </row>
    <row r="291" spans="1:22">
      <c r="A291" s="241"/>
      <c r="B291" s="118">
        <v>43</v>
      </c>
      <c r="C291" s="141" t="s">
        <v>514</v>
      </c>
      <c r="D291" s="136">
        <v>93</v>
      </c>
      <c r="E291" s="136">
        <v>1973</v>
      </c>
      <c r="F291" s="137">
        <v>4520.3</v>
      </c>
      <c r="G291" s="137">
        <v>4520.3</v>
      </c>
      <c r="H291" s="138">
        <v>18.786000000000001</v>
      </c>
      <c r="I291" s="138">
        <f t="shared" si="82"/>
        <v>18.786000000000001</v>
      </c>
      <c r="J291" s="138">
        <v>10.065147</v>
      </c>
      <c r="K291" s="138">
        <f t="shared" si="83"/>
        <v>9.8100000000000023</v>
      </c>
      <c r="L291" s="138">
        <f t="shared" si="84"/>
        <v>10.502070000000002</v>
      </c>
      <c r="M291" s="139">
        <v>176</v>
      </c>
      <c r="N291" s="138">
        <f t="shared" si="85"/>
        <v>8.9759999999999991</v>
      </c>
      <c r="O291" s="139">
        <v>162.43</v>
      </c>
      <c r="P291" s="138">
        <f t="shared" si="86"/>
        <v>8.2839299999999998</v>
      </c>
      <c r="Q291" s="139">
        <f t="shared" si="87"/>
        <v>108.22738709677418</v>
      </c>
      <c r="R291" s="139">
        <f t="shared" si="88"/>
        <v>105.48387096774195</v>
      </c>
      <c r="S291" s="139">
        <f t="shared" si="89"/>
        <v>112.92548387096775</v>
      </c>
      <c r="T291" s="138">
        <f t="shared" si="90"/>
        <v>0.43692300000000195</v>
      </c>
      <c r="U291" s="138">
        <f t="shared" si="91"/>
        <v>0.6920699999999993</v>
      </c>
      <c r="V291" s="140">
        <f t="shared" si="92"/>
        <v>-13.569999999999993</v>
      </c>
    </row>
    <row r="292" spans="1:22">
      <c r="A292" s="241"/>
      <c r="B292" s="118">
        <v>44</v>
      </c>
      <c r="C292" s="135" t="s">
        <v>517</v>
      </c>
      <c r="D292" s="136">
        <v>30</v>
      </c>
      <c r="E292" s="136">
        <v>1979</v>
      </c>
      <c r="F292" s="137">
        <v>1569.65</v>
      </c>
      <c r="G292" s="137">
        <v>1569.65</v>
      </c>
      <c r="H292" s="138">
        <v>6.2709999999999999</v>
      </c>
      <c r="I292" s="138">
        <f t="shared" si="82"/>
        <v>6.2709999999999999</v>
      </c>
      <c r="J292" s="138">
        <v>3.7880400000000001</v>
      </c>
      <c r="K292" s="138">
        <f t="shared" si="83"/>
        <v>3.7720000000000002</v>
      </c>
      <c r="L292" s="138">
        <f t="shared" si="84"/>
        <v>3.9124539999999999</v>
      </c>
      <c r="M292" s="139">
        <v>49</v>
      </c>
      <c r="N292" s="138">
        <f t="shared" si="85"/>
        <v>2.4989999999999997</v>
      </c>
      <c r="O292" s="139">
        <v>46.246000000000002</v>
      </c>
      <c r="P292" s="138">
        <f t="shared" si="86"/>
        <v>2.358546</v>
      </c>
      <c r="Q292" s="139">
        <f t="shared" si="87"/>
        <v>126.268</v>
      </c>
      <c r="R292" s="139">
        <f t="shared" si="88"/>
        <v>125.73333333333335</v>
      </c>
      <c r="S292" s="139">
        <f t="shared" si="89"/>
        <v>130.41513333333333</v>
      </c>
      <c r="T292" s="138">
        <f t="shared" si="90"/>
        <v>0.1244139999999998</v>
      </c>
      <c r="U292" s="138">
        <f t="shared" si="91"/>
        <v>0.14045399999999963</v>
      </c>
      <c r="V292" s="140">
        <f t="shared" si="92"/>
        <v>-2.7539999999999978</v>
      </c>
    </row>
    <row r="293" spans="1:22">
      <c r="A293" s="241"/>
      <c r="B293" s="118">
        <v>45</v>
      </c>
      <c r="C293" s="142" t="s">
        <v>535</v>
      </c>
      <c r="D293" s="143">
        <v>14</v>
      </c>
      <c r="E293" s="143">
        <v>2011</v>
      </c>
      <c r="F293" s="144">
        <v>517.4</v>
      </c>
      <c r="G293" s="144">
        <v>517.4</v>
      </c>
      <c r="H293" s="145">
        <v>2.69</v>
      </c>
      <c r="I293" s="145">
        <v>2.69</v>
      </c>
      <c r="J293" s="145">
        <v>0.83121199999999995</v>
      </c>
      <c r="K293" s="145">
        <v>0.80300000000000016</v>
      </c>
      <c r="L293" s="145">
        <v>0.83120299999999991</v>
      </c>
      <c r="M293" s="146">
        <v>37</v>
      </c>
      <c r="N293" s="145">
        <v>1.8869999999999998</v>
      </c>
      <c r="O293" s="146">
        <v>36.447000000000003</v>
      </c>
      <c r="P293" s="145">
        <v>1.858797</v>
      </c>
      <c r="Q293" s="146">
        <v>59.372285714285717</v>
      </c>
      <c r="R293" s="146">
        <v>57.357142857142868</v>
      </c>
      <c r="S293" s="146">
        <v>59.371642857142845</v>
      </c>
      <c r="T293" s="145">
        <v>-9.0000000000367564E-6</v>
      </c>
      <c r="U293" s="145">
        <v>2.8202999999999756E-2</v>
      </c>
      <c r="V293" s="147">
        <v>-0.55299999999999727</v>
      </c>
    </row>
    <row r="294" spans="1:22">
      <c r="A294" s="241"/>
      <c r="B294" s="118">
        <v>46</v>
      </c>
      <c r="C294" s="148" t="s">
        <v>536</v>
      </c>
      <c r="D294" s="143">
        <v>20</v>
      </c>
      <c r="E294" s="143">
        <v>1975</v>
      </c>
      <c r="F294" s="144">
        <v>1147.92</v>
      </c>
      <c r="G294" s="144">
        <v>1147.92</v>
      </c>
      <c r="H294" s="145">
        <v>4.7949999999999999</v>
      </c>
      <c r="I294" s="145">
        <v>4.7949999999999999</v>
      </c>
      <c r="J294" s="145">
        <v>2.9080010000000001</v>
      </c>
      <c r="K294" s="145">
        <v>2.2450000000000001</v>
      </c>
      <c r="L294" s="145">
        <v>2.9080000000000004</v>
      </c>
      <c r="M294" s="146">
        <v>50</v>
      </c>
      <c r="N294" s="145">
        <v>2.5499999999999998</v>
      </c>
      <c r="O294" s="146">
        <v>37</v>
      </c>
      <c r="P294" s="145">
        <v>1.8869999999999998</v>
      </c>
      <c r="Q294" s="146">
        <v>145.40005000000002</v>
      </c>
      <c r="R294" s="146">
        <v>112.25</v>
      </c>
      <c r="S294" s="146">
        <v>145.40000000000003</v>
      </c>
      <c r="T294" s="145">
        <v>-9.9999999969568876E-7</v>
      </c>
      <c r="U294" s="145">
        <v>0.66300000000000003</v>
      </c>
      <c r="V294" s="147">
        <v>-13</v>
      </c>
    </row>
    <row r="295" spans="1:22">
      <c r="A295" s="241"/>
      <c r="B295" s="118">
        <v>47</v>
      </c>
      <c r="C295" s="148" t="s">
        <v>537</v>
      </c>
      <c r="D295" s="143">
        <v>20</v>
      </c>
      <c r="E295" s="143">
        <v>1975</v>
      </c>
      <c r="F295" s="144">
        <v>1127.03</v>
      </c>
      <c r="G295" s="144">
        <v>1127.03</v>
      </c>
      <c r="H295" s="145">
        <v>4.3529999999999998</v>
      </c>
      <c r="I295" s="145">
        <v>4.3529999999999998</v>
      </c>
      <c r="J295" s="145">
        <v>2.7210009999999998</v>
      </c>
      <c r="K295" s="145">
        <v>2.4660000000000002</v>
      </c>
      <c r="L295" s="145">
        <v>2.7210000000000001</v>
      </c>
      <c r="M295" s="146">
        <v>37</v>
      </c>
      <c r="N295" s="145">
        <v>1.8869999999999998</v>
      </c>
      <c r="O295" s="146">
        <v>32</v>
      </c>
      <c r="P295" s="145">
        <v>1.6319999999999999</v>
      </c>
      <c r="Q295" s="146">
        <v>136.05005</v>
      </c>
      <c r="R295" s="146">
        <v>123.3</v>
      </c>
      <c r="S295" s="146">
        <v>136.05000000000001</v>
      </c>
      <c r="T295" s="145">
        <v>-9.9999999969568876E-7</v>
      </c>
      <c r="U295" s="145">
        <v>0.25499999999999989</v>
      </c>
      <c r="V295" s="147">
        <v>-5</v>
      </c>
    </row>
    <row r="296" spans="1:22">
      <c r="A296" s="241"/>
      <c r="B296" s="118">
        <v>48</v>
      </c>
      <c r="C296" s="142" t="s">
        <v>538</v>
      </c>
      <c r="D296" s="143">
        <v>21</v>
      </c>
      <c r="E296" s="143">
        <v>2010</v>
      </c>
      <c r="F296" s="144">
        <v>1013.26</v>
      </c>
      <c r="G296" s="144">
        <v>1013.26</v>
      </c>
      <c r="H296" s="145">
        <v>2.8359999999999999</v>
      </c>
      <c r="I296" s="145">
        <v>2.8359999999999999</v>
      </c>
      <c r="J296" s="145">
        <v>1.87635</v>
      </c>
      <c r="K296" s="145">
        <v>1</v>
      </c>
      <c r="L296" s="145">
        <v>1.9567600000000001</v>
      </c>
      <c r="M296" s="146">
        <v>36</v>
      </c>
      <c r="N296" s="145">
        <v>1.8359999999999999</v>
      </c>
      <c r="O296" s="146">
        <v>17.239999999999998</v>
      </c>
      <c r="P296" s="145">
        <v>0.87923999999999991</v>
      </c>
      <c r="Q296" s="146">
        <v>89.35</v>
      </c>
      <c r="R296" s="146">
        <v>47.61904761904762</v>
      </c>
      <c r="S296" s="146">
        <v>93.179047619047623</v>
      </c>
      <c r="T296" s="145">
        <v>8.0410000000000093E-2</v>
      </c>
      <c r="U296" s="145">
        <v>0.95675999999999994</v>
      </c>
      <c r="V296" s="147">
        <v>-18.760000000000002</v>
      </c>
    </row>
    <row r="297" spans="1:22">
      <c r="A297" s="241"/>
      <c r="B297" s="118">
        <v>49</v>
      </c>
      <c r="C297" s="149" t="s">
        <v>539</v>
      </c>
      <c r="D297" s="150">
        <v>52</v>
      </c>
      <c r="E297" s="150">
        <v>1994</v>
      </c>
      <c r="F297" s="151">
        <v>3006.49</v>
      </c>
      <c r="G297" s="151">
        <v>3006.49</v>
      </c>
      <c r="H297" s="145">
        <v>15.250999999999999</v>
      </c>
      <c r="I297" s="145">
        <v>15.250999999999999</v>
      </c>
      <c r="J297" s="152">
        <v>7.8056159999999997</v>
      </c>
      <c r="K297" s="145">
        <v>6.2240000000000002</v>
      </c>
      <c r="L297" s="145">
        <v>9.3859999999999992</v>
      </c>
      <c r="M297" s="146">
        <v>177</v>
      </c>
      <c r="N297" s="145">
        <v>9.0269999999999992</v>
      </c>
      <c r="O297" s="146">
        <v>115</v>
      </c>
      <c r="P297" s="145">
        <v>5.8649999999999993</v>
      </c>
      <c r="Q297" s="146">
        <v>150.108</v>
      </c>
      <c r="R297" s="146">
        <v>119.69230769230769</v>
      </c>
      <c r="S297" s="146">
        <v>180.5</v>
      </c>
      <c r="T297" s="145">
        <v>1.5803839999999996</v>
      </c>
      <c r="U297" s="145">
        <v>3.1619999999999999</v>
      </c>
      <c r="V297" s="147">
        <v>-62</v>
      </c>
    </row>
    <row r="298" spans="1:22">
      <c r="A298" s="241"/>
      <c r="B298" s="118">
        <v>50</v>
      </c>
      <c r="C298" s="142" t="s">
        <v>540</v>
      </c>
      <c r="D298" s="143">
        <v>50</v>
      </c>
      <c r="E298" s="143">
        <v>1985</v>
      </c>
      <c r="F298" s="144">
        <v>3248.27</v>
      </c>
      <c r="G298" s="144">
        <v>3248.27</v>
      </c>
      <c r="H298" s="145">
        <v>13.5</v>
      </c>
      <c r="I298" s="145">
        <v>13.5</v>
      </c>
      <c r="J298" s="145">
        <v>8.859</v>
      </c>
      <c r="K298" s="145">
        <v>6.9210000000000003</v>
      </c>
      <c r="L298" s="145">
        <v>8.859</v>
      </c>
      <c r="M298" s="146">
        <v>129</v>
      </c>
      <c r="N298" s="145">
        <v>6.5789999999999997</v>
      </c>
      <c r="O298" s="146">
        <v>91</v>
      </c>
      <c r="P298" s="145">
        <v>4.641</v>
      </c>
      <c r="Q298" s="146">
        <v>177.18</v>
      </c>
      <c r="R298" s="146">
        <v>138.41999999999999</v>
      </c>
      <c r="S298" s="146">
        <v>177.18</v>
      </c>
      <c r="T298" s="145">
        <v>0</v>
      </c>
      <c r="U298" s="145">
        <v>1.9379999999999997</v>
      </c>
      <c r="V298" s="147">
        <v>-38</v>
      </c>
    </row>
    <row r="299" spans="1:22">
      <c r="A299" s="241"/>
      <c r="B299" s="118">
        <v>51</v>
      </c>
      <c r="C299" s="153" t="s">
        <v>553</v>
      </c>
      <c r="D299" s="143">
        <v>32</v>
      </c>
      <c r="E299" s="143">
        <v>1973</v>
      </c>
      <c r="F299" s="144">
        <v>1758.16</v>
      </c>
      <c r="G299" s="144">
        <v>1758.16</v>
      </c>
      <c r="H299" s="145">
        <v>7.2130000000000001</v>
      </c>
      <c r="I299" s="145">
        <v>7.2130000000000001</v>
      </c>
      <c r="J299" s="145">
        <v>5.024578</v>
      </c>
      <c r="K299" s="145">
        <v>4.9180000000000001</v>
      </c>
      <c r="L299" s="145">
        <v>5.0245899999999999</v>
      </c>
      <c r="M299" s="146">
        <v>45</v>
      </c>
      <c r="N299" s="145">
        <v>2.2949999999999999</v>
      </c>
      <c r="O299" s="146">
        <v>42.91</v>
      </c>
      <c r="P299" s="145">
        <v>2.1884099999999997</v>
      </c>
      <c r="Q299" s="146">
        <v>157.01806250000001</v>
      </c>
      <c r="R299" s="146">
        <v>153.6875</v>
      </c>
      <c r="S299" s="146">
        <v>157.0184375</v>
      </c>
      <c r="T299" s="145">
        <v>1.1999999999900979E-5</v>
      </c>
      <c r="U299" s="145">
        <v>0.10659000000000018</v>
      </c>
      <c r="V299" s="147">
        <v>-2.0900000000000034</v>
      </c>
    </row>
    <row r="300" spans="1:22">
      <c r="A300" s="241"/>
      <c r="B300" s="118">
        <v>52</v>
      </c>
      <c r="C300" s="153" t="s">
        <v>571</v>
      </c>
      <c r="D300" s="143">
        <v>50</v>
      </c>
      <c r="E300" s="143">
        <v>1971</v>
      </c>
      <c r="F300" s="144">
        <v>2564.8000000000002</v>
      </c>
      <c r="G300" s="144">
        <v>2564.8000000000002</v>
      </c>
      <c r="H300" s="145">
        <v>9.9090000000000007</v>
      </c>
      <c r="I300" s="145">
        <f t="shared" ref="I300:I331" si="93">H300</f>
        <v>9.9090000000000007</v>
      </c>
      <c r="J300" s="152">
        <v>6.7081999999999997</v>
      </c>
      <c r="K300" s="145">
        <f t="shared" ref="K300:K363" si="94">I300-N300</f>
        <v>6.4410000000000007</v>
      </c>
      <c r="L300" s="145">
        <f t="shared" ref="L300:L363" si="95">I300-P300</f>
        <v>6.7081890000000008</v>
      </c>
      <c r="M300" s="146">
        <v>68</v>
      </c>
      <c r="N300" s="145">
        <f t="shared" ref="N300:N316" si="96">M300*0.051</f>
        <v>3.468</v>
      </c>
      <c r="O300" s="146">
        <v>62.761000000000003</v>
      </c>
      <c r="P300" s="145">
        <f t="shared" ref="P300:P316" si="97">O300*0.051</f>
        <v>3.2008109999999999</v>
      </c>
      <c r="Q300" s="146">
        <f t="shared" ref="Q300:Q331" si="98">J300*1000/D300</f>
        <v>134.16399999999999</v>
      </c>
      <c r="R300" s="146">
        <f t="shared" ref="R300:R363" si="99">K300*1000/D300</f>
        <v>128.82000000000002</v>
      </c>
      <c r="S300" s="146">
        <f t="shared" ref="S300:S331" si="100">L300*1000/D300</f>
        <v>134.16378000000003</v>
      </c>
      <c r="T300" s="145">
        <f t="shared" ref="T300:T363" si="101">L300-J300</f>
        <v>-1.0999999998873022E-5</v>
      </c>
      <c r="U300" s="145">
        <f t="shared" ref="U300:U363" si="102">N300-P300</f>
        <v>0.26718900000000012</v>
      </c>
      <c r="V300" s="147">
        <f t="shared" ref="V300:V331" si="103">O300-M300</f>
        <v>-5.2389999999999972</v>
      </c>
    </row>
    <row r="301" spans="1:22">
      <c r="A301" s="241"/>
      <c r="B301" s="118">
        <v>53</v>
      </c>
      <c r="C301" s="153" t="s">
        <v>577</v>
      </c>
      <c r="D301" s="143">
        <v>59</v>
      </c>
      <c r="E301" s="143">
        <v>1975</v>
      </c>
      <c r="F301" s="144">
        <v>2729.69</v>
      </c>
      <c r="G301" s="144">
        <v>2729.69</v>
      </c>
      <c r="H301" s="145">
        <v>12.923</v>
      </c>
      <c r="I301" s="145">
        <f t="shared" si="93"/>
        <v>12.923</v>
      </c>
      <c r="J301" s="152">
        <v>7.5940200000000004</v>
      </c>
      <c r="K301" s="145">
        <f t="shared" si="94"/>
        <v>7.4660000000000002</v>
      </c>
      <c r="L301" s="145">
        <f t="shared" si="95"/>
        <v>7.5940100000000008</v>
      </c>
      <c r="M301" s="146">
        <v>107</v>
      </c>
      <c r="N301" s="145">
        <f t="shared" si="96"/>
        <v>5.4569999999999999</v>
      </c>
      <c r="O301" s="146">
        <v>104.49</v>
      </c>
      <c r="P301" s="145">
        <f t="shared" si="97"/>
        <v>5.3289899999999992</v>
      </c>
      <c r="Q301" s="146">
        <f t="shared" si="98"/>
        <v>128.71220338983051</v>
      </c>
      <c r="R301" s="146">
        <f t="shared" si="99"/>
        <v>126.54237288135593</v>
      </c>
      <c r="S301" s="146">
        <f t="shared" si="100"/>
        <v>128.71203389830509</v>
      </c>
      <c r="T301" s="145">
        <f t="shared" si="101"/>
        <v>-9.9999999996214228E-6</v>
      </c>
      <c r="U301" s="145">
        <f t="shared" si="102"/>
        <v>0.12801000000000062</v>
      </c>
      <c r="V301" s="147">
        <f t="shared" si="103"/>
        <v>-2.5100000000000051</v>
      </c>
    </row>
    <row r="302" spans="1:22">
      <c r="A302" s="241"/>
      <c r="B302" s="118">
        <v>54</v>
      </c>
      <c r="C302" s="153" t="s">
        <v>578</v>
      </c>
      <c r="D302" s="143">
        <v>50</v>
      </c>
      <c r="E302" s="143">
        <v>1972</v>
      </c>
      <c r="F302" s="144">
        <v>2601.9</v>
      </c>
      <c r="G302" s="144">
        <v>2601.9</v>
      </c>
      <c r="H302" s="145">
        <v>12.009</v>
      </c>
      <c r="I302" s="145">
        <f t="shared" si="93"/>
        <v>12.009</v>
      </c>
      <c r="J302" s="152">
        <v>7.1720499999999996</v>
      </c>
      <c r="K302" s="145">
        <f t="shared" si="94"/>
        <v>7.0620000000000003</v>
      </c>
      <c r="L302" s="145">
        <f t="shared" si="95"/>
        <v>7.2660000000000009</v>
      </c>
      <c r="M302" s="146">
        <v>97</v>
      </c>
      <c r="N302" s="145">
        <f t="shared" si="96"/>
        <v>4.9470000000000001</v>
      </c>
      <c r="O302" s="146">
        <v>93</v>
      </c>
      <c r="P302" s="145">
        <f t="shared" si="97"/>
        <v>4.7429999999999994</v>
      </c>
      <c r="Q302" s="146">
        <f t="shared" si="98"/>
        <v>143.44099999999997</v>
      </c>
      <c r="R302" s="146">
        <f t="shared" si="99"/>
        <v>141.24</v>
      </c>
      <c r="S302" s="146">
        <f t="shared" si="100"/>
        <v>145.32000000000002</v>
      </c>
      <c r="T302" s="145">
        <f t="shared" si="101"/>
        <v>9.395000000000131E-2</v>
      </c>
      <c r="U302" s="145">
        <f t="shared" si="102"/>
        <v>0.20400000000000063</v>
      </c>
      <c r="V302" s="147">
        <f t="shared" si="103"/>
        <v>-4</v>
      </c>
    </row>
    <row r="303" spans="1:22">
      <c r="A303" s="241"/>
      <c r="B303" s="118">
        <v>55</v>
      </c>
      <c r="C303" s="154" t="s">
        <v>579</v>
      </c>
      <c r="D303" s="143">
        <v>59</v>
      </c>
      <c r="E303" s="143">
        <v>1991</v>
      </c>
      <c r="F303" s="144">
        <v>2442.5500000000002</v>
      </c>
      <c r="G303" s="144">
        <v>2442.5500000000002</v>
      </c>
      <c r="H303" s="145">
        <v>11.195</v>
      </c>
      <c r="I303" s="145">
        <f t="shared" si="93"/>
        <v>11.195</v>
      </c>
      <c r="J303" s="152">
        <v>6.9800399999999998</v>
      </c>
      <c r="K303" s="145">
        <f t="shared" si="94"/>
        <v>6.7070000000000007</v>
      </c>
      <c r="L303" s="145">
        <f t="shared" si="95"/>
        <v>6.9800115170000003</v>
      </c>
      <c r="M303" s="146">
        <v>88</v>
      </c>
      <c r="N303" s="145">
        <f t="shared" si="96"/>
        <v>4.4879999999999995</v>
      </c>
      <c r="O303" s="146">
        <v>82.646833000000001</v>
      </c>
      <c r="P303" s="145">
        <f t="shared" si="97"/>
        <v>4.214988483</v>
      </c>
      <c r="Q303" s="146">
        <f t="shared" si="98"/>
        <v>118.3057627118644</v>
      </c>
      <c r="R303" s="146">
        <f t="shared" si="99"/>
        <v>113.67796610169493</v>
      </c>
      <c r="S303" s="146">
        <f t="shared" si="100"/>
        <v>118.30527994915253</v>
      </c>
      <c r="T303" s="145">
        <f t="shared" si="101"/>
        <v>-2.8482999999468461E-5</v>
      </c>
      <c r="U303" s="145">
        <f t="shared" si="102"/>
        <v>0.27301151699999959</v>
      </c>
      <c r="V303" s="147">
        <f t="shared" si="103"/>
        <v>-5.3531669999999991</v>
      </c>
    </row>
    <row r="304" spans="1:22">
      <c r="A304" s="241"/>
      <c r="B304" s="118">
        <v>56</v>
      </c>
      <c r="C304" s="155" t="s">
        <v>590</v>
      </c>
      <c r="D304" s="150">
        <v>50</v>
      </c>
      <c r="E304" s="150">
        <v>1980</v>
      </c>
      <c r="F304" s="151">
        <v>3015.29</v>
      </c>
      <c r="G304" s="151">
        <v>3015.29</v>
      </c>
      <c r="H304" s="145">
        <v>10.535</v>
      </c>
      <c r="I304" s="145">
        <f t="shared" si="93"/>
        <v>10.535</v>
      </c>
      <c r="J304" s="152">
        <v>5.6389839999999998</v>
      </c>
      <c r="K304" s="145">
        <f t="shared" si="94"/>
        <v>5.4860000000000007</v>
      </c>
      <c r="L304" s="145">
        <f t="shared" si="95"/>
        <v>5.6390000000000002</v>
      </c>
      <c r="M304" s="146">
        <v>99</v>
      </c>
      <c r="N304" s="145">
        <f t="shared" si="96"/>
        <v>5.0489999999999995</v>
      </c>
      <c r="O304" s="146">
        <v>96</v>
      </c>
      <c r="P304" s="145">
        <f t="shared" si="97"/>
        <v>4.8959999999999999</v>
      </c>
      <c r="Q304" s="146">
        <f t="shared" si="98"/>
        <v>112.77967999999998</v>
      </c>
      <c r="R304" s="146">
        <f t="shared" si="99"/>
        <v>109.72000000000001</v>
      </c>
      <c r="S304" s="146">
        <f t="shared" si="100"/>
        <v>112.78</v>
      </c>
      <c r="T304" s="145">
        <f t="shared" si="101"/>
        <v>1.6000000000460091E-5</v>
      </c>
      <c r="U304" s="145">
        <f t="shared" si="102"/>
        <v>0.15299999999999958</v>
      </c>
      <c r="V304" s="147">
        <f t="shared" si="103"/>
        <v>-3</v>
      </c>
    </row>
    <row r="305" spans="1:22">
      <c r="A305" s="241"/>
      <c r="B305" s="118">
        <v>57</v>
      </c>
      <c r="C305" s="153" t="s">
        <v>593</v>
      </c>
      <c r="D305" s="143">
        <v>40</v>
      </c>
      <c r="E305" s="143">
        <v>1987</v>
      </c>
      <c r="F305" s="144">
        <v>2280.42</v>
      </c>
      <c r="G305" s="144">
        <v>2280.42</v>
      </c>
      <c r="H305" s="145">
        <v>8.6959999999999997</v>
      </c>
      <c r="I305" s="145">
        <f t="shared" si="93"/>
        <v>8.6959999999999997</v>
      </c>
      <c r="J305" s="152">
        <v>5.7889999999999997</v>
      </c>
      <c r="K305" s="145">
        <f t="shared" si="94"/>
        <v>5.33</v>
      </c>
      <c r="L305" s="145">
        <f t="shared" si="95"/>
        <v>5.7889999999999997</v>
      </c>
      <c r="M305" s="146">
        <v>66</v>
      </c>
      <c r="N305" s="145">
        <f t="shared" si="96"/>
        <v>3.3659999999999997</v>
      </c>
      <c r="O305" s="146">
        <v>57</v>
      </c>
      <c r="P305" s="145">
        <f t="shared" si="97"/>
        <v>2.907</v>
      </c>
      <c r="Q305" s="146">
        <f t="shared" si="98"/>
        <v>144.72499999999999</v>
      </c>
      <c r="R305" s="146">
        <f t="shared" si="99"/>
        <v>133.25</v>
      </c>
      <c r="S305" s="146">
        <f t="shared" si="100"/>
        <v>144.72499999999999</v>
      </c>
      <c r="T305" s="145">
        <f t="shared" si="101"/>
        <v>0</v>
      </c>
      <c r="U305" s="145">
        <f t="shared" si="102"/>
        <v>0.45899999999999963</v>
      </c>
      <c r="V305" s="147">
        <f t="shared" si="103"/>
        <v>-9</v>
      </c>
    </row>
    <row r="306" spans="1:22">
      <c r="A306" s="241"/>
      <c r="B306" s="118">
        <v>58</v>
      </c>
      <c r="C306" s="153" t="s">
        <v>595</v>
      </c>
      <c r="D306" s="143">
        <v>19</v>
      </c>
      <c r="E306" s="143">
        <v>1984</v>
      </c>
      <c r="F306" s="144">
        <v>994.89</v>
      </c>
      <c r="G306" s="144">
        <v>994.89</v>
      </c>
      <c r="H306" s="145">
        <v>4.0279999999999996</v>
      </c>
      <c r="I306" s="145">
        <f t="shared" si="93"/>
        <v>4.0279999999999996</v>
      </c>
      <c r="J306" s="152">
        <v>2.4469910000000001</v>
      </c>
      <c r="K306" s="145">
        <f t="shared" si="94"/>
        <v>1.6309999999999998</v>
      </c>
      <c r="L306" s="145">
        <f t="shared" si="95"/>
        <v>2.4469999999999996</v>
      </c>
      <c r="M306" s="146">
        <v>47</v>
      </c>
      <c r="N306" s="145">
        <f t="shared" si="96"/>
        <v>2.3969999999999998</v>
      </c>
      <c r="O306" s="146">
        <v>31</v>
      </c>
      <c r="P306" s="145">
        <f t="shared" si="97"/>
        <v>1.581</v>
      </c>
      <c r="Q306" s="146">
        <f t="shared" si="98"/>
        <v>128.78899999999999</v>
      </c>
      <c r="R306" s="146">
        <f t="shared" si="99"/>
        <v>85.842105263157876</v>
      </c>
      <c r="S306" s="146">
        <f t="shared" si="100"/>
        <v>128.78947368421049</v>
      </c>
      <c r="T306" s="145">
        <f t="shared" si="101"/>
        <v>8.9999999994816449E-6</v>
      </c>
      <c r="U306" s="145">
        <f t="shared" si="102"/>
        <v>0.81599999999999984</v>
      </c>
      <c r="V306" s="147">
        <f t="shared" si="103"/>
        <v>-16</v>
      </c>
    </row>
    <row r="307" spans="1:22">
      <c r="A307" s="241"/>
      <c r="B307" s="118">
        <v>59</v>
      </c>
      <c r="C307" s="155" t="s">
        <v>597</v>
      </c>
      <c r="D307" s="150">
        <v>40</v>
      </c>
      <c r="E307" s="150">
        <v>1973</v>
      </c>
      <c r="F307" s="151">
        <v>2247.54</v>
      </c>
      <c r="G307" s="151">
        <v>2247.54</v>
      </c>
      <c r="H307" s="152">
        <v>9.8819999999999997</v>
      </c>
      <c r="I307" s="145">
        <f t="shared" si="93"/>
        <v>9.8819999999999997</v>
      </c>
      <c r="J307" s="145">
        <v>7.0259999999999998</v>
      </c>
      <c r="K307" s="145">
        <f t="shared" si="94"/>
        <v>6.4139999999999997</v>
      </c>
      <c r="L307" s="145">
        <f t="shared" si="95"/>
        <v>7.0259999999999998</v>
      </c>
      <c r="M307" s="146">
        <v>68</v>
      </c>
      <c r="N307" s="145">
        <f t="shared" si="96"/>
        <v>3.468</v>
      </c>
      <c r="O307" s="146">
        <v>56</v>
      </c>
      <c r="P307" s="145">
        <f t="shared" si="97"/>
        <v>2.8559999999999999</v>
      </c>
      <c r="Q307" s="146">
        <f t="shared" si="98"/>
        <v>175.65</v>
      </c>
      <c r="R307" s="146">
        <f t="shared" si="99"/>
        <v>160.35</v>
      </c>
      <c r="S307" s="146">
        <f t="shared" si="100"/>
        <v>175.65</v>
      </c>
      <c r="T307" s="145">
        <f t="shared" si="101"/>
        <v>0</v>
      </c>
      <c r="U307" s="145">
        <f t="shared" si="102"/>
        <v>0.6120000000000001</v>
      </c>
      <c r="V307" s="147">
        <f t="shared" si="103"/>
        <v>-12</v>
      </c>
    </row>
    <row r="308" spans="1:22">
      <c r="A308" s="241"/>
      <c r="B308" s="118">
        <v>60</v>
      </c>
      <c r="C308" s="153" t="s">
        <v>598</v>
      </c>
      <c r="D308" s="143">
        <v>45</v>
      </c>
      <c r="E308" s="143">
        <v>1985</v>
      </c>
      <c r="F308" s="144">
        <v>2334.15</v>
      </c>
      <c r="G308" s="144">
        <v>2334.15</v>
      </c>
      <c r="H308" s="152">
        <v>9.8149999999999995</v>
      </c>
      <c r="I308" s="145">
        <f t="shared" si="93"/>
        <v>9.8149999999999995</v>
      </c>
      <c r="J308" s="145">
        <v>5.9899950000000004</v>
      </c>
      <c r="K308" s="145">
        <f t="shared" si="94"/>
        <v>5.0209999999999999</v>
      </c>
      <c r="L308" s="145">
        <f t="shared" si="95"/>
        <v>5.99</v>
      </c>
      <c r="M308" s="146">
        <v>94</v>
      </c>
      <c r="N308" s="145">
        <f t="shared" si="96"/>
        <v>4.7939999999999996</v>
      </c>
      <c r="O308" s="146">
        <v>75</v>
      </c>
      <c r="P308" s="145">
        <f t="shared" si="97"/>
        <v>3.8249999999999997</v>
      </c>
      <c r="Q308" s="146">
        <f t="shared" si="98"/>
        <v>133.11100000000002</v>
      </c>
      <c r="R308" s="146">
        <f t="shared" si="99"/>
        <v>111.57777777777778</v>
      </c>
      <c r="S308" s="146">
        <f t="shared" si="100"/>
        <v>133.11111111111111</v>
      </c>
      <c r="T308" s="145">
        <f t="shared" si="101"/>
        <v>4.9999999998107114E-6</v>
      </c>
      <c r="U308" s="145">
        <f t="shared" si="102"/>
        <v>0.96899999999999986</v>
      </c>
      <c r="V308" s="147">
        <f t="shared" si="103"/>
        <v>-19</v>
      </c>
    </row>
    <row r="309" spans="1:22">
      <c r="A309" s="241"/>
      <c r="B309" s="118">
        <v>61</v>
      </c>
      <c r="C309" s="153" t="s">
        <v>599</v>
      </c>
      <c r="D309" s="143">
        <v>22</v>
      </c>
      <c r="E309" s="143">
        <v>1989</v>
      </c>
      <c r="F309" s="144">
        <v>1148.3</v>
      </c>
      <c r="G309" s="144">
        <v>1148.3</v>
      </c>
      <c r="H309" s="152">
        <v>4.1849999999999996</v>
      </c>
      <c r="I309" s="145">
        <f t="shared" si="93"/>
        <v>4.1849999999999996</v>
      </c>
      <c r="J309" s="145">
        <v>2.145</v>
      </c>
      <c r="K309" s="145">
        <f t="shared" si="94"/>
        <v>2.0939999999999999</v>
      </c>
      <c r="L309" s="145">
        <f t="shared" si="95"/>
        <v>2.1449999999999996</v>
      </c>
      <c r="M309" s="146">
        <v>41</v>
      </c>
      <c r="N309" s="145">
        <f t="shared" si="96"/>
        <v>2.0909999999999997</v>
      </c>
      <c r="O309" s="146">
        <v>40</v>
      </c>
      <c r="P309" s="145">
        <f t="shared" si="97"/>
        <v>2.04</v>
      </c>
      <c r="Q309" s="146">
        <f t="shared" si="98"/>
        <v>97.5</v>
      </c>
      <c r="R309" s="146">
        <f t="shared" si="99"/>
        <v>95.181818181818187</v>
      </c>
      <c r="S309" s="146">
        <f t="shared" si="100"/>
        <v>97.499999999999986</v>
      </c>
      <c r="T309" s="145">
        <f t="shared" si="101"/>
        <v>0</v>
      </c>
      <c r="U309" s="145">
        <f t="shared" si="102"/>
        <v>5.0999999999999712E-2</v>
      </c>
      <c r="V309" s="147">
        <f t="shared" si="103"/>
        <v>-1</v>
      </c>
    </row>
    <row r="310" spans="1:22">
      <c r="A310" s="241"/>
      <c r="B310" s="118">
        <v>62</v>
      </c>
      <c r="C310" s="153" t="s">
        <v>600</v>
      </c>
      <c r="D310" s="143">
        <v>45</v>
      </c>
      <c r="E310" s="143">
        <v>1979</v>
      </c>
      <c r="F310" s="144">
        <v>2335.3000000000002</v>
      </c>
      <c r="G310" s="144">
        <v>2335.3000000000002</v>
      </c>
      <c r="H310" s="152">
        <v>10.257</v>
      </c>
      <c r="I310" s="145">
        <f t="shared" si="93"/>
        <v>10.257</v>
      </c>
      <c r="J310" s="145">
        <v>6.4319850000000001</v>
      </c>
      <c r="K310" s="145">
        <f t="shared" si="94"/>
        <v>5.9219999999999997</v>
      </c>
      <c r="L310" s="145">
        <f t="shared" si="95"/>
        <v>6.4320000000000004</v>
      </c>
      <c r="M310" s="146">
        <v>85</v>
      </c>
      <c r="N310" s="145">
        <f t="shared" si="96"/>
        <v>4.335</v>
      </c>
      <c r="O310" s="146">
        <v>75</v>
      </c>
      <c r="P310" s="145">
        <f t="shared" si="97"/>
        <v>3.8249999999999997</v>
      </c>
      <c r="Q310" s="146">
        <f t="shared" si="98"/>
        <v>142.93299999999999</v>
      </c>
      <c r="R310" s="146">
        <f t="shared" si="99"/>
        <v>131.6</v>
      </c>
      <c r="S310" s="146">
        <f t="shared" si="100"/>
        <v>142.93333333333334</v>
      </c>
      <c r="T310" s="145">
        <f t="shared" si="101"/>
        <v>1.5000000000320313E-5</v>
      </c>
      <c r="U310" s="145">
        <f t="shared" si="102"/>
        <v>0.51000000000000023</v>
      </c>
      <c r="V310" s="147">
        <f t="shared" si="103"/>
        <v>-10</v>
      </c>
    </row>
    <row r="311" spans="1:22">
      <c r="A311" s="241"/>
      <c r="B311" s="118">
        <v>63</v>
      </c>
      <c r="C311" s="153" t="s">
        <v>601</v>
      </c>
      <c r="D311" s="143">
        <v>40</v>
      </c>
      <c r="E311" s="143">
        <v>1972</v>
      </c>
      <c r="F311" s="144">
        <v>2236.87</v>
      </c>
      <c r="G311" s="144">
        <v>2236.87</v>
      </c>
      <c r="H311" s="152">
        <v>9.2279999999999998</v>
      </c>
      <c r="I311" s="145">
        <f t="shared" si="93"/>
        <v>9.2279999999999998</v>
      </c>
      <c r="J311" s="145">
        <v>6.3719999999999999</v>
      </c>
      <c r="K311" s="145">
        <f t="shared" si="94"/>
        <v>6.1680000000000001</v>
      </c>
      <c r="L311" s="145">
        <f t="shared" si="95"/>
        <v>6.3719999999999999</v>
      </c>
      <c r="M311" s="146">
        <v>60</v>
      </c>
      <c r="N311" s="145">
        <f t="shared" si="96"/>
        <v>3.0599999999999996</v>
      </c>
      <c r="O311" s="146">
        <v>56</v>
      </c>
      <c r="P311" s="145">
        <f t="shared" si="97"/>
        <v>2.8559999999999999</v>
      </c>
      <c r="Q311" s="146">
        <f t="shared" si="98"/>
        <v>159.30000000000001</v>
      </c>
      <c r="R311" s="146">
        <f t="shared" si="99"/>
        <v>154.19999999999999</v>
      </c>
      <c r="S311" s="146">
        <f t="shared" si="100"/>
        <v>159.30000000000001</v>
      </c>
      <c r="T311" s="145">
        <f t="shared" si="101"/>
        <v>0</v>
      </c>
      <c r="U311" s="145">
        <f t="shared" si="102"/>
        <v>0.20399999999999974</v>
      </c>
      <c r="V311" s="147">
        <f t="shared" si="103"/>
        <v>-4</v>
      </c>
    </row>
    <row r="312" spans="1:22">
      <c r="A312" s="241"/>
      <c r="B312" s="118">
        <v>64</v>
      </c>
      <c r="C312" s="153" t="s">
        <v>604</v>
      </c>
      <c r="D312" s="143">
        <v>46</v>
      </c>
      <c r="E312" s="143">
        <v>1981</v>
      </c>
      <c r="F312" s="144">
        <v>2273.52</v>
      </c>
      <c r="G312" s="144">
        <v>2273.52</v>
      </c>
      <c r="H312" s="152">
        <v>10.944000000000001</v>
      </c>
      <c r="I312" s="145">
        <f t="shared" si="93"/>
        <v>10.944000000000001</v>
      </c>
      <c r="J312" s="145">
        <v>6.8468850000000003</v>
      </c>
      <c r="K312" s="145">
        <f t="shared" si="94"/>
        <v>6.7620000000000013</v>
      </c>
      <c r="L312" s="145">
        <f t="shared" si="95"/>
        <v>6.8468640000000009</v>
      </c>
      <c r="M312" s="146">
        <v>82</v>
      </c>
      <c r="N312" s="145">
        <f t="shared" si="96"/>
        <v>4.1819999999999995</v>
      </c>
      <c r="O312" s="146">
        <v>80.335999999999999</v>
      </c>
      <c r="P312" s="145">
        <f t="shared" si="97"/>
        <v>4.0971359999999999</v>
      </c>
      <c r="Q312" s="146">
        <f t="shared" si="98"/>
        <v>148.84532608695653</v>
      </c>
      <c r="R312" s="146">
        <f t="shared" si="99"/>
        <v>147.00000000000003</v>
      </c>
      <c r="S312" s="146">
        <f t="shared" si="100"/>
        <v>148.84486956521741</v>
      </c>
      <c r="T312" s="145">
        <f t="shared" si="101"/>
        <v>-2.0999999999382624E-5</v>
      </c>
      <c r="U312" s="145">
        <f t="shared" si="102"/>
        <v>8.4863999999999606E-2</v>
      </c>
      <c r="V312" s="147">
        <f t="shared" si="103"/>
        <v>-1.6640000000000015</v>
      </c>
    </row>
    <row r="313" spans="1:22">
      <c r="A313" s="241"/>
      <c r="B313" s="118">
        <v>65</v>
      </c>
      <c r="C313" s="153" t="s">
        <v>608</v>
      </c>
      <c r="D313" s="143">
        <v>45</v>
      </c>
      <c r="E313" s="143">
        <v>1983</v>
      </c>
      <c r="F313" s="144">
        <v>2205.25</v>
      </c>
      <c r="G313" s="144">
        <v>2205.25</v>
      </c>
      <c r="H313" s="152">
        <v>9.5869999999999997</v>
      </c>
      <c r="I313" s="145">
        <f t="shared" si="93"/>
        <v>9.5869999999999997</v>
      </c>
      <c r="J313" s="145">
        <v>6.6290089999999999</v>
      </c>
      <c r="K313" s="145">
        <f t="shared" si="94"/>
        <v>6.0679999999999996</v>
      </c>
      <c r="L313" s="145">
        <f t="shared" si="95"/>
        <v>6.6289999999999996</v>
      </c>
      <c r="M313" s="146">
        <v>69</v>
      </c>
      <c r="N313" s="145">
        <f t="shared" si="96"/>
        <v>3.5189999999999997</v>
      </c>
      <c r="O313" s="146">
        <v>58</v>
      </c>
      <c r="P313" s="145">
        <f t="shared" si="97"/>
        <v>2.9579999999999997</v>
      </c>
      <c r="Q313" s="146">
        <f t="shared" si="98"/>
        <v>147.31131111111111</v>
      </c>
      <c r="R313" s="146">
        <f t="shared" si="99"/>
        <v>134.84444444444443</v>
      </c>
      <c r="S313" s="146">
        <f t="shared" si="100"/>
        <v>147.3111111111111</v>
      </c>
      <c r="T313" s="145">
        <f t="shared" si="101"/>
        <v>-9.0000000003698233E-6</v>
      </c>
      <c r="U313" s="145">
        <f t="shared" si="102"/>
        <v>0.56099999999999994</v>
      </c>
      <c r="V313" s="147">
        <f t="shared" si="103"/>
        <v>-11</v>
      </c>
    </row>
    <row r="314" spans="1:22">
      <c r="A314" s="241"/>
      <c r="B314" s="118">
        <v>66</v>
      </c>
      <c r="C314" s="153" t="s">
        <v>613</v>
      </c>
      <c r="D314" s="143">
        <v>6</v>
      </c>
      <c r="E314" s="143">
        <v>1930</v>
      </c>
      <c r="F314" s="144">
        <v>266.7</v>
      </c>
      <c r="G314" s="144">
        <v>266.7</v>
      </c>
      <c r="H314" s="152">
        <v>1.075</v>
      </c>
      <c r="I314" s="145">
        <f t="shared" si="93"/>
        <v>1.075</v>
      </c>
      <c r="J314" s="145">
        <v>0.8</v>
      </c>
      <c r="K314" s="145">
        <f t="shared" si="94"/>
        <v>0.76899999999999991</v>
      </c>
      <c r="L314" s="145">
        <f t="shared" si="95"/>
        <v>0.871</v>
      </c>
      <c r="M314" s="146">
        <v>6</v>
      </c>
      <c r="N314" s="145">
        <f t="shared" si="96"/>
        <v>0.30599999999999999</v>
      </c>
      <c r="O314" s="146">
        <v>4</v>
      </c>
      <c r="P314" s="145">
        <f t="shared" si="97"/>
        <v>0.20399999999999999</v>
      </c>
      <c r="Q314" s="146">
        <f t="shared" si="98"/>
        <v>133.33333333333334</v>
      </c>
      <c r="R314" s="146">
        <f t="shared" si="99"/>
        <v>128.16666666666666</v>
      </c>
      <c r="S314" s="146">
        <f t="shared" si="100"/>
        <v>145.16666666666666</v>
      </c>
      <c r="T314" s="145">
        <f t="shared" si="101"/>
        <v>7.0999999999999952E-2</v>
      </c>
      <c r="U314" s="145">
        <f t="shared" si="102"/>
        <v>0.10200000000000001</v>
      </c>
      <c r="V314" s="147">
        <f t="shared" si="103"/>
        <v>-2</v>
      </c>
    </row>
    <row r="315" spans="1:22">
      <c r="A315" s="241"/>
      <c r="B315" s="118">
        <v>67</v>
      </c>
      <c r="C315" s="153" t="s">
        <v>614</v>
      </c>
      <c r="D315" s="143">
        <v>50</v>
      </c>
      <c r="E315" s="143">
        <v>1993</v>
      </c>
      <c r="F315" s="144">
        <v>2469.6799999999998</v>
      </c>
      <c r="G315" s="144">
        <v>2469.6799999999998</v>
      </c>
      <c r="H315" s="145">
        <v>10.651</v>
      </c>
      <c r="I315" s="145">
        <f t="shared" si="93"/>
        <v>10.651</v>
      </c>
      <c r="J315" s="145">
        <v>7.3085950000000004</v>
      </c>
      <c r="K315" s="145">
        <f t="shared" si="94"/>
        <v>6.1630000000000003</v>
      </c>
      <c r="L315" s="145">
        <f t="shared" si="95"/>
        <v>7.4737</v>
      </c>
      <c r="M315" s="146">
        <v>88</v>
      </c>
      <c r="N315" s="145">
        <f t="shared" si="96"/>
        <v>4.4879999999999995</v>
      </c>
      <c r="O315" s="146">
        <v>62.3</v>
      </c>
      <c r="P315" s="145">
        <f t="shared" si="97"/>
        <v>3.1772999999999998</v>
      </c>
      <c r="Q315" s="146">
        <f t="shared" si="98"/>
        <v>146.17189999999999</v>
      </c>
      <c r="R315" s="146">
        <f t="shared" si="99"/>
        <v>123.26</v>
      </c>
      <c r="S315" s="146">
        <f t="shared" si="100"/>
        <v>149.47399999999999</v>
      </c>
      <c r="T315" s="145">
        <f t="shared" si="101"/>
        <v>0.16510499999999961</v>
      </c>
      <c r="U315" s="145">
        <f t="shared" si="102"/>
        <v>1.3106999999999998</v>
      </c>
      <c r="V315" s="147">
        <f t="shared" si="103"/>
        <v>-25.700000000000003</v>
      </c>
    </row>
    <row r="316" spans="1:22">
      <c r="A316" s="241"/>
      <c r="B316" s="118">
        <v>68</v>
      </c>
      <c r="C316" s="155" t="s">
        <v>615</v>
      </c>
      <c r="D316" s="150">
        <v>25</v>
      </c>
      <c r="E316" s="150">
        <v>1982</v>
      </c>
      <c r="F316" s="151">
        <v>1353.96</v>
      </c>
      <c r="G316" s="151">
        <v>1353.96</v>
      </c>
      <c r="H316" s="145">
        <v>5.8869999999999996</v>
      </c>
      <c r="I316" s="145">
        <f t="shared" si="93"/>
        <v>5.8869999999999996</v>
      </c>
      <c r="J316" s="152">
        <v>3.7935599999999998</v>
      </c>
      <c r="K316" s="145">
        <f t="shared" si="94"/>
        <v>3.9489999999999998</v>
      </c>
      <c r="L316" s="145">
        <f t="shared" si="95"/>
        <v>4</v>
      </c>
      <c r="M316" s="146">
        <v>38</v>
      </c>
      <c r="N316" s="145">
        <f t="shared" si="96"/>
        <v>1.9379999999999999</v>
      </c>
      <c r="O316" s="146">
        <v>37</v>
      </c>
      <c r="P316" s="145">
        <f t="shared" si="97"/>
        <v>1.8869999999999998</v>
      </c>
      <c r="Q316" s="146">
        <f t="shared" si="98"/>
        <v>151.7424</v>
      </c>
      <c r="R316" s="146">
        <f t="shared" si="99"/>
        <v>157.96</v>
      </c>
      <c r="S316" s="146">
        <f t="shared" si="100"/>
        <v>160</v>
      </c>
      <c r="T316" s="145">
        <f t="shared" si="101"/>
        <v>0.20644000000000018</v>
      </c>
      <c r="U316" s="145">
        <f t="shared" si="102"/>
        <v>5.1000000000000156E-2</v>
      </c>
      <c r="V316" s="147">
        <f t="shared" si="103"/>
        <v>-1</v>
      </c>
    </row>
    <row r="317" spans="1:22" ht="13.5" thickBot="1">
      <c r="A317" s="242"/>
      <c r="B317" s="118">
        <v>69</v>
      </c>
      <c r="C317" s="157" t="s">
        <v>39</v>
      </c>
      <c r="D317" s="156">
        <v>100</v>
      </c>
      <c r="E317" s="156" t="s">
        <v>27</v>
      </c>
      <c r="F317" s="158">
        <v>4442.8900000000003</v>
      </c>
      <c r="G317" s="158">
        <v>4442.8900000000003</v>
      </c>
      <c r="H317" s="159">
        <v>17</v>
      </c>
      <c r="I317" s="159">
        <f t="shared" si="93"/>
        <v>17</v>
      </c>
      <c r="J317" s="159">
        <v>12.49</v>
      </c>
      <c r="K317" s="159">
        <f t="shared" si="94"/>
        <v>11.893079999999999</v>
      </c>
      <c r="L317" s="159">
        <f t="shared" si="95"/>
        <v>12.861149999999999</v>
      </c>
      <c r="M317" s="160">
        <v>91</v>
      </c>
      <c r="N317" s="159">
        <f>M317*0.05612</f>
        <v>5.1069200000000006</v>
      </c>
      <c r="O317" s="160">
        <v>73.75</v>
      </c>
      <c r="P317" s="159">
        <f>O317*0.05612</f>
        <v>4.1388500000000006</v>
      </c>
      <c r="Q317" s="160">
        <f t="shared" si="98"/>
        <v>124.9</v>
      </c>
      <c r="R317" s="160">
        <f t="shared" si="99"/>
        <v>118.9308</v>
      </c>
      <c r="S317" s="160">
        <f t="shared" si="100"/>
        <v>128.61149999999998</v>
      </c>
      <c r="T317" s="159">
        <f t="shared" si="101"/>
        <v>0.37114999999999831</v>
      </c>
      <c r="U317" s="159">
        <f t="shared" si="102"/>
        <v>0.96806999999999999</v>
      </c>
      <c r="V317" s="161">
        <f t="shared" si="103"/>
        <v>-17.25</v>
      </c>
    </row>
    <row r="318" spans="1:22">
      <c r="A318" s="243" t="s">
        <v>646</v>
      </c>
      <c r="B318" s="162">
        <v>1</v>
      </c>
      <c r="C318" s="163" t="s">
        <v>35</v>
      </c>
      <c r="D318" s="162">
        <v>8</v>
      </c>
      <c r="E318" s="162" t="s">
        <v>27</v>
      </c>
      <c r="F318" s="164">
        <v>388.27</v>
      </c>
      <c r="G318" s="164">
        <v>388.27</v>
      </c>
      <c r="H318" s="165">
        <v>0.22</v>
      </c>
      <c r="I318" s="165">
        <f t="shared" si="93"/>
        <v>0.22</v>
      </c>
      <c r="J318" s="165">
        <v>0.06</v>
      </c>
      <c r="K318" s="165">
        <f t="shared" si="94"/>
        <v>0.11496000000000001</v>
      </c>
      <c r="L318" s="165">
        <f t="shared" si="95"/>
        <v>9.9204000000000014E-2</v>
      </c>
      <c r="M318" s="166">
        <v>2</v>
      </c>
      <c r="N318" s="165">
        <f>M318*0.05252</f>
        <v>0.10503999999999999</v>
      </c>
      <c r="O318" s="166">
        <v>2.2999999999999998</v>
      </c>
      <c r="P318" s="165">
        <f>O318*0.05252</f>
        <v>0.12079599999999999</v>
      </c>
      <c r="Q318" s="166">
        <f t="shared" si="98"/>
        <v>7.5</v>
      </c>
      <c r="R318" s="166">
        <f t="shared" si="99"/>
        <v>14.370000000000001</v>
      </c>
      <c r="S318" s="166">
        <f t="shared" si="100"/>
        <v>12.400500000000001</v>
      </c>
      <c r="T318" s="165">
        <f t="shared" si="101"/>
        <v>3.9204000000000017E-2</v>
      </c>
      <c r="U318" s="165">
        <f t="shared" si="102"/>
        <v>-1.5755999999999992E-2</v>
      </c>
      <c r="V318" s="167">
        <f t="shared" si="103"/>
        <v>0.29999999999999982</v>
      </c>
    </row>
    <row r="319" spans="1:22">
      <c r="A319" s="244"/>
      <c r="B319" s="168">
        <v>2</v>
      </c>
      <c r="C319" s="169" t="s">
        <v>41</v>
      </c>
      <c r="D319" s="168">
        <v>12</v>
      </c>
      <c r="E319" s="168" t="s">
        <v>27</v>
      </c>
      <c r="F319" s="170">
        <v>700.54</v>
      </c>
      <c r="G319" s="170">
        <v>700.54</v>
      </c>
      <c r="H319" s="171">
        <v>3.41</v>
      </c>
      <c r="I319" s="171">
        <f t="shared" si="93"/>
        <v>3.41</v>
      </c>
      <c r="J319" s="171">
        <v>1.92</v>
      </c>
      <c r="K319" s="171">
        <f t="shared" si="94"/>
        <v>2.3596000000000004</v>
      </c>
      <c r="L319" s="171">
        <f t="shared" si="95"/>
        <v>2.2598120000000002</v>
      </c>
      <c r="M319" s="172">
        <v>20</v>
      </c>
      <c r="N319" s="171">
        <f>M319*0.05252</f>
        <v>1.0504</v>
      </c>
      <c r="O319" s="172">
        <v>21.9</v>
      </c>
      <c r="P319" s="171">
        <f>O319*0.05252</f>
        <v>1.1501879999999998</v>
      </c>
      <c r="Q319" s="172">
        <f t="shared" si="98"/>
        <v>160</v>
      </c>
      <c r="R319" s="172">
        <f t="shared" si="99"/>
        <v>196.63333333333335</v>
      </c>
      <c r="S319" s="172">
        <f t="shared" si="100"/>
        <v>188.3176666666667</v>
      </c>
      <c r="T319" s="171">
        <f t="shared" si="101"/>
        <v>0.33981200000000022</v>
      </c>
      <c r="U319" s="171">
        <f t="shared" si="102"/>
        <v>-9.9787999999999766E-2</v>
      </c>
      <c r="V319" s="173">
        <f t="shared" si="103"/>
        <v>1.8999999999999986</v>
      </c>
    </row>
    <row r="320" spans="1:22">
      <c r="A320" s="244"/>
      <c r="B320" s="168">
        <v>3</v>
      </c>
      <c r="C320" s="174" t="s">
        <v>44</v>
      </c>
      <c r="D320" s="175">
        <v>92</v>
      </c>
      <c r="E320" s="175" t="s">
        <v>27</v>
      </c>
      <c r="F320" s="176">
        <v>4482.05</v>
      </c>
      <c r="G320" s="176">
        <v>4482.05</v>
      </c>
      <c r="H320" s="171">
        <v>20.972000000000001</v>
      </c>
      <c r="I320" s="171">
        <f t="shared" si="93"/>
        <v>20.972000000000001</v>
      </c>
      <c r="J320" s="177">
        <v>11.895452000000001</v>
      </c>
      <c r="K320" s="171">
        <f t="shared" si="94"/>
        <v>15.772520000000002</v>
      </c>
      <c r="L320" s="171">
        <f t="shared" si="95"/>
        <v>15.473156000000001</v>
      </c>
      <c r="M320" s="172">
        <v>99</v>
      </c>
      <c r="N320" s="171">
        <f>M320*0.05252</f>
        <v>5.1994799999999994</v>
      </c>
      <c r="O320" s="172">
        <v>104.7</v>
      </c>
      <c r="P320" s="171">
        <f>O320*0.05252</f>
        <v>5.4988440000000001</v>
      </c>
      <c r="Q320" s="172">
        <f t="shared" si="98"/>
        <v>129.29839130434783</v>
      </c>
      <c r="R320" s="172">
        <f t="shared" si="99"/>
        <v>171.44043478260872</v>
      </c>
      <c r="S320" s="172">
        <f t="shared" si="100"/>
        <v>168.18647826086956</v>
      </c>
      <c r="T320" s="171">
        <f t="shared" si="101"/>
        <v>3.5777040000000007</v>
      </c>
      <c r="U320" s="171">
        <f t="shared" si="102"/>
        <v>-0.29936400000000063</v>
      </c>
      <c r="V320" s="173">
        <f t="shared" si="103"/>
        <v>5.7000000000000028</v>
      </c>
    </row>
    <row r="321" spans="1:22">
      <c r="A321" s="244"/>
      <c r="B321" s="168">
        <v>4</v>
      </c>
      <c r="C321" s="169" t="s">
        <v>49</v>
      </c>
      <c r="D321" s="168">
        <v>35</v>
      </c>
      <c r="E321" s="168" t="s">
        <v>27</v>
      </c>
      <c r="F321" s="170">
        <v>1384.87</v>
      </c>
      <c r="G321" s="170">
        <v>1384.87</v>
      </c>
      <c r="H321" s="171">
        <v>6.67</v>
      </c>
      <c r="I321" s="171">
        <f t="shared" si="93"/>
        <v>6.67</v>
      </c>
      <c r="J321" s="171">
        <v>4.2498649999999998</v>
      </c>
      <c r="K321" s="171">
        <f t="shared" si="94"/>
        <v>5.9559999999999995</v>
      </c>
      <c r="L321" s="171">
        <f t="shared" si="95"/>
        <v>5.8132000000000001</v>
      </c>
      <c r="M321" s="172">
        <v>14</v>
      </c>
      <c r="N321" s="171">
        <f t="shared" ref="N321:N340" si="104">M321*0.051</f>
        <v>0.71399999999999997</v>
      </c>
      <c r="O321" s="172">
        <v>16.8</v>
      </c>
      <c r="P321" s="171">
        <f t="shared" ref="P321:P340" si="105">O321*0.051</f>
        <v>0.85680000000000001</v>
      </c>
      <c r="Q321" s="172">
        <f t="shared" si="98"/>
        <v>121.42471428571427</v>
      </c>
      <c r="R321" s="172">
        <f t="shared" si="99"/>
        <v>170.17142857142855</v>
      </c>
      <c r="S321" s="172">
        <f t="shared" si="100"/>
        <v>166.09142857142857</v>
      </c>
      <c r="T321" s="171">
        <f t="shared" si="101"/>
        <v>1.5633350000000004</v>
      </c>
      <c r="U321" s="171">
        <f t="shared" si="102"/>
        <v>-0.14280000000000004</v>
      </c>
      <c r="V321" s="173">
        <f t="shared" si="103"/>
        <v>2.8000000000000007</v>
      </c>
    </row>
    <row r="322" spans="1:22">
      <c r="A322" s="244"/>
      <c r="B322" s="168">
        <v>5</v>
      </c>
      <c r="C322" s="174" t="s">
        <v>50</v>
      </c>
      <c r="D322" s="175">
        <v>30</v>
      </c>
      <c r="E322" s="175">
        <v>1990</v>
      </c>
      <c r="F322" s="176">
        <v>1607</v>
      </c>
      <c r="G322" s="176">
        <f t="shared" ref="G322:G331" si="106">F322</f>
        <v>1607</v>
      </c>
      <c r="H322" s="171">
        <f>2.042527+6.28146</f>
        <v>8.3239870000000007</v>
      </c>
      <c r="I322" s="171">
        <f t="shared" si="93"/>
        <v>8.3239870000000007</v>
      </c>
      <c r="J322" s="177">
        <f t="shared" ref="J322:J331" si="107">O322*0.05269</f>
        <v>2.0425278499999999</v>
      </c>
      <c r="K322" s="171">
        <f t="shared" si="94"/>
        <v>6.5389870000000005</v>
      </c>
      <c r="L322" s="171">
        <f t="shared" si="95"/>
        <v>6.3469720000000009</v>
      </c>
      <c r="M322" s="172">
        <v>35</v>
      </c>
      <c r="N322" s="171">
        <f t="shared" si="104"/>
        <v>1.7849999999999999</v>
      </c>
      <c r="O322" s="172">
        <v>38.765000000000001</v>
      </c>
      <c r="P322" s="171">
        <f t="shared" si="105"/>
        <v>1.977015</v>
      </c>
      <c r="Q322" s="172">
        <f t="shared" si="98"/>
        <v>68.084261666666663</v>
      </c>
      <c r="R322" s="172">
        <f t="shared" si="99"/>
        <v>217.96623333333338</v>
      </c>
      <c r="S322" s="172">
        <f t="shared" si="100"/>
        <v>211.56573333333336</v>
      </c>
      <c r="T322" s="171">
        <f t="shared" si="101"/>
        <v>4.304444150000001</v>
      </c>
      <c r="U322" s="171">
        <f t="shared" si="102"/>
        <v>-0.19201500000000005</v>
      </c>
      <c r="V322" s="173">
        <f t="shared" si="103"/>
        <v>3.7650000000000006</v>
      </c>
    </row>
    <row r="323" spans="1:22">
      <c r="A323" s="244"/>
      <c r="B323" s="168">
        <v>6</v>
      </c>
      <c r="C323" s="169" t="s">
        <v>51</v>
      </c>
      <c r="D323" s="168">
        <v>20</v>
      </c>
      <c r="E323" s="168">
        <v>1989</v>
      </c>
      <c r="F323" s="170">
        <v>1047.7</v>
      </c>
      <c r="G323" s="176">
        <f t="shared" si="106"/>
        <v>1047.7</v>
      </c>
      <c r="H323" s="171">
        <f>1.388591+4.606411</f>
        <v>5.9950019999999995</v>
      </c>
      <c r="I323" s="171">
        <f t="shared" si="93"/>
        <v>5.9950019999999995</v>
      </c>
      <c r="J323" s="177">
        <f t="shared" si="107"/>
        <v>1.38859226</v>
      </c>
      <c r="K323" s="171">
        <f t="shared" si="94"/>
        <v>4.6690019999999999</v>
      </c>
      <c r="L323" s="171">
        <f t="shared" si="95"/>
        <v>4.6509479999999996</v>
      </c>
      <c r="M323" s="172">
        <v>26</v>
      </c>
      <c r="N323" s="171">
        <f t="shared" si="104"/>
        <v>1.3259999999999998</v>
      </c>
      <c r="O323" s="172">
        <v>26.353999999999999</v>
      </c>
      <c r="P323" s="171">
        <f t="shared" si="105"/>
        <v>1.3440539999999999</v>
      </c>
      <c r="Q323" s="172">
        <f t="shared" si="98"/>
        <v>69.429613000000003</v>
      </c>
      <c r="R323" s="172">
        <f t="shared" si="99"/>
        <v>233.45009999999996</v>
      </c>
      <c r="S323" s="172">
        <f t="shared" si="100"/>
        <v>232.54739999999998</v>
      </c>
      <c r="T323" s="171">
        <f t="shared" si="101"/>
        <v>3.2623557399999994</v>
      </c>
      <c r="U323" s="171">
        <f t="shared" si="102"/>
        <v>-1.8054000000000014E-2</v>
      </c>
      <c r="V323" s="173">
        <f t="shared" si="103"/>
        <v>0.3539999999999992</v>
      </c>
    </row>
    <row r="324" spans="1:22">
      <c r="A324" s="244"/>
      <c r="B324" s="168">
        <v>7</v>
      </c>
      <c r="C324" s="169" t="s">
        <v>52</v>
      </c>
      <c r="D324" s="168">
        <v>9</v>
      </c>
      <c r="E324" s="168">
        <v>1990</v>
      </c>
      <c r="F324" s="170">
        <v>464.1</v>
      </c>
      <c r="G324" s="176">
        <f t="shared" si="106"/>
        <v>464.1</v>
      </c>
      <c r="H324" s="171">
        <f>0.568842+2.319156</f>
        <v>2.8879980000000001</v>
      </c>
      <c r="I324" s="171">
        <f t="shared" si="93"/>
        <v>2.8879980000000001</v>
      </c>
      <c r="J324" s="177">
        <f t="shared" si="107"/>
        <v>0.56884124000000003</v>
      </c>
      <c r="K324" s="171">
        <f t="shared" si="94"/>
        <v>2.3269980000000001</v>
      </c>
      <c r="L324" s="171">
        <f t="shared" si="95"/>
        <v>2.337402</v>
      </c>
      <c r="M324" s="172">
        <v>11</v>
      </c>
      <c r="N324" s="171">
        <f t="shared" si="104"/>
        <v>0.56099999999999994</v>
      </c>
      <c r="O324" s="172">
        <v>10.795999999999999</v>
      </c>
      <c r="P324" s="171">
        <f t="shared" si="105"/>
        <v>0.55059599999999997</v>
      </c>
      <c r="Q324" s="172">
        <f t="shared" si="98"/>
        <v>63.204582222222221</v>
      </c>
      <c r="R324" s="172">
        <f t="shared" si="99"/>
        <v>258.55533333333335</v>
      </c>
      <c r="S324" s="172">
        <f t="shared" si="100"/>
        <v>259.71133333333336</v>
      </c>
      <c r="T324" s="171">
        <f t="shared" si="101"/>
        <v>1.76856076</v>
      </c>
      <c r="U324" s="171">
        <f t="shared" si="102"/>
        <v>1.0403999999999969E-2</v>
      </c>
      <c r="V324" s="173">
        <f t="shared" si="103"/>
        <v>-0.20400000000000063</v>
      </c>
    </row>
    <row r="325" spans="1:22">
      <c r="A325" s="244"/>
      <c r="B325" s="168">
        <v>8</v>
      </c>
      <c r="C325" s="169" t="s">
        <v>53</v>
      </c>
      <c r="D325" s="168">
        <v>50</v>
      </c>
      <c r="E325" s="168">
        <v>1972</v>
      </c>
      <c r="F325" s="170">
        <v>2563.1</v>
      </c>
      <c r="G325" s="176">
        <f t="shared" si="106"/>
        <v>2563.1</v>
      </c>
      <c r="H325" s="171">
        <f>2.697095+9.697884</f>
        <v>12.394978999999999</v>
      </c>
      <c r="I325" s="171">
        <f t="shared" si="93"/>
        <v>12.394978999999999</v>
      </c>
      <c r="J325" s="177">
        <f t="shared" si="107"/>
        <v>2.6970957200000001</v>
      </c>
      <c r="K325" s="171">
        <f t="shared" si="94"/>
        <v>9.385978999999999</v>
      </c>
      <c r="L325" s="171">
        <f t="shared" si="95"/>
        <v>9.7843909999999994</v>
      </c>
      <c r="M325" s="172">
        <v>59</v>
      </c>
      <c r="N325" s="171">
        <f t="shared" si="104"/>
        <v>3.0089999999999999</v>
      </c>
      <c r="O325" s="172">
        <v>51.188000000000002</v>
      </c>
      <c r="P325" s="171">
        <f t="shared" si="105"/>
        <v>2.6105879999999999</v>
      </c>
      <c r="Q325" s="172">
        <f t="shared" si="98"/>
        <v>53.941914400000002</v>
      </c>
      <c r="R325" s="172">
        <f t="shared" si="99"/>
        <v>187.71957999999998</v>
      </c>
      <c r="S325" s="172">
        <f t="shared" si="100"/>
        <v>195.68781999999999</v>
      </c>
      <c r="T325" s="171">
        <f t="shared" si="101"/>
        <v>7.0872952799999993</v>
      </c>
      <c r="U325" s="171">
        <f t="shared" si="102"/>
        <v>0.39841199999999999</v>
      </c>
      <c r="V325" s="173">
        <f t="shared" si="103"/>
        <v>-7.8119999999999976</v>
      </c>
    </row>
    <row r="326" spans="1:22">
      <c r="A326" s="244"/>
      <c r="B326" s="168">
        <v>9</v>
      </c>
      <c r="C326" s="169" t="s">
        <v>54</v>
      </c>
      <c r="D326" s="168">
        <v>44</v>
      </c>
      <c r="E326" s="168">
        <v>1968</v>
      </c>
      <c r="F326" s="170">
        <v>2515.6999999999998</v>
      </c>
      <c r="G326" s="176">
        <f t="shared" si="106"/>
        <v>2515.6999999999998</v>
      </c>
      <c r="H326" s="171">
        <f>2.732768+11.39625</f>
        <v>14.129018</v>
      </c>
      <c r="I326" s="171">
        <f t="shared" si="93"/>
        <v>14.129018</v>
      </c>
      <c r="J326" s="177">
        <f t="shared" si="107"/>
        <v>2.73276685</v>
      </c>
      <c r="K326" s="171">
        <f t="shared" si="94"/>
        <v>11.834018</v>
      </c>
      <c r="L326" s="171">
        <f t="shared" si="95"/>
        <v>11.483903</v>
      </c>
      <c r="M326" s="172">
        <v>45</v>
      </c>
      <c r="N326" s="171">
        <f t="shared" si="104"/>
        <v>2.2949999999999999</v>
      </c>
      <c r="O326" s="172">
        <v>51.865000000000002</v>
      </c>
      <c r="P326" s="171">
        <f t="shared" si="105"/>
        <v>2.6451150000000001</v>
      </c>
      <c r="Q326" s="172">
        <f t="shared" si="98"/>
        <v>62.108337499999998</v>
      </c>
      <c r="R326" s="172">
        <f t="shared" si="99"/>
        <v>268.95495454545454</v>
      </c>
      <c r="S326" s="172">
        <f t="shared" si="100"/>
        <v>260.99779545454544</v>
      </c>
      <c r="T326" s="171">
        <f t="shared" si="101"/>
        <v>8.7511361500000007</v>
      </c>
      <c r="U326" s="171">
        <f t="shared" si="102"/>
        <v>-0.35011500000000018</v>
      </c>
      <c r="V326" s="173">
        <f t="shared" si="103"/>
        <v>6.865000000000002</v>
      </c>
    </row>
    <row r="327" spans="1:22">
      <c r="A327" s="244"/>
      <c r="B327" s="168">
        <v>10</v>
      </c>
      <c r="C327" s="169" t="s">
        <v>59</v>
      </c>
      <c r="D327" s="168">
        <v>44</v>
      </c>
      <c r="E327" s="168">
        <v>1966</v>
      </c>
      <c r="F327" s="170">
        <v>1949.2</v>
      </c>
      <c r="G327" s="176">
        <f t="shared" si="106"/>
        <v>1949.2</v>
      </c>
      <c r="H327" s="171">
        <f>2.251973+10.50302</f>
        <v>12.754992999999999</v>
      </c>
      <c r="I327" s="171">
        <f t="shared" si="93"/>
        <v>12.754992999999999</v>
      </c>
      <c r="J327" s="177">
        <f t="shared" si="107"/>
        <v>2.2519705999999999</v>
      </c>
      <c r="K327" s="171">
        <f t="shared" si="94"/>
        <v>11.122992999999999</v>
      </c>
      <c r="L327" s="171">
        <f t="shared" si="95"/>
        <v>10.575253</v>
      </c>
      <c r="M327" s="172">
        <v>32</v>
      </c>
      <c r="N327" s="171">
        <f t="shared" si="104"/>
        <v>1.6319999999999999</v>
      </c>
      <c r="O327" s="172">
        <v>42.74</v>
      </c>
      <c r="P327" s="171">
        <f t="shared" si="105"/>
        <v>2.1797399999999998</v>
      </c>
      <c r="Q327" s="172">
        <f t="shared" si="98"/>
        <v>51.181150000000002</v>
      </c>
      <c r="R327" s="172">
        <f t="shared" si="99"/>
        <v>252.79529545454542</v>
      </c>
      <c r="S327" s="172">
        <f t="shared" si="100"/>
        <v>240.3466590909091</v>
      </c>
      <c r="T327" s="171">
        <f t="shared" si="101"/>
        <v>8.3232824000000001</v>
      </c>
      <c r="U327" s="171">
        <f t="shared" si="102"/>
        <v>-0.54773999999999989</v>
      </c>
      <c r="V327" s="173">
        <f t="shared" si="103"/>
        <v>10.740000000000002</v>
      </c>
    </row>
    <row r="328" spans="1:22">
      <c r="A328" s="244"/>
      <c r="B328" s="168">
        <v>11</v>
      </c>
      <c r="C328" s="169" t="s">
        <v>58</v>
      </c>
      <c r="D328" s="168">
        <v>44</v>
      </c>
      <c r="E328" s="168">
        <v>1970</v>
      </c>
      <c r="F328" s="170">
        <v>2310.6999999999998</v>
      </c>
      <c r="G328" s="176">
        <f t="shared" si="106"/>
        <v>2310.6999999999998</v>
      </c>
      <c r="H328" s="171">
        <f>2.919766+8.971248</f>
        <v>11.891013999999998</v>
      </c>
      <c r="I328" s="171">
        <f t="shared" si="93"/>
        <v>11.891013999999998</v>
      </c>
      <c r="J328" s="177">
        <f t="shared" si="107"/>
        <v>2.9197636600000001</v>
      </c>
      <c r="K328" s="171">
        <f t="shared" si="94"/>
        <v>8.9840139999999984</v>
      </c>
      <c r="L328" s="171">
        <f t="shared" si="95"/>
        <v>9.064899999999998</v>
      </c>
      <c r="M328" s="172">
        <v>57</v>
      </c>
      <c r="N328" s="171">
        <f t="shared" si="104"/>
        <v>2.907</v>
      </c>
      <c r="O328" s="172">
        <v>55.414000000000001</v>
      </c>
      <c r="P328" s="171">
        <f t="shared" si="105"/>
        <v>2.826114</v>
      </c>
      <c r="Q328" s="172">
        <f t="shared" si="98"/>
        <v>66.358265000000003</v>
      </c>
      <c r="R328" s="172">
        <f t="shared" si="99"/>
        <v>204.18213636363635</v>
      </c>
      <c r="S328" s="172">
        <f t="shared" si="100"/>
        <v>206.0204545454545</v>
      </c>
      <c r="T328" s="171">
        <f t="shared" si="101"/>
        <v>6.1451363399999979</v>
      </c>
      <c r="U328" s="171">
        <f t="shared" si="102"/>
        <v>8.0886000000000013E-2</v>
      </c>
      <c r="V328" s="173">
        <f t="shared" si="103"/>
        <v>-1.5859999999999985</v>
      </c>
    </row>
    <row r="329" spans="1:22">
      <c r="A329" s="244"/>
      <c r="B329" s="168">
        <v>12</v>
      </c>
      <c r="C329" s="169" t="s">
        <v>57</v>
      </c>
      <c r="D329" s="168">
        <v>22</v>
      </c>
      <c r="E329" s="168">
        <v>1985</v>
      </c>
      <c r="F329" s="170">
        <v>1124.8</v>
      </c>
      <c r="G329" s="176">
        <f t="shared" si="106"/>
        <v>1124.8</v>
      </c>
      <c r="H329" s="171">
        <f>2.290698+4.9313</f>
        <v>7.2219980000000001</v>
      </c>
      <c r="I329" s="171">
        <f t="shared" si="93"/>
        <v>7.2219980000000001</v>
      </c>
      <c r="J329" s="177">
        <f t="shared" si="107"/>
        <v>2.2906977500000001</v>
      </c>
      <c r="K329" s="171">
        <f t="shared" si="94"/>
        <v>5.0799979999999998</v>
      </c>
      <c r="L329" s="171">
        <f t="shared" si="95"/>
        <v>5.0047730000000001</v>
      </c>
      <c r="M329" s="172">
        <v>42</v>
      </c>
      <c r="N329" s="171">
        <f t="shared" si="104"/>
        <v>2.1419999999999999</v>
      </c>
      <c r="O329" s="172">
        <v>43.475000000000001</v>
      </c>
      <c r="P329" s="171">
        <f t="shared" si="105"/>
        <v>2.217225</v>
      </c>
      <c r="Q329" s="172">
        <f t="shared" si="98"/>
        <v>104.12262500000001</v>
      </c>
      <c r="R329" s="172">
        <f t="shared" si="99"/>
        <v>230.90899999999999</v>
      </c>
      <c r="S329" s="172">
        <f t="shared" si="100"/>
        <v>227.48968181818182</v>
      </c>
      <c r="T329" s="171">
        <f t="shared" si="101"/>
        <v>2.7140752500000001</v>
      </c>
      <c r="U329" s="171">
        <f t="shared" si="102"/>
        <v>-7.5225000000000097E-2</v>
      </c>
      <c r="V329" s="173">
        <f t="shared" si="103"/>
        <v>1.4750000000000014</v>
      </c>
    </row>
    <row r="330" spans="1:22">
      <c r="A330" s="244"/>
      <c r="B330" s="168">
        <v>13</v>
      </c>
      <c r="C330" s="169" t="s">
        <v>56</v>
      </c>
      <c r="D330" s="168">
        <v>22</v>
      </c>
      <c r="E330" s="168">
        <v>1987</v>
      </c>
      <c r="F330" s="170">
        <v>1206.54</v>
      </c>
      <c r="G330" s="176">
        <f t="shared" si="106"/>
        <v>1206.54</v>
      </c>
      <c r="H330" s="171">
        <f>1.882245+5.362761</f>
        <v>7.2450060000000001</v>
      </c>
      <c r="I330" s="171">
        <f t="shared" si="93"/>
        <v>7.2450060000000001</v>
      </c>
      <c r="J330" s="177">
        <f t="shared" si="107"/>
        <v>1.8822448700000001</v>
      </c>
      <c r="K330" s="171">
        <f t="shared" si="94"/>
        <v>5.6130060000000004</v>
      </c>
      <c r="L330" s="171">
        <f t="shared" si="95"/>
        <v>5.423133</v>
      </c>
      <c r="M330" s="172">
        <v>32</v>
      </c>
      <c r="N330" s="171">
        <f t="shared" si="104"/>
        <v>1.6319999999999999</v>
      </c>
      <c r="O330" s="172">
        <v>35.722999999999999</v>
      </c>
      <c r="P330" s="171">
        <f t="shared" si="105"/>
        <v>1.8218729999999999</v>
      </c>
      <c r="Q330" s="172">
        <f t="shared" si="98"/>
        <v>85.556584999999998</v>
      </c>
      <c r="R330" s="172">
        <f t="shared" si="99"/>
        <v>255.13663636363637</v>
      </c>
      <c r="S330" s="172">
        <f t="shared" si="100"/>
        <v>246.50604545454544</v>
      </c>
      <c r="T330" s="171">
        <f t="shared" si="101"/>
        <v>3.5408881299999999</v>
      </c>
      <c r="U330" s="171">
        <f t="shared" si="102"/>
        <v>-0.18987299999999996</v>
      </c>
      <c r="V330" s="173">
        <f t="shared" si="103"/>
        <v>3.722999999999999</v>
      </c>
    </row>
    <row r="331" spans="1:22">
      <c r="A331" s="244"/>
      <c r="B331" s="168">
        <v>14</v>
      </c>
      <c r="C331" s="178" t="s">
        <v>55</v>
      </c>
      <c r="D331" s="168">
        <v>22</v>
      </c>
      <c r="E331" s="168">
        <v>1987</v>
      </c>
      <c r="F331" s="170">
        <v>1082.6300000000001</v>
      </c>
      <c r="G331" s="176">
        <f t="shared" si="106"/>
        <v>1082.6300000000001</v>
      </c>
      <c r="H331" s="171">
        <f>1.511361+4.47664</f>
        <v>5.9880009999999997</v>
      </c>
      <c r="I331" s="171">
        <f t="shared" si="93"/>
        <v>5.9880009999999997</v>
      </c>
      <c r="J331" s="177">
        <f t="shared" si="107"/>
        <v>1.5113599600000001</v>
      </c>
      <c r="K331" s="171">
        <f t="shared" si="94"/>
        <v>4.5600009999999997</v>
      </c>
      <c r="L331" s="171">
        <f t="shared" si="95"/>
        <v>4.5251169999999998</v>
      </c>
      <c r="M331" s="172">
        <v>28</v>
      </c>
      <c r="N331" s="171">
        <f t="shared" si="104"/>
        <v>1.4279999999999999</v>
      </c>
      <c r="O331" s="172">
        <v>28.684000000000001</v>
      </c>
      <c r="P331" s="171">
        <f t="shared" si="105"/>
        <v>1.4628839999999999</v>
      </c>
      <c r="Q331" s="172">
        <f t="shared" si="98"/>
        <v>68.698179999999994</v>
      </c>
      <c r="R331" s="172">
        <f t="shared" si="99"/>
        <v>207.27277272727272</v>
      </c>
      <c r="S331" s="172">
        <f t="shared" si="100"/>
        <v>205.68713636363637</v>
      </c>
      <c r="T331" s="171">
        <f t="shared" si="101"/>
        <v>3.0137570399999998</v>
      </c>
      <c r="U331" s="171">
        <f t="shared" si="102"/>
        <v>-3.4883999999999915E-2</v>
      </c>
      <c r="V331" s="173">
        <f t="shared" si="103"/>
        <v>0.68400000000000105</v>
      </c>
    </row>
    <row r="332" spans="1:22">
      <c r="A332" s="244"/>
      <c r="B332" s="168">
        <v>15</v>
      </c>
      <c r="C332" s="179" t="s">
        <v>61</v>
      </c>
      <c r="D332" s="168">
        <v>6</v>
      </c>
      <c r="E332" s="168">
        <v>1984</v>
      </c>
      <c r="F332" s="170">
        <v>368</v>
      </c>
      <c r="G332" s="170">
        <v>368</v>
      </c>
      <c r="H332" s="171">
        <v>2.4</v>
      </c>
      <c r="I332" s="171">
        <v>2.4</v>
      </c>
      <c r="J332" s="171">
        <f t="shared" ref="J332:J340" si="108">D332*0.16</f>
        <v>0.96</v>
      </c>
      <c r="K332" s="171">
        <f t="shared" si="94"/>
        <v>1.89</v>
      </c>
      <c r="L332" s="171">
        <f t="shared" si="95"/>
        <v>0.81899999999999995</v>
      </c>
      <c r="M332" s="172">
        <v>10</v>
      </c>
      <c r="N332" s="171">
        <f t="shared" si="104"/>
        <v>0.51</v>
      </c>
      <c r="O332" s="172">
        <v>31</v>
      </c>
      <c r="P332" s="171">
        <f t="shared" si="105"/>
        <v>1.581</v>
      </c>
      <c r="Q332" s="172">
        <f t="shared" ref="Q332:Q363" si="109">J332*1000/D332</f>
        <v>160</v>
      </c>
      <c r="R332" s="172">
        <f t="shared" si="99"/>
        <v>315</v>
      </c>
      <c r="S332" s="172">
        <f>L332/D332*1000</f>
        <v>136.49999999999997</v>
      </c>
      <c r="T332" s="171">
        <f t="shared" si="101"/>
        <v>-0.14100000000000001</v>
      </c>
      <c r="U332" s="171">
        <f t="shared" si="102"/>
        <v>-1.071</v>
      </c>
      <c r="V332" s="173">
        <f t="shared" ref="V332:V363" si="110">O332-M332</f>
        <v>21</v>
      </c>
    </row>
    <row r="333" spans="1:22">
      <c r="A333" s="244"/>
      <c r="B333" s="168">
        <v>16</v>
      </c>
      <c r="C333" s="179" t="s">
        <v>68</v>
      </c>
      <c r="D333" s="168">
        <v>9</v>
      </c>
      <c r="E333" s="168">
        <v>1983</v>
      </c>
      <c r="F333" s="170">
        <v>518</v>
      </c>
      <c r="G333" s="170">
        <v>518</v>
      </c>
      <c r="H333" s="171">
        <v>2.8</v>
      </c>
      <c r="I333" s="171">
        <v>2.8</v>
      </c>
      <c r="J333" s="171">
        <f t="shared" si="108"/>
        <v>1.44</v>
      </c>
      <c r="K333" s="171">
        <f t="shared" si="94"/>
        <v>2.0350000000000001</v>
      </c>
      <c r="L333" s="171">
        <f t="shared" si="95"/>
        <v>2.137</v>
      </c>
      <c r="M333" s="172">
        <v>15</v>
      </c>
      <c r="N333" s="171">
        <f t="shared" si="104"/>
        <v>0.7649999999999999</v>
      </c>
      <c r="O333" s="172">
        <v>13</v>
      </c>
      <c r="P333" s="171">
        <f t="shared" si="105"/>
        <v>0.66299999999999992</v>
      </c>
      <c r="Q333" s="172">
        <f t="shared" si="109"/>
        <v>160</v>
      </c>
      <c r="R333" s="172">
        <f t="shared" si="99"/>
        <v>226.11111111111114</v>
      </c>
      <c r="S333" s="172">
        <f t="shared" ref="S333:S396" si="111">L333*1000/D333</f>
        <v>237.44444444444446</v>
      </c>
      <c r="T333" s="171">
        <f t="shared" si="101"/>
        <v>0.69700000000000006</v>
      </c>
      <c r="U333" s="171">
        <f t="shared" si="102"/>
        <v>0.10199999999999998</v>
      </c>
      <c r="V333" s="173">
        <f t="shared" si="110"/>
        <v>-2</v>
      </c>
    </row>
    <row r="334" spans="1:22">
      <c r="A334" s="244"/>
      <c r="B334" s="168">
        <v>17</v>
      </c>
      <c r="C334" s="179" t="s">
        <v>69</v>
      </c>
      <c r="D334" s="168">
        <v>9</v>
      </c>
      <c r="E334" s="168">
        <v>1984</v>
      </c>
      <c r="F334" s="170">
        <v>431</v>
      </c>
      <c r="G334" s="170">
        <v>431</v>
      </c>
      <c r="H334" s="171">
        <v>2.8</v>
      </c>
      <c r="I334" s="171">
        <v>2.8</v>
      </c>
      <c r="J334" s="171">
        <f t="shared" si="108"/>
        <v>1.44</v>
      </c>
      <c r="K334" s="171">
        <f t="shared" si="94"/>
        <v>2.1879999999999997</v>
      </c>
      <c r="L334" s="171">
        <f t="shared" si="95"/>
        <v>2.1114999999999999</v>
      </c>
      <c r="M334" s="172">
        <v>12</v>
      </c>
      <c r="N334" s="171">
        <f t="shared" si="104"/>
        <v>0.61199999999999999</v>
      </c>
      <c r="O334" s="172">
        <v>13.5</v>
      </c>
      <c r="P334" s="171">
        <f t="shared" si="105"/>
        <v>0.6885</v>
      </c>
      <c r="Q334" s="172">
        <f t="shared" si="109"/>
        <v>160</v>
      </c>
      <c r="R334" s="172">
        <f t="shared" si="99"/>
        <v>243.11111111111106</v>
      </c>
      <c r="S334" s="172">
        <f t="shared" si="111"/>
        <v>234.61111111111111</v>
      </c>
      <c r="T334" s="171">
        <f t="shared" si="101"/>
        <v>0.67149999999999999</v>
      </c>
      <c r="U334" s="171">
        <f t="shared" si="102"/>
        <v>-7.6500000000000012E-2</v>
      </c>
      <c r="V334" s="173">
        <f t="shared" si="110"/>
        <v>1.5</v>
      </c>
    </row>
    <row r="335" spans="1:22">
      <c r="A335" s="244"/>
      <c r="B335" s="168">
        <v>18</v>
      </c>
      <c r="C335" s="179" t="s">
        <v>70</v>
      </c>
      <c r="D335" s="168">
        <v>13</v>
      </c>
      <c r="E335" s="168">
        <v>1977</v>
      </c>
      <c r="F335" s="170">
        <v>604</v>
      </c>
      <c r="G335" s="170">
        <v>604</v>
      </c>
      <c r="H335" s="171">
        <v>3.8</v>
      </c>
      <c r="I335" s="171">
        <v>3.8</v>
      </c>
      <c r="J335" s="171">
        <f t="shared" si="108"/>
        <v>2.08</v>
      </c>
      <c r="K335" s="171">
        <f t="shared" si="94"/>
        <v>2.984</v>
      </c>
      <c r="L335" s="171">
        <f t="shared" si="95"/>
        <v>3.3409999999999997</v>
      </c>
      <c r="M335" s="172">
        <v>16</v>
      </c>
      <c r="N335" s="171">
        <f t="shared" si="104"/>
        <v>0.81599999999999995</v>
      </c>
      <c r="O335" s="172">
        <v>9</v>
      </c>
      <c r="P335" s="171">
        <f t="shared" si="105"/>
        <v>0.45899999999999996</v>
      </c>
      <c r="Q335" s="172">
        <f t="shared" si="109"/>
        <v>160</v>
      </c>
      <c r="R335" s="172">
        <f t="shared" si="99"/>
        <v>229.53846153846155</v>
      </c>
      <c r="S335" s="172">
        <f t="shared" si="111"/>
        <v>256.99999999999994</v>
      </c>
      <c r="T335" s="171">
        <f t="shared" si="101"/>
        <v>1.2609999999999997</v>
      </c>
      <c r="U335" s="171">
        <f t="shared" si="102"/>
        <v>0.35699999999999998</v>
      </c>
      <c r="V335" s="173">
        <f t="shared" si="110"/>
        <v>-7</v>
      </c>
    </row>
    <row r="336" spans="1:22">
      <c r="A336" s="244"/>
      <c r="B336" s="168">
        <v>19</v>
      </c>
      <c r="C336" s="179" t="s">
        <v>71</v>
      </c>
      <c r="D336" s="168">
        <v>14</v>
      </c>
      <c r="E336" s="168">
        <v>1980</v>
      </c>
      <c r="F336" s="170">
        <v>752</v>
      </c>
      <c r="G336" s="170">
        <v>752</v>
      </c>
      <c r="H336" s="171">
        <v>6</v>
      </c>
      <c r="I336" s="171">
        <v>6</v>
      </c>
      <c r="J336" s="171">
        <f t="shared" si="108"/>
        <v>2.2400000000000002</v>
      </c>
      <c r="K336" s="171">
        <f t="shared" si="94"/>
        <v>4.7249999999999996</v>
      </c>
      <c r="L336" s="171">
        <f t="shared" si="95"/>
        <v>3.8273999999999999</v>
      </c>
      <c r="M336" s="172">
        <v>25</v>
      </c>
      <c r="N336" s="171">
        <f t="shared" si="104"/>
        <v>1.2749999999999999</v>
      </c>
      <c r="O336" s="172">
        <v>42.6</v>
      </c>
      <c r="P336" s="171">
        <f t="shared" si="105"/>
        <v>2.1726000000000001</v>
      </c>
      <c r="Q336" s="172">
        <f t="shared" si="109"/>
        <v>160</v>
      </c>
      <c r="R336" s="172">
        <f t="shared" si="99"/>
        <v>337.5</v>
      </c>
      <c r="S336" s="172">
        <f t="shared" si="111"/>
        <v>273.3857142857143</v>
      </c>
      <c r="T336" s="171">
        <f t="shared" si="101"/>
        <v>1.5873999999999997</v>
      </c>
      <c r="U336" s="171">
        <f t="shared" si="102"/>
        <v>-0.89760000000000018</v>
      </c>
      <c r="V336" s="173">
        <f t="shared" si="110"/>
        <v>17.600000000000001</v>
      </c>
    </row>
    <row r="337" spans="1:22">
      <c r="A337" s="244"/>
      <c r="B337" s="168">
        <v>20</v>
      </c>
      <c r="C337" s="179" t="s">
        <v>72</v>
      </c>
      <c r="D337" s="168">
        <v>21</v>
      </c>
      <c r="E337" s="168">
        <v>1984</v>
      </c>
      <c r="F337" s="170">
        <v>1252</v>
      </c>
      <c r="G337" s="170">
        <v>1252</v>
      </c>
      <c r="H337" s="171">
        <v>7.9</v>
      </c>
      <c r="I337" s="171">
        <v>7.9</v>
      </c>
      <c r="J337" s="171">
        <f t="shared" si="108"/>
        <v>3.36</v>
      </c>
      <c r="K337" s="171">
        <f t="shared" si="94"/>
        <v>6.4720000000000004</v>
      </c>
      <c r="L337" s="171">
        <f t="shared" si="95"/>
        <v>6.4923999999999999</v>
      </c>
      <c r="M337" s="172">
        <v>28</v>
      </c>
      <c r="N337" s="171">
        <f t="shared" si="104"/>
        <v>1.4279999999999999</v>
      </c>
      <c r="O337" s="172">
        <v>27.6</v>
      </c>
      <c r="P337" s="171">
        <f t="shared" si="105"/>
        <v>1.4076</v>
      </c>
      <c r="Q337" s="172">
        <f t="shared" si="109"/>
        <v>160</v>
      </c>
      <c r="R337" s="172">
        <f t="shared" si="99"/>
        <v>308.1904761904762</v>
      </c>
      <c r="S337" s="172">
        <f t="shared" si="111"/>
        <v>309.16190476190474</v>
      </c>
      <c r="T337" s="171">
        <f t="shared" si="101"/>
        <v>3.1324000000000001</v>
      </c>
      <c r="U337" s="171">
        <f t="shared" si="102"/>
        <v>2.0399999999999974E-2</v>
      </c>
      <c r="V337" s="173">
        <f t="shared" si="110"/>
        <v>-0.39999999999999858</v>
      </c>
    </row>
    <row r="338" spans="1:22">
      <c r="A338" s="244"/>
      <c r="B338" s="168">
        <v>21</v>
      </c>
      <c r="C338" s="179" t="s">
        <v>73</v>
      </c>
      <c r="D338" s="168">
        <v>6</v>
      </c>
      <c r="E338" s="168">
        <v>1925</v>
      </c>
      <c r="F338" s="170">
        <v>285</v>
      </c>
      <c r="G338" s="170">
        <v>285</v>
      </c>
      <c r="H338" s="171">
        <v>2.2999999999999998</v>
      </c>
      <c r="I338" s="171">
        <v>2.2999999999999998</v>
      </c>
      <c r="J338" s="171">
        <f t="shared" si="108"/>
        <v>0.96</v>
      </c>
      <c r="K338" s="171">
        <f t="shared" si="94"/>
        <v>1.6879999999999997</v>
      </c>
      <c r="L338" s="171">
        <f t="shared" si="95"/>
        <v>2.0959999999999996</v>
      </c>
      <c r="M338" s="172">
        <v>12</v>
      </c>
      <c r="N338" s="171">
        <f t="shared" si="104"/>
        <v>0.61199999999999999</v>
      </c>
      <c r="O338" s="172">
        <v>4</v>
      </c>
      <c r="P338" s="171">
        <f t="shared" si="105"/>
        <v>0.20399999999999999</v>
      </c>
      <c r="Q338" s="172">
        <f t="shared" si="109"/>
        <v>160</v>
      </c>
      <c r="R338" s="172">
        <f t="shared" si="99"/>
        <v>281.33333333333331</v>
      </c>
      <c r="S338" s="172">
        <f t="shared" si="111"/>
        <v>349.33333333333326</v>
      </c>
      <c r="T338" s="171">
        <f t="shared" si="101"/>
        <v>1.1359999999999997</v>
      </c>
      <c r="U338" s="171">
        <f t="shared" si="102"/>
        <v>0.40800000000000003</v>
      </c>
      <c r="V338" s="173">
        <f t="shared" si="110"/>
        <v>-8</v>
      </c>
    </row>
    <row r="339" spans="1:22">
      <c r="A339" s="244"/>
      <c r="B339" s="168">
        <v>22</v>
      </c>
      <c r="C339" s="179" t="s">
        <v>74</v>
      </c>
      <c r="D339" s="168">
        <v>12</v>
      </c>
      <c r="E339" s="168">
        <v>1983</v>
      </c>
      <c r="F339" s="170">
        <v>551</v>
      </c>
      <c r="G339" s="170">
        <v>551</v>
      </c>
      <c r="H339" s="171">
        <v>5</v>
      </c>
      <c r="I339" s="171">
        <v>5</v>
      </c>
      <c r="J339" s="171">
        <f t="shared" si="108"/>
        <v>1.92</v>
      </c>
      <c r="K339" s="171">
        <f t="shared" si="94"/>
        <v>4.3369999999999997</v>
      </c>
      <c r="L339" s="171">
        <f t="shared" si="95"/>
        <v>4.5919999999999996</v>
      </c>
      <c r="M339" s="172">
        <v>13</v>
      </c>
      <c r="N339" s="171">
        <f t="shared" si="104"/>
        <v>0.66299999999999992</v>
      </c>
      <c r="O339" s="172">
        <v>8</v>
      </c>
      <c r="P339" s="171">
        <f t="shared" si="105"/>
        <v>0.40799999999999997</v>
      </c>
      <c r="Q339" s="172">
        <f t="shared" si="109"/>
        <v>160</v>
      </c>
      <c r="R339" s="172">
        <f t="shared" si="99"/>
        <v>361.41666666666669</v>
      </c>
      <c r="S339" s="172">
        <f t="shared" si="111"/>
        <v>382.66666666666669</v>
      </c>
      <c r="T339" s="171">
        <f t="shared" si="101"/>
        <v>2.6719999999999997</v>
      </c>
      <c r="U339" s="171">
        <f t="shared" si="102"/>
        <v>0.25499999999999995</v>
      </c>
      <c r="V339" s="173">
        <f t="shared" si="110"/>
        <v>-5</v>
      </c>
    </row>
    <row r="340" spans="1:22">
      <c r="A340" s="244"/>
      <c r="B340" s="168">
        <v>23</v>
      </c>
      <c r="C340" s="179" t="s">
        <v>75</v>
      </c>
      <c r="D340" s="168">
        <v>9</v>
      </c>
      <c r="E340" s="168">
        <v>1959</v>
      </c>
      <c r="F340" s="170">
        <v>434</v>
      </c>
      <c r="G340" s="170">
        <v>434</v>
      </c>
      <c r="H340" s="171">
        <v>3.5</v>
      </c>
      <c r="I340" s="171">
        <v>3.5</v>
      </c>
      <c r="J340" s="171">
        <f t="shared" si="108"/>
        <v>1.44</v>
      </c>
      <c r="K340" s="171">
        <f t="shared" si="94"/>
        <v>2.5310000000000001</v>
      </c>
      <c r="L340" s="171">
        <f t="shared" si="95"/>
        <v>2.8879999999999999</v>
      </c>
      <c r="M340" s="172">
        <v>19</v>
      </c>
      <c r="N340" s="171">
        <f t="shared" si="104"/>
        <v>0.96899999999999997</v>
      </c>
      <c r="O340" s="172">
        <v>12</v>
      </c>
      <c r="P340" s="171">
        <f t="shared" si="105"/>
        <v>0.61199999999999999</v>
      </c>
      <c r="Q340" s="172">
        <f t="shared" si="109"/>
        <v>160</v>
      </c>
      <c r="R340" s="172">
        <f t="shared" si="99"/>
        <v>281.22222222222223</v>
      </c>
      <c r="S340" s="172">
        <f t="shared" si="111"/>
        <v>320.88888888888891</v>
      </c>
      <c r="T340" s="171">
        <f t="shared" si="101"/>
        <v>1.448</v>
      </c>
      <c r="U340" s="171">
        <f t="shared" si="102"/>
        <v>0.35699999999999998</v>
      </c>
      <c r="V340" s="173">
        <f t="shared" si="110"/>
        <v>-7</v>
      </c>
    </row>
    <row r="341" spans="1:22">
      <c r="A341" s="244"/>
      <c r="B341" s="168">
        <v>24</v>
      </c>
      <c r="C341" s="169" t="s">
        <v>79</v>
      </c>
      <c r="D341" s="168">
        <v>30</v>
      </c>
      <c r="E341" s="168">
        <v>1992</v>
      </c>
      <c r="F341" s="170">
        <v>1637.91</v>
      </c>
      <c r="G341" s="170">
        <v>1637.91</v>
      </c>
      <c r="H341" s="171">
        <v>7.9390000000000001</v>
      </c>
      <c r="I341" s="171">
        <f t="shared" ref="I341:I372" si="112">H341</f>
        <v>7.9390000000000001</v>
      </c>
      <c r="J341" s="171">
        <v>4.8</v>
      </c>
      <c r="K341" s="171">
        <f t="shared" si="94"/>
        <v>5.7951700000000006</v>
      </c>
      <c r="L341" s="171">
        <f t="shared" si="95"/>
        <v>5.4268710000000002</v>
      </c>
      <c r="M341" s="172">
        <v>39</v>
      </c>
      <c r="N341" s="171">
        <f t="shared" ref="N341:N346" si="113">M341*0.05497</f>
        <v>2.1438299999999999</v>
      </c>
      <c r="O341" s="172">
        <v>45.7</v>
      </c>
      <c r="P341" s="171">
        <f t="shared" ref="P341:P346" si="114">O341*0.05497</f>
        <v>2.5121290000000003</v>
      </c>
      <c r="Q341" s="172">
        <f t="shared" si="109"/>
        <v>160</v>
      </c>
      <c r="R341" s="172">
        <f t="shared" si="99"/>
        <v>193.17233333333337</v>
      </c>
      <c r="S341" s="172">
        <f t="shared" si="111"/>
        <v>180.89570000000001</v>
      </c>
      <c r="T341" s="171">
        <f t="shared" si="101"/>
        <v>0.6268710000000004</v>
      </c>
      <c r="U341" s="171">
        <f t="shared" si="102"/>
        <v>-0.36829900000000038</v>
      </c>
      <c r="V341" s="173">
        <f t="shared" si="110"/>
        <v>6.7000000000000028</v>
      </c>
    </row>
    <row r="342" spans="1:22">
      <c r="A342" s="244"/>
      <c r="B342" s="168">
        <v>25</v>
      </c>
      <c r="C342" s="174" t="s">
        <v>82</v>
      </c>
      <c r="D342" s="175">
        <v>35</v>
      </c>
      <c r="E342" s="175">
        <v>1988</v>
      </c>
      <c r="F342" s="176">
        <v>1817</v>
      </c>
      <c r="G342" s="176">
        <v>1817</v>
      </c>
      <c r="H342" s="171">
        <v>10.441000000000001</v>
      </c>
      <c r="I342" s="171">
        <f t="shared" si="112"/>
        <v>10.441000000000001</v>
      </c>
      <c r="J342" s="177">
        <v>5.6</v>
      </c>
      <c r="K342" s="171">
        <f t="shared" si="94"/>
        <v>6.5931000000000015</v>
      </c>
      <c r="L342" s="171">
        <f t="shared" si="95"/>
        <v>7.0328600000000012</v>
      </c>
      <c r="M342" s="172">
        <v>70</v>
      </c>
      <c r="N342" s="171">
        <f t="shared" si="113"/>
        <v>3.8478999999999997</v>
      </c>
      <c r="O342" s="172">
        <v>62</v>
      </c>
      <c r="P342" s="171">
        <f t="shared" si="114"/>
        <v>3.4081399999999999</v>
      </c>
      <c r="Q342" s="172">
        <f t="shared" si="109"/>
        <v>160</v>
      </c>
      <c r="R342" s="172">
        <f t="shared" si="99"/>
        <v>188.37428571428575</v>
      </c>
      <c r="S342" s="172">
        <f t="shared" si="111"/>
        <v>200.93885714285719</v>
      </c>
      <c r="T342" s="171">
        <f t="shared" si="101"/>
        <v>1.4328600000000016</v>
      </c>
      <c r="U342" s="171">
        <f t="shared" si="102"/>
        <v>0.43975999999999971</v>
      </c>
      <c r="V342" s="173">
        <f t="shared" si="110"/>
        <v>-8</v>
      </c>
    </row>
    <row r="343" spans="1:22">
      <c r="A343" s="244"/>
      <c r="B343" s="168">
        <v>26</v>
      </c>
      <c r="C343" s="169" t="s">
        <v>83</v>
      </c>
      <c r="D343" s="168">
        <v>12</v>
      </c>
      <c r="E343" s="168">
        <v>1992</v>
      </c>
      <c r="F343" s="170">
        <v>695.18</v>
      </c>
      <c r="G343" s="170">
        <v>695.18</v>
      </c>
      <c r="H343" s="171">
        <v>3.9020000000000001</v>
      </c>
      <c r="I343" s="171">
        <f t="shared" si="112"/>
        <v>3.9020000000000001</v>
      </c>
      <c r="J343" s="171">
        <v>1.92</v>
      </c>
      <c r="K343" s="171">
        <f t="shared" si="94"/>
        <v>2.8575699999999999</v>
      </c>
      <c r="L343" s="171">
        <f t="shared" si="95"/>
        <v>2.5277500000000002</v>
      </c>
      <c r="M343" s="172">
        <v>19</v>
      </c>
      <c r="N343" s="171">
        <f t="shared" si="113"/>
        <v>1.04443</v>
      </c>
      <c r="O343" s="172">
        <v>25</v>
      </c>
      <c r="P343" s="171">
        <f t="shared" si="114"/>
        <v>1.37425</v>
      </c>
      <c r="Q343" s="172">
        <f t="shared" si="109"/>
        <v>160</v>
      </c>
      <c r="R343" s="172">
        <f t="shared" si="99"/>
        <v>238.13083333333336</v>
      </c>
      <c r="S343" s="172">
        <f t="shared" si="111"/>
        <v>210.64583333333334</v>
      </c>
      <c r="T343" s="171">
        <f t="shared" si="101"/>
        <v>0.60775000000000023</v>
      </c>
      <c r="U343" s="171">
        <f t="shared" si="102"/>
        <v>-0.32982</v>
      </c>
      <c r="V343" s="173">
        <f t="shared" si="110"/>
        <v>6</v>
      </c>
    </row>
    <row r="344" spans="1:22">
      <c r="A344" s="244"/>
      <c r="B344" s="168">
        <v>27</v>
      </c>
      <c r="C344" s="174" t="s">
        <v>85</v>
      </c>
      <c r="D344" s="175">
        <v>4</v>
      </c>
      <c r="E344" s="175">
        <v>1988</v>
      </c>
      <c r="F344" s="176">
        <v>270.88</v>
      </c>
      <c r="G344" s="176">
        <v>270.88</v>
      </c>
      <c r="H344" s="171">
        <v>1.266</v>
      </c>
      <c r="I344" s="171">
        <f t="shared" si="112"/>
        <v>1.266</v>
      </c>
      <c r="J344" s="177">
        <v>0.64</v>
      </c>
      <c r="K344" s="171">
        <f t="shared" si="94"/>
        <v>1.0461199999999999</v>
      </c>
      <c r="L344" s="171">
        <f t="shared" si="95"/>
        <v>0.93618000000000001</v>
      </c>
      <c r="M344" s="172">
        <v>4</v>
      </c>
      <c r="N344" s="171">
        <f t="shared" si="113"/>
        <v>0.21987999999999999</v>
      </c>
      <c r="O344" s="172">
        <v>6</v>
      </c>
      <c r="P344" s="171">
        <f t="shared" si="114"/>
        <v>0.32982</v>
      </c>
      <c r="Q344" s="172">
        <f t="shared" si="109"/>
        <v>160</v>
      </c>
      <c r="R344" s="172">
        <f t="shared" si="99"/>
        <v>261.52999999999997</v>
      </c>
      <c r="S344" s="172">
        <f t="shared" si="111"/>
        <v>234.04500000000002</v>
      </c>
      <c r="T344" s="171">
        <f t="shared" si="101"/>
        <v>0.29618</v>
      </c>
      <c r="U344" s="171">
        <f t="shared" si="102"/>
        <v>-0.10994000000000001</v>
      </c>
      <c r="V344" s="173">
        <f t="shared" si="110"/>
        <v>2</v>
      </c>
    </row>
    <row r="345" spans="1:22">
      <c r="A345" s="244"/>
      <c r="B345" s="168">
        <v>28</v>
      </c>
      <c r="C345" s="169" t="s">
        <v>86</v>
      </c>
      <c r="D345" s="168">
        <v>15</v>
      </c>
      <c r="E345" s="168">
        <v>1983</v>
      </c>
      <c r="F345" s="170">
        <v>622.54</v>
      </c>
      <c r="G345" s="170">
        <v>622.54</v>
      </c>
      <c r="H345" s="171">
        <v>4.9969999999999999</v>
      </c>
      <c r="I345" s="171">
        <f t="shared" si="112"/>
        <v>4.9969999999999999</v>
      </c>
      <c r="J345" s="171">
        <v>2.4</v>
      </c>
      <c r="K345" s="171">
        <f t="shared" si="94"/>
        <v>4.1174799999999996</v>
      </c>
      <c r="L345" s="171">
        <f t="shared" si="95"/>
        <v>3.7326899999999998</v>
      </c>
      <c r="M345" s="172">
        <v>16</v>
      </c>
      <c r="N345" s="171">
        <f t="shared" si="113"/>
        <v>0.87951999999999997</v>
      </c>
      <c r="O345" s="172">
        <v>23</v>
      </c>
      <c r="P345" s="171">
        <f t="shared" si="114"/>
        <v>1.26431</v>
      </c>
      <c r="Q345" s="172">
        <f t="shared" si="109"/>
        <v>160</v>
      </c>
      <c r="R345" s="172">
        <f t="shared" si="99"/>
        <v>274.49866666666662</v>
      </c>
      <c r="S345" s="172">
        <f t="shared" si="111"/>
        <v>248.846</v>
      </c>
      <c r="T345" s="171">
        <f t="shared" si="101"/>
        <v>1.3326899999999999</v>
      </c>
      <c r="U345" s="171">
        <f t="shared" si="102"/>
        <v>-0.38479000000000008</v>
      </c>
      <c r="V345" s="173">
        <f t="shared" si="110"/>
        <v>7</v>
      </c>
    </row>
    <row r="346" spans="1:22">
      <c r="A346" s="244"/>
      <c r="B346" s="168">
        <v>29</v>
      </c>
      <c r="C346" s="169" t="s">
        <v>87</v>
      </c>
      <c r="D346" s="168">
        <v>8</v>
      </c>
      <c r="E346" s="168">
        <v>1981</v>
      </c>
      <c r="F346" s="170">
        <v>361.53</v>
      </c>
      <c r="G346" s="170">
        <v>361.53</v>
      </c>
      <c r="H346" s="171">
        <v>2.4209999999999998</v>
      </c>
      <c r="I346" s="171">
        <f t="shared" si="112"/>
        <v>2.4209999999999998</v>
      </c>
      <c r="J346" s="171">
        <v>1.28</v>
      </c>
      <c r="K346" s="171">
        <f t="shared" si="94"/>
        <v>2.20112</v>
      </c>
      <c r="L346" s="171">
        <f t="shared" si="95"/>
        <v>2.0362099999999996</v>
      </c>
      <c r="M346" s="172">
        <v>4</v>
      </c>
      <c r="N346" s="171">
        <f t="shared" si="113"/>
        <v>0.21987999999999999</v>
      </c>
      <c r="O346" s="172">
        <v>7</v>
      </c>
      <c r="P346" s="171">
        <f t="shared" si="114"/>
        <v>0.38478999999999997</v>
      </c>
      <c r="Q346" s="172">
        <f t="shared" si="109"/>
        <v>160</v>
      </c>
      <c r="R346" s="172">
        <f t="shared" si="99"/>
        <v>275.14</v>
      </c>
      <c r="S346" s="172">
        <f t="shared" si="111"/>
        <v>254.52624999999995</v>
      </c>
      <c r="T346" s="171">
        <f t="shared" si="101"/>
        <v>0.7562099999999996</v>
      </c>
      <c r="U346" s="171">
        <f t="shared" si="102"/>
        <v>-0.16490999999999997</v>
      </c>
      <c r="V346" s="173">
        <f t="shared" si="110"/>
        <v>3</v>
      </c>
    </row>
    <row r="347" spans="1:22">
      <c r="A347" s="244"/>
      <c r="B347" s="168">
        <v>30</v>
      </c>
      <c r="C347" s="169" t="s">
        <v>102</v>
      </c>
      <c r="D347" s="168">
        <v>50</v>
      </c>
      <c r="E347" s="175" t="s">
        <v>96</v>
      </c>
      <c r="F347" s="170">
        <v>2614.21</v>
      </c>
      <c r="G347" s="176">
        <f>F347</f>
        <v>2614.21</v>
      </c>
      <c r="H347" s="171">
        <v>16.895</v>
      </c>
      <c r="I347" s="171">
        <f t="shared" si="112"/>
        <v>16.895</v>
      </c>
      <c r="J347" s="177">
        <f>160*D347/1000</f>
        <v>8</v>
      </c>
      <c r="K347" s="171">
        <f t="shared" si="94"/>
        <v>10.435759999999998</v>
      </c>
      <c r="L347" s="171">
        <f t="shared" si="95"/>
        <v>8.0007398399999996</v>
      </c>
      <c r="M347" s="172">
        <v>114</v>
      </c>
      <c r="N347" s="171">
        <f>M347*0.05666</f>
        <v>6.4592400000000003</v>
      </c>
      <c r="O347" s="172">
        <v>156.976</v>
      </c>
      <c r="P347" s="171">
        <f>O347*0.05666</f>
        <v>8.89426016</v>
      </c>
      <c r="Q347" s="172">
        <f t="shared" si="109"/>
        <v>160</v>
      </c>
      <c r="R347" s="172">
        <f t="shared" si="99"/>
        <v>208.71519999999998</v>
      </c>
      <c r="S347" s="172">
        <f t="shared" si="111"/>
        <v>160.0147968</v>
      </c>
      <c r="T347" s="171">
        <f t="shared" si="101"/>
        <v>7.3983999999960304E-4</v>
      </c>
      <c r="U347" s="171">
        <f t="shared" si="102"/>
        <v>-2.4350201599999997</v>
      </c>
      <c r="V347" s="173">
        <f t="shared" si="110"/>
        <v>42.975999999999999</v>
      </c>
    </row>
    <row r="348" spans="1:22">
      <c r="A348" s="244"/>
      <c r="B348" s="168">
        <v>31</v>
      </c>
      <c r="C348" s="169" t="s">
        <v>105</v>
      </c>
      <c r="D348" s="168">
        <v>55</v>
      </c>
      <c r="E348" s="175" t="s">
        <v>96</v>
      </c>
      <c r="F348" s="170">
        <v>2542.62</v>
      </c>
      <c r="G348" s="176">
        <f>F348</f>
        <v>2542.62</v>
      </c>
      <c r="H348" s="171">
        <v>14.217000000000001</v>
      </c>
      <c r="I348" s="171">
        <f t="shared" si="112"/>
        <v>14.217000000000001</v>
      </c>
      <c r="J348" s="177">
        <f>160*D348/1000</f>
        <v>8.8000000000000007</v>
      </c>
      <c r="K348" s="171">
        <f t="shared" si="94"/>
        <v>10.2508</v>
      </c>
      <c r="L348" s="171">
        <f t="shared" si="95"/>
        <v>8.8003040000000006</v>
      </c>
      <c r="M348" s="172">
        <v>70</v>
      </c>
      <c r="N348" s="171">
        <f>M348*0.05666</f>
        <v>3.9662000000000002</v>
      </c>
      <c r="O348" s="172">
        <v>95.6</v>
      </c>
      <c r="P348" s="171">
        <f>O348*0.05666</f>
        <v>5.416696</v>
      </c>
      <c r="Q348" s="172">
        <f t="shared" si="109"/>
        <v>160</v>
      </c>
      <c r="R348" s="172">
        <f t="shared" si="99"/>
        <v>186.37818181818182</v>
      </c>
      <c r="S348" s="172">
        <f t="shared" si="111"/>
        <v>160.00552727272728</v>
      </c>
      <c r="T348" s="171">
        <f t="shared" si="101"/>
        <v>3.0399999999985994E-4</v>
      </c>
      <c r="U348" s="171">
        <f t="shared" si="102"/>
        <v>-1.4504959999999998</v>
      </c>
      <c r="V348" s="173">
        <f t="shared" si="110"/>
        <v>25.599999999999994</v>
      </c>
    </row>
    <row r="349" spans="1:22">
      <c r="A349" s="244"/>
      <c r="B349" s="168">
        <v>32</v>
      </c>
      <c r="C349" s="169" t="s">
        <v>110</v>
      </c>
      <c r="D349" s="168">
        <v>75</v>
      </c>
      <c r="E349" s="168" t="s">
        <v>106</v>
      </c>
      <c r="F349" s="170">
        <v>3992.51</v>
      </c>
      <c r="G349" s="170">
        <v>3992.51</v>
      </c>
      <c r="H349" s="171">
        <v>17.86</v>
      </c>
      <c r="I349" s="171">
        <f t="shared" si="112"/>
        <v>17.86</v>
      </c>
      <c r="J349" s="171">
        <v>11.79</v>
      </c>
      <c r="K349" s="171">
        <f t="shared" si="94"/>
        <v>17.86</v>
      </c>
      <c r="L349" s="171">
        <f t="shared" si="95"/>
        <v>11.791</v>
      </c>
      <c r="M349" s="172"/>
      <c r="N349" s="171">
        <f t="shared" ref="N349:N380" si="115">M349*0.051</f>
        <v>0</v>
      </c>
      <c r="O349" s="172">
        <v>119</v>
      </c>
      <c r="P349" s="171">
        <f t="shared" ref="P349:P380" si="116">O349*0.051</f>
        <v>6.069</v>
      </c>
      <c r="Q349" s="172">
        <f t="shared" si="109"/>
        <v>157.19999999999999</v>
      </c>
      <c r="R349" s="172">
        <f t="shared" si="99"/>
        <v>238.13333333333333</v>
      </c>
      <c r="S349" s="172">
        <f t="shared" si="111"/>
        <v>157.21333333333334</v>
      </c>
      <c r="T349" s="171">
        <f t="shared" si="101"/>
        <v>1.0000000000012221E-3</v>
      </c>
      <c r="U349" s="171">
        <f t="shared" si="102"/>
        <v>-6.069</v>
      </c>
      <c r="V349" s="173">
        <f t="shared" si="110"/>
        <v>119</v>
      </c>
    </row>
    <row r="350" spans="1:22">
      <c r="A350" s="244"/>
      <c r="B350" s="168">
        <v>33</v>
      </c>
      <c r="C350" s="169" t="s">
        <v>111</v>
      </c>
      <c r="D350" s="168">
        <v>44</v>
      </c>
      <c r="E350" s="168" t="s">
        <v>106</v>
      </c>
      <c r="F350" s="170">
        <v>2361.19</v>
      </c>
      <c r="G350" s="170">
        <v>2361.19</v>
      </c>
      <c r="H350" s="171">
        <v>7.2350000000000003</v>
      </c>
      <c r="I350" s="171">
        <f t="shared" si="112"/>
        <v>7.2350000000000003</v>
      </c>
      <c r="J350" s="171">
        <v>4.2770000000000001</v>
      </c>
      <c r="K350" s="171">
        <f t="shared" si="94"/>
        <v>7.2350000000000003</v>
      </c>
      <c r="L350" s="171">
        <f t="shared" si="95"/>
        <v>4.277000000000001</v>
      </c>
      <c r="M350" s="172"/>
      <c r="N350" s="171">
        <f t="shared" si="115"/>
        <v>0</v>
      </c>
      <c r="O350" s="172">
        <v>58</v>
      </c>
      <c r="P350" s="171">
        <f t="shared" si="116"/>
        <v>2.9579999999999997</v>
      </c>
      <c r="Q350" s="172">
        <f t="shared" si="109"/>
        <v>97.204545454545453</v>
      </c>
      <c r="R350" s="172">
        <f t="shared" si="99"/>
        <v>164.43181818181819</v>
      </c>
      <c r="S350" s="172">
        <f t="shared" si="111"/>
        <v>97.204545454545482</v>
      </c>
      <c r="T350" s="171">
        <f t="shared" si="101"/>
        <v>0</v>
      </c>
      <c r="U350" s="171">
        <f t="shared" si="102"/>
        <v>-2.9579999999999997</v>
      </c>
      <c r="V350" s="173">
        <f t="shared" si="110"/>
        <v>58</v>
      </c>
    </row>
    <row r="351" spans="1:22">
      <c r="A351" s="244"/>
      <c r="B351" s="168">
        <v>34</v>
      </c>
      <c r="C351" s="178" t="s">
        <v>112</v>
      </c>
      <c r="D351" s="168">
        <v>28</v>
      </c>
      <c r="E351" s="168" t="s">
        <v>106</v>
      </c>
      <c r="F351" s="170">
        <v>1539.28</v>
      </c>
      <c r="G351" s="170">
        <v>1539.28</v>
      </c>
      <c r="H351" s="171">
        <v>4.4370000000000003</v>
      </c>
      <c r="I351" s="171">
        <f t="shared" si="112"/>
        <v>4.4370000000000003</v>
      </c>
      <c r="J351" s="171">
        <v>2.5630000000000002</v>
      </c>
      <c r="K351" s="171">
        <f t="shared" si="94"/>
        <v>4.4370000000000003</v>
      </c>
      <c r="L351" s="171">
        <f t="shared" si="95"/>
        <v>2.5628520000000004</v>
      </c>
      <c r="M351" s="172"/>
      <c r="N351" s="171">
        <f t="shared" si="115"/>
        <v>0</v>
      </c>
      <c r="O351" s="172">
        <v>36.747999999999998</v>
      </c>
      <c r="P351" s="171">
        <f t="shared" si="116"/>
        <v>1.8741479999999997</v>
      </c>
      <c r="Q351" s="172">
        <f t="shared" si="109"/>
        <v>91.535714285714292</v>
      </c>
      <c r="R351" s="172">
        <f t="shared" si="99"/>
        <v>158.46428571428572</v>
      </c>
      <c r="S351" s="172">
        <f t="shared" si="111"/>
        <v>91.530428571428587</v>
      </c>
      <c r="T351" s="171">
        <f t="shared" si="101"/>
        <v>-1.4799999999981495E-4</v>
      </c>
      <c r="U351" s="171">
        <f t="shared" si="102"/>
        <v>-1.8741479999999997</v>
      </c>
      <c r="V351" s="173">
        <f t="shared" si="110"/>
        <v>36.747999999999998</v>
      </c>
    </row>
    <row r="352" spans="1:22">
      <c r="A352" s="244"/>
      <c r="B352" s="168">
        <v>35</v>
      </c>
      <c r="C352" s="178" t="s">
        <v>113</v>
      </c>
      <c r="D352" s="168">
        <v>32</v>
      </c>
      <c r="E352" s="168" t="s">
        <v>106</v>
      </c>
      <c r="F352" s="170">
        <v>1417.51</v>
      </c>
      <c r="G352" s="170">
        <v>1417.51</v>
      </c>
      <c r="H352" s="171">
        <v>6.05</v>
      </c>
      <c r="I352" s="171">
        <f t="shared" si="112"/>
        <v>6.05</v>
      </c>
      <c r="J352" s="171">
        <v>4.0278999999999998</v>
      </c>
      <c r="K352" s="171">
        <f t="shared" si="94"/>
        <v>6.05</v>
      </c>
      <c r="L352" s="171">
        <f t="shared" si="95"/>
        <v>4.028105</v>
      </c>
      <c r="M352" s="172"/>
      <c r="N352" s="171">
        <f t="shared" si="115"/>
        <v>0</v>
      </c>
      <c r="O352" s="172">
        <v>39.645000000000003</v>
      </c>
      <c r="P352" s="171">
        <f t="shared" si="116"/>
        <v>2.0218950000000002</v>
      </c>
      <c r="Q352" s="172">
        <f t="shared" si="109"/>
        <v>125.87187499999999</v>
      </c>
      <c r="R352" s="172">
        <f t="shared" si="99"/>
        <v>189.0625</v>
      </c>
      <c r="S352" s="172">
        <f t="shared" si="111"/>
        <v>125.87828125</v>
      </c>
      <c r="T352" s="171">
        <f t="shared" si="101"/>
        <v>2.0500000000023277E-4</v>
      </c>
      <c r="U352" s="171">
        <f t="shared" si="102"/>
        <v>-2.0218950000000002</v>
      </c>
      <c r="V352" s="173">
        <f t="shared" si="110"/>
        <v>39.645000000000003</v>
      </c>
    </row>
    <row r="353" spans="1:22">
      <c r="A353" s="244"/>
      <c r="B353" s="168">
        <v>36</v>
      </c>
      <c r="C353" s="178" t="s">
        <v>114</v>
      </c>
      <c r="D353" s="168">
        <v>20</v>
      </c>
      <c r="E353" s="168" t="s">
        <v>106</v>
      </c>
      <c r="F353" s="170">
        <v>1239.08</v>
      </c>
      <c r="G353" s="170">
        <v>1239.08</v>
      </c>
      <c r="H353" s="171">
        <v>5.5309999999999997</v>
      </c>
      <c r="I353" s="171">
        <f t="shared" si="112"/>
        <v>5.5309999999999997</v>
      </c>
      <c r="J353" s="171">
        <v>3.6949999999999998</v>
      </c>
      <c r="K353" s="171">
        <f t="shared" si="94"/>
        <v>5.5309999999999997</v>
      </c>
      <c r="L353" s="171">
        <f t="shared" si="95"/>
        <v>3.6949999999999998</v>
      </c>
      <c r="M353" s="172"/>
      <c r="N353" s="171">
        <f t="shared" si="115"/>
        <v>0</v>
      </c>
      <c r="O353" s="172">
        <v>36</v>
      </c>
      <c r="P353" s="171">
        <f t="shared" si="116"/>
        <v>1.8359999999999999</v>
      </c>
      <c r="Q353" s="172">
        <f t="shared" si="109"/>
        <v>184.75</v>
      </c>
      <c r="R353" s="172">
        <f t="shared" si="99"/>
        <v>276.55</v>
      </c>
      <c r="S353" s="172">
        <f t="shared" si="111"/>
        <v>184.75</v>
      </c>
      <c r="T353" s="171">
        <f t="shared" si="101"/>
        <v>0</v>
      </c>
      <c r="U353" s="171">
        <f t="shared" si="102"/>
        <v>-1.8359999999999999</v>
      </c>
      <c r="V353" s="173">
        <f t="shared" si="110"/>
        <v>36</v>
      </c>
    </row>
    <row r="354" spans="1:22">
      <c r="A354" s="244"/>
      <c r="B354" s="168">
        <v>37</v>
      </c>
      <c r="C354" s="178" t="s">
        <v>115</v>
      </c>
      <c r="D354" s="168">
        <v>53</v>
      </c>
      <c r="E354" s="168" t="s">
        <v>106</v>
      </c>
      <c r="F354" s="170">
        <v>2517.62</v>
      </c>
      <c r="G354" s="170">
        <v>2517.62</v>
      </c>
      <c r="H354" s="171">
        <v>7.2439999999999998</v>
      </c>
      <c r="I354" s="171">
        <f t="shared" si="112"/>
        <v>7.2439999999999998</v>
      </c>
      <c r="J354" s="171">
        <v>4.1840000000000002</v>
      </c>
      <c r="K354" s="171">
        <f t="shared" si="94"/>
        <v>7.2439999999999998</v>
      </c>
      <c r="L354" s="171">
        <f t="shared" si="95"/>
        <v>4.1840000000000002</v>
      </c>
      <c r="M354" s="172"/>
      <c r="N354" s="171">
        <f t="shared" si="115"/>
        <v>0</v>
      </c>
      <c r="O354" s="172">
        <v>60</v>
      </c>
      <c r="P354" s="171">
        <f t="shared" si="116"/>
        <v>3.0599999999999996</v>
      </c>
      <c r="Q354" s="172">
        <f t="shared" si="109"/>
        <v>78.943396226415089</v>
      </c>
      <c r="R354" s="172">
        <f t="shared" si="99"/>
        <v>136.67924528301887</v>
      </c>
      <c r="S354" s="172">
        <f t="shared" si="111"/>
        <v>78.943396226415089</v>
      </c>
      <c r="T354" s="171">
        <f t="shared" si="101"/>
        <v>0</v>
      </c>
      <c r="U354" s="171">
        <f t="shared" si="102"/>
        <v>-3.0599999999999996</v>
      </c>
      <c r="V354" s="173">
        <f t="shared" si="110"/>
        <v>60</v>
      </c>
    </row>
    <row r="355" spans="1:22">
      <c r="A355" s="244"/>
      <c r="B355" s="168">
        <v>38</v>
      </c>
      <c r="C355" s="178" t="s">
        <v>116</v>
      </c>
      <c r="D355" s="180">
        <v>75</v>
      </c>
      <c r="E355" s="168" t="s">
        <v>106</v>
      </c>
      <c r="F355" s="170">
        <v>4062.96</v>
      </c>
      <c r="G355" s="170">
        <v>4062.96</v>
      </c>
      <c r="H355" s="171">
        <v>21.984999999999999</v>
      </c>
      <c r="I355" s="171">
        <f t="shared" si="112"/>
        <v>21.984999999999999</v>
      </c>
      <c r="J355" s="171">
        <v>16.986999999999998</v>
      </c>
      <c r="K355" s="171">
        <f t="shared" si="94"/>
        <v>21.984999999999999</v>
      </c>
      <c r="L355" s="171">
        <f t="shared" si="95"/>
        <v>16.987000000000002</v>
      </c>
      <c r="M355" s="172"/>
      <c r="N355" s="171">
        <f t="shared" si="115"/>
        <v>0</v>
      </c>
      <c r="O355" s="172">
        <v>98</v>
      </c>
      <c r="P355" s="171">
        <f t="shared" si="116"/>
        <v>4.9979999999999993</v>
      </c>
      <c r="Q355" s="172">
        <f t="shared" si="109"/>
        <v>226.49333333333334</v>
      </c>
      <c r="R355" s="172">
        <f t="shared" si="99"/>
        <v>293.13333333333333</v>
      </c>
      <c r="S355" s="172">
        <f t="shared" si="111"/>
        <v>226.49333333333337</v>
      </c>
      <c r="T355" s="171">
        <f t="shared" si="101"/>
        <v>0</v>
      </c>
      <c r="U355" s="171">
        <f t="shared" si="102"/>
        <v>-4.9979999999999993</v>
      </c>
      <c r="V355" s="173">
        <f t="shared" si="110"/>
        <v>98</v>
      </c>
    </row>
    <row r="356" spans="1:22">
      <c r="A356" s="244"/>
      <c r="B356" s="168">
        <v>39</v>
      </c>
      <c r="C356" s="169" t="s">
        <v>117</v>
      </c>
      <c r="D356" s="168">
        <v>23</v>
      </c>
      <c r="E356" s="168" t="s">
        <v>106</v>
      </c>
      <c r="F356" s="170">
        <v>1109.31</v>
      </c>
      <c r="G356" s="170">
        <v>1109.31</v>
      </c>
      <c r="H356" s="171">
        <v>5.1269999999999998</v>
      </c>
      <c r="I356" s="171">
        <f t="shared" si="112"/>
        <v>5.1269999999999998</v>
      </c>
      <c r="J356" s="171">
        <v>3.8519999999999999</v>
      </c>
      <c r="K356" s="171">
        <f t="shared" si="94"/>
        <v>5.1269999999999998</v>
      </c>
      <c r="L356" s="171">
        <f t="shared" si="95"/>
        <v>3.8519999999999999</v>
      </c>
      <c r="M356" s="172"/>
      <c r="N356" s="171">
        <f t="shared" si="115"/>
        <v>0</v>
      </c>
      <c r="O356" s="172">
        <v>25</v>
      </c>
      <c r="P356" s="171">
        <f t="shared" si="116"/>
        <v>1.2749999999999999</v>
      </c>
      <c r="Q356" s="172">
        <f t="shared" si="109"/>
        <v>167.47826086956522</v>
      </c>
      <c r="R356" s="172">
        <f t="shared" si="99"/>
        <v>222.91304347826087</v>
      </c>
      <c r="S356" s="172">
        <f t="shared" si="111"/>
        <v>167.47826086956522</v>
      </c>
      <c r="T356" s="171">
        <f t="shared" si="101"/>
        <v>0</v>
      </c>
      <c r="U356" s="171">
        <f t="shared" si="102"/>
        <v>-1.2749999999999999</v>
      </c>
      <c r="V356" s="173">
        <f t="shared" si="110"/>
        <v>25</v>
      </c>
    </row>
    <row r="357" spans="1:22">
      <c r="A357" s="244"/>
      <c r="B357" s="168">
        <v>40</v>
      </c>
      <c r="C357" s="169" t="s">
        <v>118</v>
      </c>
      <c r="D357" s="168">
        <v>45</v>
      </c>
      <c r="E357" s="168" t="s">
        <v>106</v>
      </c>
      <c r="F357" s="170">
        <v>2335.09</v>
      </c>
      <c r="G357" s="170">
        <v>2335.09</v>
      </c>
      <c r="H357" s="171">
        <v>10.49</v>
      </c>
      <c r="I357" s="171">
        <f t="shared" si="112"/>
        <v>10.49</v>
      </c>
      <c r="J357" s="171">
        <v>6.41</v>
      </c>
      <c r="K357" s="171">
        <f t="shared" si="94"/>
        <v>10.49</v>
      </c>
      <c r="L357" s="171">
        <f t="shared" si="95"/>
        <v>6.41</v>
      </c>
      <c r="M357" s="172"/>
      <c r="N357" s="171">
        <f t="shared" si="115"/>
        <v>0</v>
      </c>
      <c r="O357" s="172">
        <v>80</v>
      </c>
      <c r="P357" s="171">
        <f t="shared" si="116"/>
        <v>4.08</v>
      </c>
      <c r="Q357" s="172">
        <f t="shared" si="109"/>
        <v>142.44444444444446</v>
      </c>
      <c r="R357" s="172">
        <f t="shared" si="99"/>
        <v>233.11111111111111</v>
      </c>
      <c r="S357" s="172">
        <f t="shared" si="111"/>
        <v>142.44444444444446</v>
      </c>
      <c r="T357" s="171">
        <f t="shared" si="101"/>
        <v>0</v>
      </c>
      <c r="U357" s="171">
        <f t="shared" si="102"/>
        <v>-4.08</v>
      </c>
      <c r="V357" s="173">
        <f t="shared" si="110"/>
        <v>80</v>
      </c>
    </row>
    <row r="358" spans="1:22">
      <c r="A358" s="244"/>
      <c r="B358" s="168">
        <v>41</v>
      </c>
      <c r="C358" s="169" t="s">
        <v>119</v>
      </c>
      <c r="D358" s="168">
        <v>25</v>
      </c>
      <c r="E358" s="168" t="s">
        <v>106</v>
      </c>
      <c r="F358" s="170">
        <v>1257.05</v>
      </c>
      <c r="G358" s="170">
        <v>1257.05</v>
      </c>
      <c r="H358" s="171">
        <v>7.0949999999999998</v>
      </c>
      <c r="I358" s="171">
        <f t="shared" si="112"/>
        <v>7.0949999999999998</v>
      </c>
      <c r="J358" s="171">
        <v>5.7690000000000001</v>
      </c>
      <c r="K358" s="171">
        <f t="shared" si="94"/>
        <v>7.0949999999999998</v>
      </c>
      <c r="L358" s="171">
        <f t="shared" si="95"/>
        <v>5.7690000000000001</v>
      </c>
      <c r="M358" s="172"/>
      <c r="N358" s="171">
        <f t="shared" si="115"/>
        <v>0</v>
      </c>
      <c r="O358" s="172">
        <v>26</v>
      </c>
      <c r="P358" s="171">
        <f t="shared" si="116"/>
        <v>1.3259999999999998</v>
      </c>
      <c r="Q358" s="172">
        <f t="shared" si="109"/>
        <v>230.76</v>
      </c>
      <c r="R358" s="172">
        <f t="shared" si="99"/>
        <v>283.8</v>
      </c>
      <c r="S358" s="172">
        <f t="shared" si="111"/>
        <v>230.76</v>
      </c>
      <c r="T358" s="171">
        <f t="shared" si="101"/>
        <v>0</v>
      </c>
      <c r="U358" s="171">
        <f t="shared" si="102"/>
        <v>-1.3259999999999998</v>
      </c>
      <c r="V358" s="173">
        <f t="shared" si="110"/>
        <v>26</v>
      </c>
    </row>
    <row r="359" spans="1:22">
      <c r="A359" s="244"/>
      <c r="B359" s="168">
        <v>42</v>
      </c>
      <c r="C359" s="169" t="s">
        <v>120</v>
      </c>
      <c r="D359" s="168">
        <v>46</v>
      </c>
      <c r="E359" s="168" t="s">
        <v>106</v>
      </c>
      <c r="F359" s="170">
        <v>2904.65</v>
      </c>
      <c r="G359" s="170">
        <v>2904.65</v>
      </c>
      <c r="H359" s="171">
        <v>10.77</v>
      </c>
      <c r="I359" s="171">
        <f t="shared" si="112"/>
        <v>10.77</v>
      </c>
      <c r="J359" s="171">
        <v>7.2</v>
      </c>
      <c r="K359" s="171">
        <f t="shared" si="94"/>
        <v>10.77</v>
      </c>
      <c r="L359" s="171">
        <f t="shared" si="95"/>
        <v>7.1999999999999993</v>
      </c>
      <c r="M359" s="172"/>
      <c r="N359" s="171">
        <f t="shared" si="115"/>
        <v>0</v>
      </c>
      <c r="O359" s="172">
        <v>70</v>
      </c>
      <c r="P359" s="171">
        <f t="shared" si="116"/>
        <v>3.57</v>
      </c>
      <c r="Q359" s="172">
        <f t="shared" si="109"/>
        <v>156.52173913043478</v>
      </c>
      <c r="R359" s="172">
        <f t="shared" si="99"/>
        <v>234.13043478260869</v>
      </c>
      <c r="S359" s="172">
        <f t="shared" si="111"/>
        <v>156.52173913043475</v>
      </c>
      <c r="T359" s="171">
        <f t="shared" si="101"/>
        <v>0</v>
      </c>
      <c r="U359" s="171">
        <f t="shared" si="102"/>
        <v>-3.57</v>
      </c>
      <c r="V359" s="173">
        <f t="shared" si="110"/>
        <v>70</v>
      </c>
    </row>
    <row r="360" spans="1:22">
      <c r="A360" s="244"/>
      <c r="B360" s="168">
        <v>43</v>
      </c>
      <c r="C360" s="169" t="s">
        <v>121</v>
      </c>
      <c r="D360" s="168">
        <v>32</v>
      </c>
      <c r="E360" s="168" t="s">
        <v>106</v>
      </c>
      <c r="F360" s="170">
        <v>1420.48</v>
      </c>
      <c r="G360" s="170">
        <v>1420.48</v>
      </c>
      <c r="H360" s="171">
        <v>3.1509999999999998</v>
      </c>
      <c r="I360" s="171">
        <f t="shared" si="112"/>
        <v>3.1509999999999998</v>
      </c>
      <c r="J360" s="171">
        <v>0.60099999999999998</v>
      </c>
      <c r="K360" s="171">
        <f t="shared" si="94"/>
        <v>3.1509999999999998</v>
      </c>
      <c r="L360" s="171">
        <f t="shared" si="95"/>
        <v>0.60099999999999998</v>
      </c>
      <c r="M360" s="172"/>
      <c r="N360" s="171">
        <f t="shared" si="115"/>
        <v>0</v>
      </c>
      <c r="O360" s="172">
        <v>50</v>
      </c>
      <c r="P360" s="171">
        <f t="shared" si="116"/>
        <v>2.5499999999999998</v>
      </c>
      <c r="Q360" s="172">
        <f t="shared" si="109"/>
        <v>18.78125</v>
      </c>
      <c r="R360" s="172">
        <f t="shared" si="99"/>
        <v>98.46875</v>
      </c>
      <c r="S360" s="172">
        <f t="shared" si="111"/>
        <v>18.78125</v>
      </c>
      <c r="T360" s="171">
        <f t="shared" si="101"/>
        <v>0</v>
      </c>
      <c r="U360" s="171">
        <f t="shared" si="102"/>
        <v>-2.5499999999999998</v>
      </c>
      <c r="V360" s="173">
        <f t="shared" si="110"/>
        <v>50</v>
      </c>
    </row>
    <row r="361" spans="1:22">
      <c r="A361" s="244"/>
      <c r="B361" s="168">
        <v>44</v>
      </c>
      <c r="C361" s="169" t="s">
        <v>122</v>
      </c>
      <c r="D361" s="168">
        <v>22</v>
      </c>
      <c r="E361" s="168" t="s">
        <v>106</v>
      </c>
      <c r="F361" s="170">
        <v>1131.55</v>
      </c>
      <c r="G361" s="170">
        <v>1131.55</v>
      </c>
      <c r="H361" s="171">
        <v>4.07</v>
      </c>
      <c r="I361" s="171">
        <f t="shared" si="112"/>
        <v>4.07</v>
      </c>
      <c r="J361" s="171">
        <v>2.3359999999999999</v>
      </c>
      <c r="K361" s="171">
        <f t="shared" si="94"/>
        <v>4.07</v>
      </c>
      <c r="L361" s="171">
        <f t="shared" si="95"/>
        <v>2.3360000000000003</v>
      </c>
      <c r="M361" s="172"/>
      <c r="N361" s="171">
        <f t="shared" si="115"/>
        <v>0</v>
      </c>
      <c r="O361" s="172">
        <v>34</v>
      </c>
      <c r="P361" s="171">
        <f t="shared" si="116"/>
        <v>1.734</v>
      </c>
      <c r="Q361" s="172">
        <f t="shared" si="109"/>
        <v>106.18181818181819</v>
      </c>
      <c r="R361" s="172">
        <f t="shared" si="99"/>
        <v>185.00000000000003</v>
      </c>
      <c r="S361" s="172">
        <f t="shared" si="111"/>
        <v>106.1818181818182</v>
      </c>
      <c r="T361" s="171">
        <f t="shared" si="101"/>
        <v>0</v>
      </c>
      <c r="U361" s="171">
        <f t="shared" si="102"/>
        <v>-1.734</v>
      </c>
      <c r="V361" s="173">
        <f t="shared" si="110"/>
        <v>34</v>
      </c>
    </row>
    <row r="362" spans="1:22">
      <c r="A362" s="244"/>
      <c r="B362" s="168">
        <v>45</v>
      </c>
      <c r="C362" s="169" t="s">
        <v>123</v>
      </c>
      <c r="D362" s="168">
        <v>44</v>
      </c>
      <c r="E362" s="168" t="s">
        <v>106</v>
      </c>
      <c r="F362" s="170">
        <v>2365.42</v>
      </c>
      <c r="G362" s="170">
        <v>2365.42</v>
      </c>
      <c r="H362" s="171">
        <v>10.336</v>
      </c>
      <c r="I362" s="171">
        <f t="shared" si="112"/>
        <v>10.336</v>
      </c>
      <c r="J362" s="171">
        <v>7.7350000000000003</v>
      </c>
      <c r="K362" s="171">
        <f t="shared" si="94"/>
        <v>10.336</v>
      </c>
      <c r="L362" s="171">
        <f t="shared" si="95"/>
        <v>7.7350000000000003</v>
      </c>
      <c r="M362" s="172"/>
      <c r="N362" s="171">
        <f t="shared" si="115"/>
        <v>0</v>
      </c>
      <c r="O362" s="172">
        <v>51</v>
      </c>
      <c r="P362" s="171">
        <f t="shared" si="116"/>
        <v>2.601</v>
      </c>
      <c r="Q362" s="172">
        <f t="shared" si="109"/>
        <v>175.79545454545453</v>
      </c>
      <c r="R362" s="172">
        <f t="shared" si="99"/>
        <v>234.90909090909091</v>
      </c>
      <c r="S362" s="172">
        <f t="shared" si="111"/>
        <v>175.79545454545453</v>
      </c>
      <c r="T362" s="171">
        <f t="shared" si="101"/>
        <v>0</v>
      </c>
      <c r="U362" s="171">
        <f t="shared" si="102"/>
        <v>-2.601</v>
      </c>
      <c r="V362" s="173">
        <f t="shared" si="110"/>
        <v>51</v>
      </c>
    </row>
    <row r="363" spans="1:22">
      <c r="A363" s="244"/>
      <c r="B363" s="168">
        <v>46</v>
      </c>
      <c r="C363" s="169" t="s">
        <v>124</v>
      </c>
      <c r="D363" s="168">
        <v>45</v>
      </c>
      <c r="E363" s="168" t="s">
        <v>106</v>
      </c>
      <c r="F363" s="170">
        <v>2343.5500000000002</v>
      </c>
      <c r="G363" s="170">
        <v>2343.5500000000002</v>
      </c>
      <c r="H363" s="171">
        <v>10.667999999999999</v>
      </c>
      <c r="I363" s="171">
        <f t="shared" si="112"/>
        <v>10.667999999999999</v>
      </c>
      <c r="J363" s="171">
        <v>7.2</v>
      </c>
      <c r="K363" s="171">
        <f t="shared" si="94"/>
        <v>10.667999999999999</v>
      </c>
      <c r="L363" s="171">
        <f t="shared" si="95"/>
        <v>7.1999999999999993</v>
      </c>
      <c r="M363" s="172"/>
      <c r="N363" s="171">
        <f t="shared" si="115"/>
        <v>0</v>
      </c>
      <c r="O363" s="172">
        <v>68</v>
      </c>
      <c r="P363" s="171">
        <f t="shared" si="116"/>
        <v>3.468</v>
      </c>
      <c r="Q363" s="172">
        <f t="shared" si="109"/>
        <v>160</v>
      </c>
      <c r="R363" s="172">
        <f t="shared" si="99"/>
        <v>237.06666666666666</v>
      </c>
      <c r="S363" s="172">
        <f t="shared" si="111"/>
        <v>159.99999999999997</v>
      </c>
      <c r="T363" s="171">
        <f t="shared" si="101"/>
        <v>0</v>
      </c>
      <c r="U363" s="171">
        <f t="shared" si="102"/>
        <v>-3.468</v>
      </c>
      <c r="V363" s="173">
        <f t="shared" si="110"/>
        <v>68</v>
      </c>
    </row>
    <row r="364" spans="1:22">
      <c r="A364" s="244"/>
      <c r="B364" s="168">
        <v>47</v>
      </c>
      <c r="C364" s="169" t="s">
        <v>125</v>
      </c>
      <c r="D364" s="168">
        <v>45</v>
      </c>
      <c r="E364" s="168" t="s">
        <v>106</v>
      </c>
      <c r="F364" s="170">
        <v>2936.83</v>
      </c>
      <c r="G364" s="170">
        <v>2936.83</v>
      </c>
      <c r="H364" s="171">
        <v>13.218</v>
      </c>
      <c r="I364" s="171">
        <f t="shared" si="112"/>
        <v>13.218</v>
      </c>
      <c r="J364" s="171">
        <v>7.2</v>
      </c>
      <c r="K364" s="171">
        <f t="shared" ref="K364:K427" si="117">I364-N364</f>
        <v>13.218</v>
      </c>
      <c r="L364" s="171">
        <f t="shared" ref="L364:L427" si="118">I364-P364</f>
        <v>7.2</v>
      </c>
      <c r="M364" s="172"/>
      <c r="N364" s="171">
        <f t="shared" si="115"/>
        <v>0</v>
      </c>
      <c r="O364" s="172">
        <v>118</v>
      </c>
      <c r="P364" s="171">
        <f t="shared" si="116"/>
        <v>6.0179999999999998</v>
      </c>
      <c r="Q364" s="172">
        <f t="shared" ref="Q364:Q393" si="119">J364*1000/D364</f>
        <v>160</v>
      </c>
      <c r="R364" s="172">
        <f t="shared" ref="R364:R427" si="120">K364*1000/D364</f>
        <v>293.73333333333335</v>
      </c>
      <c r="S364" s="172">
        <f t="shared" si="111"/>
        <v>160</v>
      </c>
      <c r="T364" s="171">
        <f t="shared" ref="T364:T427" si="121">L364-J364</f>
        <v>0</v>
      </c>
      <c r="U364" s="171">
        <f t="shared" ref="U364:U427" si="122">N364-P364</f>
        <v>-6.0179999999999998</v>
      </c>
      <c r="V364" s="173">
        <f t="shared" ref="V364:V395" si="123">O364-M364</f>
        <v>118</v>
      </c>
    </row>
    <row r="365" spans="1:22">
      <c r="A365" s="244"/>
      <c r="B365" s="168">
        <v>48</v>
      </c>
      <c r="C365" s="169" t="s">
        <v>126</v>
      </c>
      <c r="D365" s="168">
        <v>45</v>
      </c>
      <c r="E365" s="168" t="s">
        <v>106</v>
      </c>
      <c r="F365" s="170">
        <v>2331.34</v>
      </c>
      <c r="G365" s="170">
        <v>2331.34</v>
      </c>
      <c r="H365" s="171">
        <v>8.44</v>
      </c>
      <c r="I365" s="171">
        <f t="shared" si="112"/>
        <v>8.44</v>
      </c>
      <c r="J365" s="171">
        <v>5.6349999999999998</v>
      </c>
      <c r="K365" s="171">
        <f t="shared" si="117"/>
        <v>8.44</v>
      </c>
      <c r="L365" s="171">
        <f t="shared" si="118"/>
        <v>5.6349999999999998</v>
      </c>
      <c r="M365" s="172"/>
      <c r="N365" s="171">
        <f t="shared" si="115"/>
        <v>0</v>
      </c>
      <c r="O365" s="172">
        <v>55</v>
      </c>
      <c r="P365" s="171">
        <f t="shared" si="116"/>
        <v>2.8049999999999997</v>
      </c>
      <c r="Q365" s="172">
        <f t="shared" si="119"/>
        <v>125.22222222222223</v>
      </c>
      <c r="R365" s="172">
        <f t="shared" si="120"/>
        <v>187.55555555555554</v>
      </c>
      <c r="S365" s="172">
        <f t="shared" si="111"/>
        <v>125.22222222222223</v>
      </c>
      <c r="T365" s="171">
        <f t="shared" si="121"/>
        <v>0</v>
      </c>
      <c r="U365" s="171">
        <f t="shared" si="122"/>
        <v>-2.8049999999999997</v>
      </c>
      <c r="V365" s="173">
        <f t="shared" si="123"/>
        <v>55</v>
      </c>
    </row>
    <row r="366" spans="1:22">
      <c r="A366" s="244"/>
      <c r="B366" s="168">
        <v>49</v>
      </c>
      <c r="C366" s="169" t="s">
        <v>127</v>
      </c>
      <c r="D366" s="175">
        <v>45</v>
      </c>
      <c r="E366" s="168" t="s">
        <v>106</v>
      </c>
      <c r="F366" s="176">
        <v>2326.0500000000002</v>
      </c>
      <c r="G366" s="176">
        <v>2326.0500000000002</v>
      </c>
      <c r="H366" s="171">
        <v>9.9670000000000005</v>
      </c>
      <c r="I366" s="171">
        <f t="shared" si="112"/>
        <v>9.9670000000000005</v>
      </c>
      <c r="J366" s="177">
        <v>6.55</v>
      </c>
      <c r="K366" s="171">
        <f t="shared" si="117"/>
        <v>9.9670000000000005</v>
      </c>
      <c r="L366" s="171">
        <f t="shared" si="118"/>
        <v>6.5500000000000007</v>
      </c>
      <c r="M366" s="172"/>
      <c r="N366" s="171">
        <f t="shared" si="115"/>
        <v>0</v>
      </c>
      <c r="O366" s="172">
        <v>67</v>
      </c>
      <c r="P366" s="171">
        <f t="shared" si="116"/>
        <v>3.4169999999999998</v>
      </c>
      <c r="Q366" s="172">
        <f t="shared" si="119"/>
        <v>145.55555555555554</v>
      </c>
      <c r="R366" s="172">
        <f t="shared" si="120"/>
        <v>221.48888888888888</v>
      </c>
      <c r="S366" s="172">
        <f t="shared" si="111"/>
        <v>145.55555555555557</v>
      </c>
      <c r="T366" s="171">
        <f t="shared" si="121"/>
        <v>0</v>
      </c>
      <c r="U366" s="171">
        <f t="shared" si="122"/>
        <v>-3.4169999999999998</v>
      </c>
      <c r="V366" s="173">
        <f t="shared" si="123"/>
        <v>67</v>
      </c>
    </row>
    <row r="367" spans="1:22">
      <c r="A367" s="244"/>
      <c r="B367" s="168">
        <v>50</v>
      </c>
      <c r="C367" s="169" t="s">
        <v>128</v>
      </c>
      <c r="D367" s="168">
        <v>54</v>
      </c>
      <c r="E367" s="168" t="s">
        <v>106</v>
      </c>
      <c r="F367" s="170">
        <v>3001.84</v>
      </c>
      <c r="G367" s="170">
        <v>3001.84</v>
      </c>
      <c r="H367" s="171">
        <v>15.228</v>
      </c>
      <c r="I367" s="171">
        <f t="shared" si="112"/>
        <v>15.228</v>
      </c>
      <c r="J367" s="171">
        <v>6.048</v>
      </c>
      <c r="K367" s="171">
        <f t="shared" si="117"/>
        <v>15.228</v>
      </c>
      <c r="L367" s="171">
        <f t="shared" si="118"/>
        <v>6.048</v>
      </c>
      <c r="M367" s="172"/>
      <c r="N367" s="171">
        <f t="shared" si="115"/>
        <v>0</v>
      </c>
      <c r="O367" s="172">
        <v>180</v>
      </c>
      <c r="P367" s="171">
        <f t="shared" si="116"/>
        <v>9.18</v>
      </c>
      <c r="Q367" s="172">
        <f t="shared" si="119"/>
        <v>112</v>
      </c>
      <c r="R367" s="172">
        <f t="shared" si="120"/>
        <v>282</v>
      </c>
      <c r="S367" s="172">
        <f t="shared" si="111"/>
        <v>112</v>
      </c>
      <c r="T367" s="171">
        <f t="shared" si="121"/>
        <v>0</v>
      </c>
      <c r="U367" s="171">
        <f t="shared" si="122"/>
        <v>-9.18</v>
      </c>
      <c r="V367" s="173">
        <f t="shared" si="123"/>
        <v>180</v>
      </c>
    </row>
    <row r="368" spans="1:22">
      <c r="A368" s="244"/>
      <c r="B368" s="168">
        <v>51</v>
      </c>
      <c r="C368" s="169" t="s">
        <v>129</v>
      </c>
      <c r="D368" s="168">
        <v>54</v>
      </c>
      <c r="E368" s="168" t="s">
        <v>106</v>
      </c>
      <c r="F368" s="170">
        <v>2522.3200000000002</v>
      </c>
      <c r="G368" s="170">
        <v>2392.9700000000003</v>
      </c>
      <c r="H368" s="171">
        <v>16.04</v>
      </c>
      <c r="I368" s="171">
        <f t="shared" si="112"/>
        <v>16.04</v>
      </c>
      <c r="J368" s="171">
        <v>12.172000000000001</v>
      </c>
      <c r="K368" s="171">
        <f t="shared" si="117"/>
        <v>16.04</v>
      </c>
      <c r="L368" s="171">
        <f t="shared" si="118"/>
        <v>12.317</v>
      </c>
      <c r="M368" s="172"/>
      <c r="N368" s="171">
        <f t="shared" si="115"/>
        <v>0</v>
      </c>
      <c r="O368" s="172">
        <v>73</v>
      </c>
      <c r="P368" s="171">
        <f t="shared" si="116"/>
        <v>3.7229999999999999</v>
      </c>
      <c r="Q368" s="172">
        <f t="shared" si="119"/>
        <v>225.40740740740742</v>
      </c>
      <c r="R368" s="172">
        <f t="shared" si="120"/>
        <v>297.03703703703701</v>
      </c>
      <c r="S368" s="172">
        <f t="shared" si="111"/>
        <v>228.09259259259258</v>
      </c>
      <c r="T368" s="171">
        <f t="shared" si="121"/>
        <v>0.14499999999999957</v>
      </c>
      <c r="U368" s="171">
        <f t="shared" si="122"/>
        <v>-3.7229999999999999</v>
      </c>
      <c r="V368" s="173">
        <f t="shared" si="123"/>
        <v>73</v>
      </c>
    </row>
    <row r="369" spans="1:22">
      <c r="A369" s="244"/>
      <c r="B369" s="168">
        <v>52</v>
      </c>
      <c r="C369" s="169" t="s">
        <v>130</v>
      </c>
      <c r="D369" s="168">
        <v>46</v>
      </c>
      <c r="E369" s="168" t="s">
        <v>106</v>
      </c>
      <c r="F369" s="170">
        <v>2327.94</v>
      </c>
      <c r="G369" s="170">
        <v>2327.94</v>
      </c>
      <c r="H369" s="171">
        <v>10.884</v>
      </c>
      <c r="I369" s="171">
        <f t="shared" si="112"/>
        <v>10.884</v>
      </c>
      <c r="J369" s="171">
        <v>8.1809999999999992</v>
      </c>
      <c r="K369" s="171">
        <f t="shared" si="117"/>
        <v>10.884</v>
      </c>
      <c r="L369" s="171">
        <f t="shared" si="118"/>
        <v>8.1810000000000009</v>
      </c>
      <c r="M369" s="172"/>
      <c r="N369" s="171">
        <f t="shared" si="115"/>
        <v>0</v>
      </c>
      <c r="O369" s="172">
        <v>53</v>
      </c>
      <c r="P369" s="171">
        <f t="shared" si="116"/>
        <v>2.7029999999999998</v>
      </c>
      <c r="Q369" s="172">
        <f t="shared" si="119"/>
        <v>177.8478260869565</v>
      </c>
      <c r="R369" s="172">
        <f t="shared" si="120"/>
        <v>236.60869565217391</v>
      </c>
      <c r="S369" s="172">
        <f t="shared" si="111"/>
        <v>177.84782608695653</v>
      </c>
      <c r="T369" s="171">
        <f t="shared" si="121"/>
        <v>0</v>
      </c>
      <c r="U369" s="171">
        <f t="shared" si="122"/>
        <v>-2.7029999999999998</v>
      </c>
      <c r="V369" s="173">
        <f t="shared" si="123"/>
        <v>53</v>
      </c>
    </row>
    <row r="370" spans="1:22">
      <c r="A370" s="244"/>
      <c r="B370" s="168">
        <v>53</v>
      </c>
      <c r="C370" s="169" t="s">
        <v>131</v>
      </c>
      <c r="D370" s="168">
        <v>30</v>
      </c>
      <c r="E370" s="168" t="s">
        <v>106</v>
      </c>
      <c r="F370" s="170">
        <v>1604.12</v>
      </c>
      <c r="G370" s="170">
        <v>1536.8700000000001</v>
      </c>
      <c r="H370" s="171">
        <v>8.07</v>
      </c>
      <c r="I370" s="171">
        <f t="shared" si="112"/>
        <v>8.07</v>
      </c>
      <c r="J370" s="171">
        <v>5.7750000000000004</v>
      </c>
      <c r="K370" s="171">
        <f t="shared" si="117"/>
        <v>8.07</v>
      </c>
      <c r="L370" s="171">
        <f t="shared" si="118"/>
        <v>5.7750000000000004</v>
      </c>
      <c r="M370" s="172"/>
      <c r="N370" s="171">
        <f t="shared" si="115"/>
        <v>0</v>
      </c>
      <c r="O370" s="172">
        <v>45</v>
      </c>
      <c r="P370" s="171">
        <f t="shared" si="116"/>
        <v>2.2949999999999999</v>
      </c>
      <c r="Q370" s="172">
        <f t="shared" si="119"/>
        <v>192.5</v>
      </c>
      <c r="R370" s="172">
        <f t="shared" si="120"/>
        <v>269</v>
      </c>
      <c r="S370" s="172">
        <f t="shared" si="111"/>
        <v>192.5</v>
      </c>
      <c r="T370" s="171">
        <f t="shared" si="121"/>
        <v>0</v>
      </c>
      <c r="U370" s="171">
        <f t="shared" si="122"/>
        <v>-2.2949999999999999</v>
      </c>
      <c r="V370" s="173">
        <f t="shared" si="123"/>
        <v>45</v>
      </c>
    </row>
    <row r="371" spans="1:22">
      <c r="A371" s="244"/>
      <c r="B371" s="168">
        <v>54</v>
      </c>
      <c r="C371" s="169" t="s">
        <v>132</v>
      </c>
      <c r="D371" s="168">
        <v>31</v>
      </c>
      <c r="E371" s="168" t="s">
        <v>106</v>
      </c>
      <c r="F371" s="170">
        <v>1515.11</v>
      </c>
      <c r="G371" s="170">
        <v>1515.1100000000001</v>
      </c>
      <c r="H371" s="171">
        <v>8.1210000000000004</v>
      </c>
      <c r="I371" s="171">
        <f t="shared" si="112"/>
        <v>8.1210000000000004</v>
      </c>
      <c r="J371" s="171">
        <v>6.1829999999999998</v>
      </c>
      <c r="K371" s="171">
        <f t="shared" si="117"/>
        <v>8.1210000000000004</v>
      </c>
      <c r="L371" s="171">
        <f t="shared" si="118"/>
        <v>6.1830000000000007</v>
      </c>
      <c r="M371" s="172"/>
      <c r="N371" s="171">
        <f t="shared" si="115"/>
        <v>0</v>
      </c>
      <c r="O371" s="172">
        <v>38</v>
      </c>
      <c r="P371" s="171">
        <f t="shared" si="116"/>
        <v>1.9379999999999999</v>
      </c>
      <c r="Q371" s="172">
        <f t="shared" si="119"/>
        <v>199.45161290322579</v>
      </c>
      <c r="R371" s="172">
        <f t="shared" si="120"/>
        <v>261.96774193548384</v>
      </c>
      <c r="S371" s="172">
        <f t="shared" si="111"/>
        <v>199.45161290322582</v>
      </c>
      <c r="T371" s="171">
        <f t="shared" si="121"/>
        <v>0</v>
      </c>
      <c r="U371" s="171">
        <f t="shared" si="122"/>
        <v>-1.9379999999999999</v>
      </c>
      <c r="V371" s="173">
        <f t="shared" si="123"/>
        <v>38</v>
      </c>
    </row>
    <row r="372" spans="1:22">
      <c r="A372" s="244"/>
      <c r="B372" s="168">
        <v>55</v>
      </c>
      <c r="C372" s="169" t="s">
        <v>133</v>
      </c>
      <c r="D372" s="168">
        <v>20</v>
      </c>
      <c r="E372" s="168" t="s">
        <v>106</v>
      </c>
      <c r="F372" s="170">
        <v>950.66</v>
      </c>
      <c r="G372" s="170">
        <v>950.66</v>
      </c>
      <c r="H372" s="171">
        <v>5.7770000000000001</v>
      </c>
      <c r="I372" s="171">
        <f t="shared" si="112"/>
        <v>5.7770000000000001</v>
      </c>
      <c r="J372" s="171">
        <v>4.3490000000000002</v>
      </c>
      <c r="K372" s="171">
        <f t="shared" si="117"/>
        <v>5.7770000000000001</v>
      </c>
      <c r="L372" s="171">
        <f t="shared" si="118"/>
        <v>4.3490000000000002</v>
      </c>
      <c r="M372" s="172"/>
      <c r="N372" s="171">
        <f t="shared" si="115"/>
        <v>0</v>
      </c>
      <c r="O372" s="172">
        <v>28</v>
      </c>
      <c r="P372" s="171">
        <f t="shared" si="116"/>
        <v>1.4279999999999999</v>
      </c>
      <c r="Q372" s="172">
        <f t="shared" si="119"/>
        <v>217.45</v>
      </c>
      <c r="R372" s="172">
        <f t="shared" si="120"/>
        <v>288.85000000000002</v>
      </c>
      <c r="S372" s="172">
        <f t="shared" si="111"/>
        <v>217.45</v>
      </c>
      <c r="T372" s="171">
        <f t="shared" si="121"/>
        <v>0</v>
      </c>
      <c r="U372" s="171">
        <f t="shared" si="122"/>
        <v>-1.4279999999999999</v>
      </c>
      <c r="V372" s="173">
        <f t="shared" si="123"/>
        <v>28</v>
      </c>
    </row>
    <row r="373" spans="1:22">
      <c r="A373" s="244"/>
      <c r="B373" s="168">
        <v>56</v>
      </c>
      <c r="C373" s="169" t="s">
        <v>134</v>
      </c>
      <c r="D373" s="168">
        <v>36</v>
      </c>
      <c r="E373" s="168" t="s">
        <v>106</v>
      </c>
      <c r="F373" s="170">
        <v>2355.13</v>
      </c>
      <c r="G373" s="170">
        <v>2277.89</v>
      </c>
      <c r="H373" s="171">
        <v>14.14</v>
      </c>
      <c r="I373" s="171">
        <f t="shared" ref="I373:I393" si="124">H373</f>
        <v>14.14</v>
      </c>
      <c r="J373" s="171">
        <v>11.845000000000001</v>
      </c>
      <c r="K373" s="171">
        <f t="shared" si="117"/>
        <v>14.14</v>
      </c>
      <c r="L373" s="171">
        <f t="shared" si="118"/>
        <v>11.845000000000001</v>
      </c>
      <c r="M373" s="172"/>
      <c r="N373" s="171">
        <f t="shared" si="115"/>
        <v>0</v>
      </c>
      <c r="O373" s="172">
        <v>45</v>
      </c>
      <c r="P373" s="171">
        <f t="shared" si="116"/>
        <v>2.2949999999999999</v>
      </c>
      <c r="Q373" s="172">
        <f t="shared" si="119"/>
        <v>329.02777777777777</v>
      </c>
      <c r="R373" s="172">
        <f t="shared" si="120"/>
        <v>392.77777777777777</v>
      </c>
      <c r="S373" s="172">
        <f t="shared" si="111"/>
        <v>329.02777777777777</v>
      </c>
      <c r="T373" s="171">
        <f t="shared" si="121"/>
        <v>0</v>
      </c>
      <c r="U373" s="171">
        <f t="shared" si="122"/>
        <v>-2.2949999999999999</v>
      </c>
      <c r="V373" s="173">
        <f t="shared" si="123"/>
        <v>45</v>
      </c>
    </row>
    <row r="374" spans="1:22">
      <c r="A374" s="244"/>
      <c r="B374" s="168">
        <v>57</v>
      </c>
      <c r="C374" s="169" t="s">
        <v>136</v>
      </c>
      <c r="D374" s="168">
        <v>93</v>
      </c>
      <c r="E374" s="168" t="s">
        <v>106</v>
      </c>
      <c r="F374" s="170">
        <v>3341.34</v>
      </c>
      <c r="G374" s="170">
        <v>3290.77</v>
      </c>
      <c r="H374" s="171">
        <v>8.58</v>
      </c>
      <c r="I374" s="171">
        <f t="shared" si="124"/>
        <v>8.58</v>
      </c>
      <c r="J374" s="171">
        <v>5.673</v>
      </c>
      <c r="K374" s="171">
        <f t="shared" si="117"/>
        <v>8.58</v>
      </c>
      <c r="L374" s="171">
        <f t="shared" si="118"/>
        <v>5.673</v>
      </c>
      <c r="M374" s="172"/>
      <c r="N374" s="171">
        <f t="shared" si="115"/>
        <v>0</v>
      </c>
      <c r="O374" s="172">
        <v>57</v>
      </c>
      <c r="P374" s="171">
        <f t="shared" si="116"/>
        <v>2.907</v>
      </c>
      <c r="Q374" s="172">
        <f t="shared" si="119"/>
        <v>61</v>
      </c>
      <c r="R374" s="172">
        <f t="shared" si="120"/>
        <v>92.258064516129039</v>
      </c>
      <c r="S374" s="172">
        <f t="shared" si="111"/>
        <v>61</v>
      </c>
      <c r="T374" s="171">
        <f t="shared" si="121"/>
        <v>0</v>
      </c>
      <c r="U374" s="171">
        <f t="shared" si="122"/>
        <v>-2.907</v>
      </c>
      <c r="V374" s="173">
        <f t="shared" si="123"/>
        <v>57</v>
      </c>
    </row>
    <row r="375" spans="1:22">
      <c r="A375" s="244"/>
      <c r="B375" s="168">
        <v>58</v>
      </c>
      <c r="C375" s="169" t="s">
        <v>137</v>
      </c>
      <c r="D375" s="168">
        <v>24</v>
      </c>
      <c r="E375" s="168" t="s">
        <v>106</v>
      </c>
      <c r="F375" s="170">
        <v>1127.22</v>
      </c>
      <c r="G375" s="170">
        <v>1127.22</v>
      </c>
      <c r="H375" s="171">
        <v>5.2350000000000003</v>
      </c>
      <c r="I375" s="171">
        <f t="shared" si="124"/>
        <v>5.2350000000000003</v>
      </c>
      <c r="J375" s="177">
        <v>4.1130000000000004</v>
      </c>
      <c r="K375" s="171">
        <f t="shared" si="117"/>
        <v>5.2350000000000003</v>
      </c>
      <c r="L375" s="171">
        <f t="shared" si="118"/>
        <v>4.1130000000000004</v>
      </c>
      <c r="M375" s="172"/>
      <c r="N375" s="171">
        <f t="shared" si="115"/>
        <v>0</v>
      </c>
      <c r="O375" s="172">
        <v>22</v>
      </c>
      <c r="P375" s="171">
        <f t="shared" si="116"/>
        <v>1.1219999999999999</v>
      </c>
      <c r="Q375" s="172">
        <f t="shared" si="119"/>
        <v>171.375</v>
      </c>
      <c r="R375" s="172">
        <f t="shared" si="120"/>
        <v>218.125</v>
      </c>
      <c r="S375" s="172">
        <f t="shared" si="111"/>
        <v>171.375</v>
      </c>
      <c r="T375" s="171">
        <f t="shared" si="121"/>
        <v>0</v>
      </c>
      <c r="U375" s="171">
        <f t="shared" si="122"/>
        <v>-1.1219999999999999</v>
      </c>
      <c r="V375" s="173">
        <f t="shared" si="123"/>
        <v>22</v>
      </c>
    </row>
    <row r="376" spans="1:22">
      <c r="A376" s="244"/>
      <c r="B376" s="168">
        <v>59</v>
      </c>
      <c r="C376" s="169" t="s">
        <v>138</v>
      </c>
      <c r="D376" s="168">
        <v>38</v>
      </c>
      <c r="E376" s="168" t="s">
        <v>106</v>
      </c>
      <c r="F376" s="170">
        <v>2071.06</v>
      </c>
      <c r="G376" s="170">
        <v>2071.06</v>
      </c>
      <c r="H376" s="171">
        <v>3.87</v>
      </c>
      <c r="I376" s="171">
        <f t="shared" si="124"/>
        <v>3.87</v>
      </c>
      <c r="J376" s="171">
        <v>2.4420000000000002</v>
      </c>
      <c r="K376" s="171">
        <f t="shared" si="117"/>
        <v>3.87</v>
      </c>
      <c r="L376" s="171">
        <f t="shared" si="118"/>
        <v>2.4420000000000002</v>
      </c>
      <c r="M376" s="172"/>
      <c r="N376" s="171">
        <f t="shared" si="115"/>
        <v>0</v>
      </c>
      <c r="O376" s="172">
        <v>28</v>
      </c>
      <c r="P376" s="171">
        <f t="shared" si="116"/>
        <v>1.4279999999999999</v>
      </c>
      <c r="Q376" s="172">
        <f t="shared" si="119"/>
        <v>64.263157894736835</v>
      </c>
      <c r="R376" s="172">
        <f t="shared" si="120"/>
        <v>101.84210526315789</v>
      </c>
      <c r="S376" s="172">
        <f t="shared" si="111"/>
        <v>64.263157894736835</v>
      </c>
      <c r="T376" s="171">
        <f t="shared" si="121"/>
        <v>0</v>
      </c>
      <c r="U376" s="171">
        <f t="shared" si="122"/>
        <v>-1.4279999999999999</v>
      </c>
      <c r="V376" s="173">
        <f t="shared" si="123"/>
        <v>28</v>
      </c>
    </row>
    <row r="377" spans="1:22">
      <c r="A377" s="244"/>
      <c r="B377" s="168">
        <v>60</v>
      </c>
      <c r="C377" s="169" t="s">
        <v>139</v>
      </c>
      <c r="D377" s="168">
        <v>109</v>
      </c>
      <c r="E377" s="168" t="s">
        <v>106</v>
      </c>
      <c r="F377" s="170">
        <v>2560.75</v>
      </c>
      <c r="G377" s="170">
        <v>2560.75</v>
      </c>
      <c r="H377" s="171">
        <v>22.15</v>
      </c>
      <c r="I377" s="171">
        <f t="shared" si="124"/>
        <v>22.15</v>
      </c>
      <c r="J377" s="171">
        <v>16.751999999999999</v>
      </c>
      <c r="K377" s="171">
        <f t="shared" si="117"/>
        <v>22.15</v>
      </c>
      <c r="L377" s="171">
        <f t="shared" si="118"/>
        <v>16.896999999999998</v>
      </c>
      <c r="M377" s="172"/>
      <c r="N377" s="171">
        <f t="shared" si="115"/>
        <v>0</v>
      </c>
      <c r="O377" s="172">
        <v>103</v>
      </c>
      <c r="P377" s="171">
        <f t="shared" si="116"/>
        <v>5.2529999999999992</v>
      </c>
      <c r="Q377" s="172">
        <f t="shared" si="119"/>
        <v>153.6880733944954</v>
      </c>
      <c r="R377" s="172">
        <f t="shared" si="120"/>
        <v>203.21100917431193</v>
      </c>
      <c r="S377" s="172">
        <f t="shared" si="111"/>
        <v>155.0183486238532</v>
      </c>
      <c r="T377" s="171">
        <f t="shared" si="121"/>
        <v>0.14499999999999957</v>
      </c>
      <c r="U377" s="171">
        <f t="shared" si="122"/>
        <v>-5.2529999999999992</v>
      </c>
      <c r="V377" s="173">
        <f t="shared" si="123"/>
        <v>103</v>
      </c>
    </row>
    <row r="378" spans="1:22">
      <c r="A378" s="244"/>
      <c r="B378" s="168">
        <v>61</v>
      </c>
      <c r="C378" s="169" t="s">
        <v>140</v>
      </c>
      <c r="D378" s="168">
        <v>11</v>
      </c>
      <c r="E378" s="168" t="s">
        <v>106</v>
      </c>
      <c r="F378" s="170">
        <v>538.45000000000005</v>
      </c>
      <c r="G378" s="170">
        <v>495.48</v>
      </c>
      <c r="H378" s="171">
        <v>2.996</v>
      </c>
      <c r="I378" s="171">
        <f t="shared" si="124"/>
        <v>2.996</v>
      </c>
      <c r="J378" s="171">
        <v>2.4350000000000001</v>
      </c>
      <c r="K378" s="171">
        <f t="shared" si="117"/>
        <v>2.996</v>
      </c>
      <c r="L378" s="171">
        <f t="shared" si="118"/>
        <v>2.4350000000000001</v>
      </c>
      <c r="M378" s="172"/>
      <c r="N378" s="171">
        <f t="shared" si="115"/>
        <v>0</v>
      </c>
      <c r="O378" s="172">
        <v>11</v>
      </c>
      <c r="P378" s="171">
        <f t="shared" si="116"/>
        <v>0.56099999999999994</v>
      </c>
      <c r="Q378" s="172">
        <f t="shared" si="119"/>
        <v>221.36363636363637</v>
      </c>
      <c r="R378" s="172">
        <f t="shared" si="120"/>
        <v>272.36363636363637</v>
      </c>
      <c r="S378" s="172">
        <f t="shared" si="111"/>
        <v>221.36363636363637</v>
      </c>
      <c r="T378" s="171">
        <f t="shared" si="121"/>
        <v>0</v>
      </c>
      <c r="U378" s="171">
        <f t="shared" si="122"/>
        <v>-0.56099999999999994</v>
      </c>
      <c r="V378" s="173">
        <f t="shared" si="123"/>
        <v>11</v>
      </c>
    </row>
    <row r="379" spans="1:22">
      <c r="A379" s="244"/>
      <c r="B379" s="168">
        <v>62</v>
      </c>
      <c r="C379" s="169" t="s">
        <v>141</v>
      </c>
      <c r="D379" s="168">
        <v>20</v>
      </c>
      <c r="E379" s="168" t="s">
        <v>106</v>
      </c>
      <c r="F379" s="170">
        <v>952.58</v>
      </c>
      <c r="G379" s="170">
        <v>952.58</v>
      </c>
      <c r="H379" s="171">
        <v>5.0869999999999997</v>
      </c>
      <c r="I379" s="171">
        <f t="shared" si="124"/>
        <v>5.0869999999999997</v>
      </c>
      <c r="J379" s="171">
        <v>3.7610000000000001</v>
      </c>
      <c r="K379" s="171">
        <f t="shared" si="117"/>
        <v>5.0869999999999997</v>
      </c>
      <c r="L379" s="171">
        <f t="shared" si="118"/>
        <v>3.7610000000000001</v>
      </c>
      <c r="M379" s="172"/>
      <c r="N379" s="171">
        <f t="shared" si="115"/>
        <v>0</v>
      </c>
      <c r="O379" s="172">
        <v>26</v>
      </c>
      <c r="P379" s="171">
        <f t="shared" si="116"/>
        <v>1.3259999999999998</v>
      </c>
      <c r="Q379" s="172">
        <f t="shared" si="119"/>
        <v>188.05</v>
      </c>
      <c r="R379" s="172">
        <f t="shared" si="120"/>
        <v>254.35</v>
      </c>
      <c r="S379" s="172">
        <f t="shared" si="111"/>
        <v>188.05</v>
      </c>
      <c r="T379" s="171">
        <f t="shared" si="121"/>
        <v>0</v>
      </c>
      <c r="U379" s="171">
        <f t="shared" si="122"/>
        <v>-1.3259999999999998</v>
      </c>
      <c r="V379" s="173">
        <f t="shared" si="123"/>
        <v>26</v>
      </c>
    </row>
    <row r="380" spans="1:22">
      <c r="A380" s="244"/>
      <c r="B380" s="168">
        <v>63</v>
      </c>
      <c r="C380" s="169" t="s">
        <v>142</v>
      </c>
      <c r="D380" s="168">
        <v>12</v>
      </c>
      <c r="E380" s="168" t="s">
        <v>106</v>
      </c>
      <c r="F380" s="170">
        <v>540.32000000000005</v>
      </c>
      <c r="G380" s="170">
        <v>540.32000000000005</v>
      </c>
      <c r="H380" s="171">
        <v>3.3490000000000002</v>
      </c>
      <c r="I380" s="171">
        <f t="shared" si="124"/>
        <v>3.3490000000000002</v>
      </c>
      <c r="J380" s="171">
        <v>2.89</v>
      </c>
      <c r="K380" s="171">
        <f t="shared" si="117"/>
        <v>3.3490000000000002</v>
      </c>
      <c r="L380" s="171">
        <f t="shared" si="118"/>
        <v>2.89</v>
      </c>
      <c r="M380" s="172"/>
      <c r="N380" s="171">
        <f t="shared" si="115"/>
        <v>0</v>
      </c>
      <c r="O380" s="172">
        <v>9</v>
      </c>
      <c r="P380" s="171">
        <f t="shared" si="116"/>
        <v>0.45899999999999996</v>
      </c>
      <c r="Q380" s="172">
        <f t="shared" si="119"/>
        <v>240.83333333333334</v>
      </c>
      <c r="R380" s="172">
        <f t="shared" si="120"/>
        <v>279.08333333333331</v>
      </c>
      <c r="S380" s="172">
        <f t="shared" si="111"/>
        <v>240.83333333333334</v>
      </c>
      <c r="T380" s="171">
        <f t="shared" si="121"/>
        <v>0</v>
      </c>
      <c r="U380" s="171">
        <f t="shared" si="122"/>
        <v>-0.45899999999999996</v>
      </c>
      <c r="V380" s="173">
        <f t="shared" si="123"/>
        <v>9</v>
      </c>
    </row>
    <row r="381" spans="1:22">
      <c r="A381" s="244"/>
      <c r="B381" s="168">
        <v>64</v>
      </c>
      <c r="C381" s="181" t="s">
        <v>172</v>
      </c>
      <c r="D381" s="223">
        <v>18</v>
      </c>
      <c r="E381" s="182" t="s">
        <v>106</v>
      </c>
      <c r="F381" s="183">
        <v>844.07</v>
      </c>
      <c r="G381" s="183">
        <v>1327.43</v>
      </c>
      <c r="H381" s="184">
        <v>4.8099999999999996</v>
      </c>
      <c r="I381" s="185">
        <f t="shared" si="124"/>
        <v>4.8099999999999996</v>
      </c>
      <c r="J381" s="185">
        <v>2.44</v>
      </c>
      <c r="K381" s="185">
        <f t="shared" si="117"/>
        <v>3.7934999999999999</v>
      </c>
      <c r="L381" s="185">
        <f t="shared" si="118"/>
        <v>3.3831549999999995</v>
      </c>
      <c r="M381" s="186">
        <v>19</v>
      </c>
      <c r="N381" s="185">
        <f t="shared" ref="N381:N393" si="125">M381*0.0535</f>
        <v>1.0165</v>
      </c>
      <c r="O381" s="186">
        <v>26.67</v>
      </c>
      <c r="P381" s="185">
        <f t="shared" ref="P381:P393" si="126">O381*0.0535</f>
        <v>1.4268450000000001</v>
      </c>
      <c r="Q381" s="187">
        <f t="shared" si="119"/>
        <v>135.55555555555554</v>
      </c>
      <c r="R381" s="187">
        <f t="shared" si="120"/>
        <v>210.75</v>
      </c>
      <c r="S381" s="187">
        <f t="shared" si="111"/>
        <v>187.95305555555552</v>
      </c>
      <c r="T381" s="185">
        <f t="shared" si="121"/>
        <v>0.94315499999999952</v>
      </c>
      <c r="U381" s="185">
        <f t="shared" si="122"/>
        <v>-0.41034500000000018</v>
      </c>
      <c r="V381" s="188">
        <f t="shared" si="123"/>
        <v>7.6700000000000017</v>
      </c>
    </row>
    <row r="382" spans="1:22">
      <c r="A382" s="244"/>
      <c r="B382" s="168">
        <v>65</v>
      </c>
      <c r="C382" s="181" t="s">
        <v>173</v>
      </c>
      <c r="D382" s="223">
        <v>75</v>
      </c>
      <c r="E382" s="182" t="s">
        <v>106</v>
      </c>
      <c r="F382" s="183">
        <v>3977.04</v>
      </c>
      <c r="G382" s="183">
        <v>3977.04</v>
      </c>
      <c r="H382" s="184">
        <v>21.56</v>
      </c>
      <c r="I382" s="185">
        <f t="shared" si="124"/>
        <v>21.56</v>
      </c>
      <c r="J382" s="185">
        <v>12</v>
      </c>
      <c r="K382" s="185">
        <f t="shared" si="117"/>
        <v>14.337499999999999</v>
      </c>
      <c r="L382" s="185">
        <f t="shared" si="118"/>
        <v>14.158275</v>
      </c>
      <c r="M382" s="186">
        <v>135</v>
      </c>
      <c r="N382" s="185">
        <f t="shared" si="125"/>
        <v>7.2225000000000001</v>
      </c>
      <c r="O382" s="186">
        <v>138.35</v>
      </c>
      <c r="P382" s="185">
        <f t="shared" si="126"/>
        <v>7.4017249999999999</v>
      </c>
      <c r="Q382" s="187">
        <f t="shared" si="119"/>
        <v>160</v>
      </c>
      <c r="R382" s="187">
        <f t="shared" si="120"/>
        <v>191.16666666666663</v>
      </c>
      <c r="S382" s="187">
        <f t="shared" si="111"/>
        <v>188.77699999999999</v>
      </c>
      <c r="T382" s="185">
        <f t="shared" si="121"/>
        <v>2.1582749999999997</v>
      </c>
      <c r="U382" s="185">
        <f t="shared" si="122"/>
        <v>-0.17922499999999975</v>
      </c>
      <c r="V382" s="188">
        <f t="shared" si="123"/>
        <v>3.3499999999999943</v>
      </c>
    </row>
    <row r="383" spans="1:22">
      <c r="A383" s="244"/>
      <c r="B383" s="168">
        <v>66</v>
      </c>
      <c r="C383" s="181" t="s">
        <v>174</v>
      </c>
      <c r="D383" s="223">
        <v>16</v>
      </c>
      <c r="E383" s="182" t="s">
        <v>106</v>
      </c>
      <c r="F383" s="183">
        <v>1475.2</v>
      </c>
      <c r="G383" s="183">
        <v>1475.2</v>
      </c>
      <c r="H383" s="184">
        <v>5.2</v>
      </c>
      <c r="I383" s="185">
        <f t="shared" si="124"/>
        <v>5.2</v>
      </c>
      <c r="J383" s="185">
        <v>2.2000000000000002</v>
      </c>
      <c r="K383" s="185">
        <f t="shared" si="117"/>
        <v>3.1135000000000002</v>
      </c>
      <c r="L383" s="185">
        <f t="shared" si="118"/>
        <v>3.06</v>
      </c>
      <c r="M383" s="186">
        <v>39</v>
      </c>
      <c r="N383" s="185">
        <f t="shared" si="125"/>
        <v>2.0865</v>
      </c>
      <c r="O383" s="186">
        <v>40</v>
      </c>
      <c r="P383" s="185">
        <f t="shared" si="126"/>
        <v>2.14</v>
      </c>
      <c r="Q383" s="187">
        <f t="shared" si="119"/>
        <v>137.5</v>
      </c>
      <c r="R383" s="187">
        <f t="shared" si="120"/>
        <v>194.59375</v>
      </c>
      <c r="S383" s="187">
        <f t="shared" si="111"/>
        <v>191.25</v>
      </c>
      <c r="T383" s="185">
        <f t="shared" si="121"/>
        <v>0.85999999999999988</v>
      </c>
      <c r="U383" s="185">
        <f t="shared" si="122"/>
        <v>-5.3500000000000103E-2</v>
      </c>
      <c r="V383" s="188">
        <f t="shared" si="123"/>
        <v>1</v>
      </c>
    </row>
    <row r="384" spans="1:22">
      <c r="A384" s="244"/>
      <c r="B384" s="168">
        <v>67</v>
      </c>
      <c r="C384" s="181" t="s">
        <v>175</v>
      </c>
      <c r="D384" s="223">
        <v>13</v>
      </c>
      <c r="E384" s="189" t="s">
        <v>106</v>
      </c>
      <c r="F384" s="183">
        <v>646.5</v>
      </c>
      <c r="G384" s="183">
        <v>955.66</v>
      </c>
      <c r="H384" s="184">
        <v>4.28</v>
      </c>
      <c r="I384" s="185">
        <f t="shared" si="124"/>
        <v>4.28</v>
      </c>
      <c r="J384" s="190">
        <v>1.78</v>
      </c>
      <c r="K384" s="185">
        <f t="shared" si="117"/>
        <v>2.6750000000000003</v>
      </c>
      <c r="L384" s="185">
        <f t="shared" si="118"/>
        <v>2.6215000000000002</v>
      </c>
      <c r="M384" s="186">
        <v>30</v>
      </c>
      <c r="N384" s="185">
        <f t="shared" si="125"/>
        <v>1.605</v>
      </c>
      <c r="O384" s="186">
        <v>31</v>
      </c>
      <c r="P384" s="185">
        <f t="shared" si="126"/>
        <v>1.6584999999999999</v>
      </c>
      <c r="Q384" s="187">
        <f t="shared" si="119"/>
        <v>136.92307692307693</v>
      </c>
      <c r="R384" s="187">
        <f t="shared" si="120"/>
        <v>205.7692307692308</v>
      </c>
      <c r="S384" s="187">
        <f t="shared" si="111"/>
        <v>201.65384615384616</v>
      </c>
      <c r="T384" s="185">
        <f t="shared" si="121"/>
        <v>0.84150000000000014</v>
      </c>
      <c r="U384" s="185">
        <f t="shared" si="122"/>
        <v>-5.3499999999999881E-2</v>
      </c>
      <c r="V384" s="188">
        <f t="shared" si="123"/>
        <v>1</v>
      </c>
    </row>
    <row r="385" spans="1:22">
      <c r="A385" s="244"/>
      <c r="B385" s="168">
        <v>68</v>
      </c>
      <c r="C385" s="181" t="s">
        <v>176</v>
      </c>
      <c r="D385" s="223">
        <v>18</v>
      </c>
      <c r="E385" s="189" t="s">
        <v>106</v>
      </c>
      <c r="F385" s="183">
        <v>811.7</v>
      </c>
      <c r="G385" s="183">
        <v>811.7</v>
      </c>
      <c r="H385" s="184">
        <v>4.46</v>
      </c>
      <c r="I385" s="185">
        <f t="shared" si="124"/>
        <v>4.46</v>
      </c>
      <c r="J385" s="185">
        <v>2.5499999999999998</v>
      </c>
      <c r="K385" s="185">
        <f t="shared" si="117"/>
        <v>3.1760000000000002</v>
      </c>
      <c r="L385" s="185">
        <f t="shared" si="118"/>
        <v>3.7645</v>
      </c>
      <c r="M385" s="186">
        <v>24</v>
      </c>
      <c r="N385" s="185">
        <f t="shared" si="125"/>
        <v>1.284</v>
      </c>
      <c r="O385" s="186">
        <v>13</v>
      </c>
      <c r="P385" s="185">
        <f t="shared" si="126"/>
        <v>0.69550000000000001</v>
      </c>
      <c r="Q385" s="187">
        <f t="shared" si="119"/>
        <v>141.66666666666666</v>
      </c>
      <c r="R385" s="187">
        <f t="shared" si="120"/>
        <v>176.44444444444446</v>
      </c>
      <c r="S385" s="187">
        <f t="shared" si="111"/>
        <v>209.13888888888889</v>
      </c>
      <c r="T385" s="185">
        <f t="shared" si="121"/>
        <v>1.2145000000000001</v>
      </c>
      <c r="U385" s="185">
        <f t="shared" si="122"/>
        <v>0.58850000000000002</v>
      </c>
      <c r="V385" s="188">
        <f t="shared" si="123"/>
        <v>-11</v>
      </c>
    </row>
    <row r="386" spans="1:22">
      <c r="A386" s="244"/>
      <c r="B386" s="168">
        <v>69</v>
      </c>
      <c r="C386" s="181" t="s">
        <v>177</v>
      </c>
      <c r="D386" s="223">
        <v>46</v>
      </c>
      <c r="E386" s="189" t="s">
        <v>106</v>
      </c>
      <c r="F386" s="183">
        <v>2541.61</v>
      </c>
      <c r="G386" s="183">
        <v>2541.61</v>
      </c>
      <c r="H386" s="184">
        <v>15.26</v>
      </c>
      <c r="I386" s="185">
        <f t="shared" si="124"/>
        <v>15.26</v>
      </c>
      <c r="J386" s="185">
        <v>7.04</v>
      </c>
      <c r="K386" s="185">
        <f t="shared" si="117"/>
        <v>10.445</v>
      </c>
      <c r="L386" s="185">
        <f t="shared" si="118"/>
        <v>10.341745</v>
      </c>
      <c r="M386" s="186">
        <v>90</v>
      </c>
      <c r="N386" s="185">
        <f t="shared" si="125"/>
        <v>4.8149999999999995</v>
      </c>
      <c r="O386" s="186">
        <v>91.93</v>
      </c>
      <c r="P386" s="185">
        <f t="shared" si="126"/>
        <v>4.9182550000000003</v>
      </c>
      <c r="Q386" s="187">
        <f t="shared" si="119"/>
        <v>153.04347826086956</v>
      </c>
      <c r="R386" s="187">
        <f t="shared" si="120"/>
        <v>227.06521739130434</v>
      </c>
      <c r="S386" s="187">
        <f t="shared" si="111"/>
        <v>224.82054347826084</v>
      </c>
      <c r="T386" s="185">
        <f t="shared" si="121"/>
        <v>3.3017449999999995</v>
      </c>
      <c r="U386" s="185">
        <f t="shared" si="122"/>
        <v>-0.10325500000000076</v>
      </c>
      <c r="V386" s="188">
        <f t="shared" si="123"/>
        <v>1.9300000000000068</v>
      </c>
    </row>
    <row r="387" spans="1:22">
      <c r="A387" s="244"/>
      <c r="B387" s="168">
        <v>70</v>
      </c>
      <c r="C387" s="181" t="s">
        <v>178</v>
      </c>
      <c r="D387" s="223">
        <v>78</v>
      </c>
      <c r="E387" s="189" t="s">
        <v>106</v>
      </c>
      <c r="F387" s="183">
        <v>3971.14</v>
      </c>
      <c r="G387" s="183">
        <v>3971.14</v>
      </c>
      <c r="H387" s="184">
        <v>26.29</v>
      </c>
      <c r="I387" s="185">
        <f t="shared" si="124"/>
        <v>26.29</v>
      </c>
      <c r="J387" s="185">
        <v>12.32</v>
      </c>
      <c r="K387" s="185">
        <f t="shared" si="117"/>
        <v>18.211500000000001</v>
      </c>
      <c r="L387" s="185">
        <f t="shared" si="118"/>
        <v>17.742840000000001</v>
      </c>
      <c r="M387" s="186">
        <v>151</v>
      </c>
      <c r="N387" s="185">
        <f t="shared" si="125"/>
        <v>8.0785</v>
      </c>
      <c r="O387" s="186">
        <v>159.76</v>
      </c>
      <c r="P387" s="185">
        <f t="shared" si="126"/>
        <v>8.5471599999999999</v>
      </c>
      <c r="Q387" s="187">
        <f t="shared" si="119"/>
        <v>157.94871794871796</v>
      </c>
      <c r="R387" s="187">
        <f t="shared" si="120"/>
        <v>233.48076923076923</v>
      </c>
      <c r="S387" s="187">
        <f t="shared" si="111"/>
        <v>227.47230769230768</v>
      </c>
      <c r="T387" s="185">
        <f t="shared" si="121"/>
        <v>5.4228400000000008</v>
      </c>
      <c r="U387" s="185">
        <f t="shared" si="122"/>
        <v>-0.46865999999999985</v>
      </c>
      <c r="V387" s="188">
        <f t="shared" si="123"/>
        <v>8.7599999999999909</v>
      </c>
    </row>
    <row r="388" spans="1:22">
      <c r="A388" s="244"/>
      <c r="B388" s="168">
        <v>71</v>
      </c>
      <c r="C388" s="181" t="s">
        <v>179</v>
      </c>
      <c r="D388" s="223">
        <v>47</v>
      </c>
      <c r="E388" s="189" t="s">
        <v>106</v>
      </c>
      <c r="F388" s="183">
        <v>2893.5</v>
      </c>
      <c r="G388" s="183">
        <v>2893.5</v>
      </c>
      <c r="H388" s="184">
        <v>14.43</v>
      </c>
      <c r="I388" s="185">
        <f t="shared" si="124"/>
        <v>14.43</v>
      </c>
      <c r="J388" s="185">
        <v>7.52</v>
      </c>
      <c r="K388" s="185">
        <f t="shared" si="117"/>
        <v>10.2035</v>
      </c>
      <c r="L388" s="185">
        <f t="shared" si="118"/>
        <v>10.613845</v>
      </c>
      <c r="M388" s="186">
        <v>79</v>
      </c>
      <c r="N388" s="185">
        <f t="shared" si="125"/>
        <v>4.2264999999999997</v>
      </c>
      <c r="O388" s="186">
        <v>71.33</v>
      </c>
      <c r="P388" s="185">
        <f t="shared" si="126"/>
        <v>3.8161549999999997</v>
      </c>
      <c r="Q388" s="187">
        <f t="shared" si="119"/>
        <v>160</v>
      </c>
      <c r="R388" s="187">
        <f t="shared" si="120"/>
        <v>217.09574468085106</v>
      </c>
      <c r="S388" s="187">
        <f t="shared" si="111"/>
        <v>225.8264893617021</v>
      </c>
      <c r="T388" s="185">
        <f t="shared" si="121"/>
        <v>3.093845</v>
      </c>
      <c r="U388" s="185">
        <f t="shared" si="122"/>
        <v>0.41034499999999996</v>
      </c>
      <c r="V388" s="188">
        <f t="shared" si="123"/>
        <v>-7.6700000000000017</v>
      </c>
    </row>
    <row r="389" spans="1:22">
      <c r="A389" s="244"/>
      <c r="B389" s="168">
        <v>72</v>
      </c>
      <c r="C389" s="181" t="s">
        <v>180</v>
      </c>
      <c r="D389" s="223">
        <v>77</v>
      </c>
      <c r="E389" s="189" t="s">
        <v>106</v>
      </c>
      <c r="F389" s="183">
        <v>4066.05</v>
      </c>
      <c r="G389" s="183">
        <v>4066.05</v>
      </c>
      <c r="H389" s="184">
        <v>26.31</v>
      </c>
      <c r="I389" s="185">
        <f t="shared" si="124"/>
        <v>26.31</v>
      </c>
      <c r="J389" s="185">
        <v>12.32</v>
      </c>
      <c r="K389" s="185">
        <f t="shared" si="117"/>
        <v>18.177999999999997</v>
      </c>
      <c r="L389" s="185">
        <f t="shared" si="118"/>
        <v>18.084375000000001</v>
      </c>
      <c r="M389" s="186">
        <v>152</v>
      </c>
      <c r="N389" s="185">
        <f t="shared" si="125"/>
        <v>8.1319999999999997</v>
      </c>
      <c r="O389" s="186">
        <v>153.75</v>
      </c>
      <c r="P389" s="185">
        <f t="shared" si="126"/>
        <v>8.2256249999999991</v>
      </c>
      <c r="Q389" s="187">
        <f t="shared" si="119"/>
        <v>160</v>
      </c>
      <c r="R389" s="187">
        <f t="shared" si="120"/>
        <v>236.07792207792204</v>
      </c>
      <c r="S389" s="187">
        <f t="shared" si="111"/>
        <v>234.86201298701297</v>
      </c>
      <c r="T389" s="185">
        <f t="shared" si="121"/>
        <v>5.7643750000000011</v>
      </c>
      <c r="U389" s="185">
        <f t="shared" si="122"/>
        <v>-9.3624999999999403E-2</v>
      </c>
      <c r="V389" s="188">
        <f t="shared" si="123"/>
        <v>1.75</v>
      </c>
    </row>
    <row r="390" spans="1:22">
      <c r="A390" s="244"/>
      <c r="B390" s="168">
        <v>73</v>
      </c>
      <c r="C390" s="181" t="s">
        <v>181</v>
      </c>
      <c r="D390" s="223">
        <v>16</v>
      </c>
      <c r="E390" s="189" t="s">
        <v>106</v>
      </c>
      <c r="F390" s="183">
        <v>872.36</v>
      </c>
      <c r="G390" s="183">
        <v>939.96</v>
      </c>
      <c r="H390" s="184">
        <v>6.32</v>
      </c>
      <c r="I390" s="185">
        <f t="shared" si="124"/>
        <v>6.32</v>
      </c>
      <c r="J390" s="185">
        <v>2.06</v>
      </c>
      <c r="K390" s="185">
        <f t="shared" si="117"/>
        <v>2.3075000000000001</v>
      </c>
      <c r="L390" s="185">
        <f t="shared" si="118"/>
        <v>4.0430400000000004</v>
      </c>
      <c r="M390" s="186">
        <v>75</v>
      </c>
      <c r="N390" s="185">
        <f t="shared" si="125"/>
        <v>4.0125000000000002</v>
      </c>
      <c r="O390" s="186">
        <v>42.56</v>
      </c>
      <c r="P390" s="185">
        <f t="shared" si="126"/>
        <v>2.2769599999999999</v>
      </c>
      <c r="Q390" s="187">
        <f t="shared" si="119"/>
        <v>128.75</v>
      </c>
      <c r="R390" s="187">
        <f t="shared" si="120"/>
        <v>144.21875</v>
      </c>
      <c r="S390" s="187">
        <f t="shared" si="111"/>
        <v>252.69000000000003</v>
      </c>
      <c r="T390" s="185">
        <f t="shared" si="121"/>
        <v>1.9830400000000004</v>
      </c>
      <c r="U390" s="185">
        <f t="shared" si="122"/>
        <v>1.7355400000000003</v>
      </c>
      <c r="V390" s="188">
        <f t="shared" si="123"/>
        <v>-32.44</v>
      </c>
    </row>
    <row r="391" spans="1:22">
      <c r="A391" s="244"/>
      <c r="B391" s="168">
        <v>74</v>
      </c>
      <c r="C391" s="181" t="s">
        <v>182</v>
      </c>
      <c r="D391" s="223">
        <v>33</v>
      </c>
      <c r="E391" s="189" t="s">
        <v>106</v>
      </c>
      <c r="F391" s="183">
        <v>1839.2</v>
      </c>
      <c r="G391" s="183">
        <v>1894.74</v>
      </c>
      <c r="H391" s="184">
        <v>10.69</v>
      </c>
      <c r="I391" s="185">
        <f t="shared" si="124"/>
        <v>10.69</v>
      </c>
      <c r="J391" s="185">
        <v>4.6769999999999996</v>
      </c>
      <c r="K391" s="185">
        <f t="shared" si="117"/>
        <v>6.8914999999999997</v>
      </c>
      <c r="L391" s="185">
        <f t="shared" si="118"/>
        <v>8.3434899999999992</v>
      </c>
      <c r="M391" s="186">
        <v>71</v>
      </c>
      <c r="N391" s="185">
        <f t="shared" si="125"/>
        <v>3.7984999999999998</v>
      </c>
      <c r="O391" s="186">
        <v>43.86</v>
      </c>
      <c r="P391" s="185">
        <f t="shared" si="126"/>
        <v>2.3465099999999999</v>
      </c>
      <c r="Q391" s="187">
        <f t="shared" si="119"/>
        <v>141.72727272727272</v>
      </c>
      <c r="R391" s="187">
        <f t="shared" si="120"/>
        <v>208.83333333333334</v>
      </c>
      <c r="S391" s="187">
        <f t="shared" si="111"/>
        <v>252.83303030303028</v>
      </c>
      <c r="T391" s="185">
        <f t="shared" si="121"/>
        <v>3.6664899999999996</v>
      </c>
      <c r="U391" s="185">
        <f t="shared" si="122"/>
        <v>1.4519899999999999</v>
      </c>
      <c r="V391" s="188">
        <f t="shared" si="123"/>
        <v>-27.14</v>
      </c>
    </row>
    <row r="392" spans="1:22">
      <c r="A392" s="244"/>
      <c r="B392" s="168">
        <v>75</v>
      </c>
      <c r="C392" s="181" t="s">
        <v>183</v>
      </c>
      <c r="D392" s="223">
        <v>77</v>
      </c>
      <c r="E392" s="189" t="s">
        <v>106</v>
      </c>
      <c r="F392" s="183">
        <v>4025.07</v>
      </c>
      <c r="G392" s="183">
        <v>4025.07</v>
      </c>
      <c r="H392" s="184">
        <v>29.04</v>
      </c>
      <c r="I392" s="185">
        <f t="shared" si="124"/>
        <v>29.04</v>
      </c>
      <c r="J392" s="185">
        <v>12.32</v>
      </c>
      <c r="K392" s="185">
        <f t="shared" si="117"/>
        <v>19.731000000000002</v>
      </c>
      <c r="L392" s="185">
        <f t="shared" si="118"/>
        <v>21.654325</v>
      </c>
      <c r="M392" s="186">
        <v>174</v>
      </c>
      <c r="N392" s="185">
        <f t="shared" si="125"/>
        <v>9.3089999999999993</v>
      </c>
      <c r="O392" s="186">
        <v>138.05000000000001</v>
      </c>
      <c r="P392" s="185">
        <f t="shared" si="126"/>
        <v>7.3856750000000009</v>
      </c>
      <c r="Q392" s="187">
        <f t="shared" si="119"/>
        <v>160</v>
      </c>
      <c r="R392" s="187">
        <f t="shared" si="120"/>
        <v>256.24675324675326</v>
      </c>
      <c r="S392" s="187">
        <f t="shared" si="111"/>
        <v>281.22500000000002</v>
      </c>
      <c r="T392" s="185">
        <f t="shared" si="121"/>
        <v>9.3343249999999998</v>
      </c>
      <c r="U392" s="185">
        <f t="shared" si="122"/>
        <v>1.9233249999999984</v>
      </c>
      <c r="V392" s="188">
        <f t="shared" si="123"/>
        <v>-35.949999999999989</v>
      </c>
    </row>
    <row r="393" spans="1:22">
      <c r="A393" s="244"/>
      <c r="B393" s="168">
        <v>76</v>
      </c>
      <c r="C393" s="181" t="s">
        <v>155</v>
      </c>
      <c r="D393" s="223">
        <v>44</v>
      </c>
      <c r="E393" s="189" t="s">
        <v>106</v>
      </c>
      <c r="F393" s="183">
        <v>2567.09</v>
      </c>
      <c r="G393" s="183">
        <v>2567.09</v>
      </c>
      <c r="H393" s="184">
        <v>17.579999999999998</v>
      </c>
      <c r="I393" s="185">
        <f t="shared" si="124"/>
        <v>17.579999999999998</v>
      </c>
      <c r="J393" s="185">
        <v>7.04</v>
      </c>
      <c r="K393" s="185">
        <f t="shared" si="117"/>
        <v>12.443999999999999</v>
      </c>
      <c r="L393" s="185">
        <f t="shared" si="118"/>
        <v>12.743064999999998</v>
      </c>
      <c r="M393" s="186">
        <v>96</v>
      </c>
      <c r="N393" s="185">
        <f t="shared" si="125"/>
        <v>5.1360000000000001</v>
      </c>
      <c r="O393" s="186">
        <v>90.41</v>
      </c>
      <c r="P393" s="185">
        <f t="shared" si="126"/>
        <v>4.8369349999999995</v>
      </c>
      <c r="Q393" s="187">
        <f t="shared" si="119"/>
        <v>160</v>
      </c>
      <c r="R393" s="187">
        <f t="shared" si="120"/>
        <v>282.81818181818176</v>
      </c>
      <c r="S393" s="187">
        <f t="shared" si="111"/>
        <v>289.61511363636362</v>
      </c>
      <c r="T393" s="185">
        <f t="shared" si="121"/>
        <v>5.7030649999999978</v>
      </c>
      <c r="U393" s="185">
        <f t="shared" si="122"/>
        <v>0.29906500000000058</v>
      </c>
      <c r="V393" s="188">
        <f t="shared" si="123"/>
        <v>-5.5900000000000034</v>
      </c>
    </row>
    <row r="394" spans="1:22">
      <c r="A394" s="244"/>
      <c r="B394" s="168">
        <v>77</v>
      </c>
      <c r="C394" s="179" t="s">
        <v>191</v>
      </c>
      <c r="D394" s="168">
        <v>44</v>
      </c>
      <c r="E394" s="168">
        <v>1997</v>
      </c>
      <c r="F394" s="170">
        <v>2895.9</v>
      </c>
      <c r="G394" s="170">
        <v>2895.9</v>
      </c>
      <c r="H394" s="171">
        <v>13.67</v>
      </c>
      <c r="I394" s="171">
        <v>13.67</v>
      </c>
      <c r="J394" s="171">
        <v>7.04</v>
      </c>
      <c r="K394" s="171">
        <f t="shared" si="117"/>
        <v>9.0289999999999999</v>
      </c>
      <c r="L394" s="171">
        <f t="shared" si="118"/>
        <v>7.1929999999999996</v>
      </c>
      <c r="M394" s="172">
        <v>91</v>
      </c>
      <c r="N394" s="171">
        <v>4.641</v>
      </c>
      <c r="O394" s="172">
        <v>127</v>
      </c>
      <c r="P394" s="171">
        <v>6.4770000000000003</v>
      </c>
      <c r="Q394" s="172">
        <v>160</v>
      </c>
      <c r="R394" s="172">
        <f t="shared" si="120"/>
        <v>205.20454545454547</v>
      </c>
      <c r="S394" s="172">
        <f t="shared" si="111"/>
        <v>163.47727272727272</v>
      </c>
      <c r="T394" s="171">
        <f t="shared" si="121"/>
        <v>0.15299999999999958</v>
      </c>
      <c r="U394" s="171">
        <f t="shared" si="122"/>
        <v>-1.8360000000000003</v>
      </c>
      <c r="V394" s="173">
        <f t="shared" si="123"/>
        <v>36</v>
      </c>
    </row>
    <row r="395" spans="1:22">
      <c r="A395" s="244"/>
      <c r="B395" s="168">
        <v>78</v>
      </c>
      <c r="C395" s="179" t="s">
        <v>211</v>
      </c>
      <c r="D395" s="168">
        <v>59</v>
      </c>
      <c r="E395" s="168">
        <v>1985</v>
      </c>
      <c r="F395" s="170">
        <v>3912.05</v>
      </c>
      <c r="G395" s="170">
        <v>3912.05</v>
      </c>
      <c r="H395" s="171">
        <v>19.649999999999999</v>
      </c>
      <c r="I395" s="171">
        <v>19.649999999999999</v>
      </c>
      <c r="J395" s="171">
        <v>9.36</v>
      </c>
      <c r="K395" s="171">
        <f t="shared" si="117"/>
        <v>12.648</v>
      </c>
      <c r="L395" s="171">
        <f t="shared" si="118"/>
        <v>9.4289999999999985</v>
      </c>
      <c r="M395" s="172">
        <v>124</v>
      </c>
      <c r="N395" s="171">
        <v>7.0019999999999998</v>
      </c>
      <c r="O395" s="172">
        <v>181</v>
      </c>
      <c r="P395" s="171">
        <v>10.221</v>
      </c>
      <c r="Q395" s="172">
        <v>157</v>
      </c>
      <c r="R395" s="172">
        <f t="shared" si="120"/>
        <v>214.37288135593221</v>
      </c>
      <c r="S395" s="172">
        <f t="shared" si="111"/>
        <v>159.81355932203385</v>
      </c>
      <c r="T395" s="171">
        <f t="shared" si="121"/>
        <v>6.8999999999999062E-2</v>
      </c>
      <c r="U395" s="171">
        <f t="shared" si="122"/>
        <v>-3.2190000000000003</v>
      </c>
      <c r="V395" s="173">
        <f t="shared" si="123"/>
        <v>57</v>
      </c>
    </row>
    <row r="396" spans="1:22">
      <c r="A396" s="244"/>
      <c r="B396" s="168">
        <v>79</v>
      </c>
      <c r="C396" s="169" t="s">
        <v>217</v>
      </c>
      <c r="D396" s="168">
        <v>22</v>
      </c>
      <c r="E396" s="168" t="s">
        <v>106</v>
      </c>
      <c r="F396" s="170">
        <v>1211.5</v>
      </c>
      <c r="G396" s="170">
        <f>F396</f>
        <v>1211.5</v>
      </c>
      <c r="H396" s="171">
        <v>5.82</v>
      </c>
      <c r="I396" s="171">
        <f t="shared" ref="I396:I427" si="127">H396</f>
        <v>5.82</v>
      </c>
      <c r="J396" s="171">
        <v>2.9319999999999999</v>
      </c>
      <c r="K396" s="171">
        <f t="shared" si="117"/>
        <v>3.8820000000000006</v>
      </c>
      <c r="L396" s="171">
        <f t="shared" si="118"/>
        <v>2.9640000000000004</v>
      </c>
      <c r="M396" s="172">
        <v>38</v>
      </c>
      <c r="N396" s="171">
        <f t="shared" ref="N396:N427" si="128">M396*0.051</f>
        <v>1.9379999999999999</v>
      </c>
      <c r="O396" s="172">
        <v>56</v>
      </c>
      <c r="P396" s="171">
        <f t="shared" ref="P396:P427" si="129">O396*0.051</f>
        <v>2.8559999999999999</v>
      </c>
      <c r="Q396" s="172">
        <f t="shared" ref="Q396:Q427" si="130">J396*1000/D396</f>
        <v>133.27272727272728</v>
      </c>
      <c r="R396" s="172">
        <f t="shared" si="120"/>
        <v>176.45454545454547</v>
      </c>
      <c r="S396" s="172">
        <f t="shared" si="111"/>
        <v>134.72727272727275</v>
      </c>
      <c r="T396" s="171">
        <f t="shared" si="121"/>
        <v>3.2000000000000473E-2</v>
      </c>
      <c r="U396" s="171">
        <f t="shared" si="122"/>
        <v>-0.91799999999999993</v>
      </c>
      <c r="V396" s="173">
        <f t="shared" ref="V396:V421" si="131">O396-M396</f>
        <v>18</v>
      </c>
    </row>
    <row r="397" spans="1:22">
      <c r="A397" s="244"/>
      <c r="B397" s="168">
        <v>80</v>
      </c>
      <c r="C397" s="169" t="s">
        <v>218</v>
      </c>
      <c r="D397" s="168">
        <v>22</v>
      </c>
      <c r="E397" s="168" t="s">
        <v>106</v>
      </c>
      <c r="F397" s="170">
        <v>1124.02</v>
      </c>
      <c r="G397" s="170">
        <f>F397</f>
        <v>1124.02</v>
      </c>
      <c r="H397" s="171">
        <v>6.2430000000000003</v>
      </c>
      <c r="I397" s="171">
        <f t="shared" si="127"/>
        <v>6.2430000000000003</v>
      </c>
      <c r="J397" s="171">
        <v>2.532</v>
      </c>
      <c r="K397" s="171">
        <f t="shared" si="117"/>
        <v>3.7440000000000007</v>
      </c>
      <c r="L397" s="171">
        <f t="shared" si="118"/>
        <v>2.7734700000000005</v>
      </c>
      <c r="M397" s="172">
        <v>49</v>
      </c>
      <c r="N397" s="171">
        <f t="shared" si="128"/>
        <v>2.4989999999999997</v>
      </c>
      <c r="O397" s="172">
        <v>68.03</v>
      </c>
      <c r="P397" s="171">
        <f t="shared" si="129"/>
        <v>3.4695299999999998</v>
      </c>
      <c r="Q397" s="172">
        <f t="shared" si="130"/>
        <v>115.09090909090909</v>
      </c>
      <c r="R397" s="172">
        <f t="shared" si="120"/>
        <v>170.18181818181822</v>
      </c>
      <c r="S397" s="172">
        <f t="shared" ref="S397:S460" si="132">L397*1000/D397</f>
        <v>126.06681818181822</v>
      </c>
      <c r="T397" s="171">
        <f t="shared" si="121"/>
        <v>0.24147000000000052</v>
      </c>
      <c r="U397" s="171">
        <f t="shared" si="122"/>
        <v>-0.97053000000000011</v>
      </c>
      <c r="V397" s="173">
        <f t="shared" si="131"/>
        <v>19.03</v>
      </c>
    </row>
    <row r="398" spans="1:22">
      <c r="A398" s="244"/>
      <c r="B398" s="168">
        <v>81</v>
      </c>
      <c r="C398" s="169" t="s">
        <v>222</v>
      </c>
      <c r="D398" s="168">
        <v>20</v>
      </c>
      <c r="E398" s="168" t="s">
        <v>106</v>
      </c>
      <c r="F398" s="170">
        <v>1210.0899999999999</v>
      </c>
      <c r="G398" s="170">
        <f>F398</f>
        <v>1210.0899999999999</v>
      </c>
      <c r="H398" s="171">
        <v>5.2110000000000003</v>
      </c>
      <c r="I398" s="171">
        <f t="shared" si="127"/>
        <v>5.2110000000000003</v>
      </c>
      <c r="J398" s="171">
        <v>2.665</v>
      </c>
      <c r="K398" s="171">
        <f t="shared" si="117"/>
        <v>3.3750000000000004</v>
      </c>
      <c r="L398" s="171">
        <f t="shared" si="118"/>
        <v>2.9925000000000006</v>
      </c>
      <c r="M398" s="172">
        <v>36</v>
      </c>
      <c r="N398" s="171">
        <f t="shared" si="128"/>
        <v>1.8359999999999999</v>
      </c>
      <c r="O398" s="172">
        <v>43.5</v>
      </c>
      <c r="P398" s="171">
        <f t="shared" si="129"/>
        <v>2.2184999999999997</v>
      </c>
      <c r="Q398" s="172">
        <f t="shared" si="130"/>
        <v>133.25</v>
      </c>
      <c r="R398" s="172">
        <f t="shared" si="120"/>
        <v>168.75000000000003</v>
      </c>
      <c r="S398" s="172">
        <f t="shared" si="132"/>
        <v>149.62500000000003</v>
      </c>
      <c r="T398" s="171">
        <f t="shared" si="121"/>
        <v>0.32750000000000057</v>
      </c>
      <c r="U398" s="171">
        <f t="shared" si="122"/>
        <v>-0.38249999999999984</v>
      </c>
      <c r="V398" s="173">
        <f t="shared" si="131"/>
        <v>7.5</v>
      </c>
    </row>
    <row r="399" spans="1:22">
      <c r="A399" s="244"/>
      <c r="B399" s="168">
        <v>82</v>
      </c>
      <c r="C399" s="169" t="s">
        <v>223</v>
      </c>
      <c r="D399" s="168">
        <v>20</v>
      </c>
      <c r="E399" s="168" t="s">
        <v>106</v>
      </c>
      <c r="F399" s="170">
        <v>1143.7</v>
      </c>
      <c r="G399" s="170">
        <f>F399</f>
        <v>1143.7</v>
      </c>
      <c r="H399" s="171">
        <v>5.4640000000000004</v>
      </c>
      <c r="I399" s="171">
        <f t="shared" si="127"/>
        <v>5.4640000000000004</v>
      </c>
      <c r="J399" s="171">
        <v>3.2</v>
      </c>
      <c r="K399" s="171">
        <f t="shared" si="117"/>
        <v>3.6790000000000003</v>
      </c>
      <c r="L399" s="171">
        <f t="shared" si="118"/>
        <v>3.5260000000000007</v>
      </c>
      <c r="M399" s="172">
        <v>35</v>
      </c>
      <c r="N399" s="171">
        <f t="shared" si="128"/>
        <v>1.7849999999999999</v>
      </c>
      <c r="O399" s="172">
        <v>38</v>
      </c>
      <c r="P399" s="171">
        <f t="shared" si="129"/>
        <v>1.9379999999999999</v>
      </c>
      <c r="Q399" s="172">
        <f t="shared" si="130"/>
        <v>160</v>
      </c>
      <c r="R399" s="172">
        <f t="shared" si="120"/>
        <v>183.95000000000002</v>
      </c>
      <c r="S399" s="172">
        <f t="shared" si="132"/>
        <v>176.30000000000004</v>
      </c>
      <c r="T399" s="171">
        <f t="shared" si="121"/>
        <v>0.32600000000000051</v>
      </c>
      <c r="U399" s="171">
        <f t="shared" si="122"/>
        <v>-0.15300000000000002</v>
      </c>
      <c r="V399" s="173">
        <f t="shared" si="131"/>
        <v>3</v>
      </c>
    </row>
    <row r="400" spans="1:22">
      <c r="A400" s="244"/>
      <c r="B400" s="168">
        <v>83</v>
      </c>
      <c r="C400" s="174" t="s">
        <v>224</v>
      </c>
      <c r="D400" s="175">
        <v>12</v>
      </c>
      <c r="E400" s="175" t="s">
        <v>106</v>
      </c>
      <c r="F400" s="176">
        <v>679.32</v>
      </c>
      <c r="G400" s="176">
        <v>519.08000000000004</v>
      </c>
      <c r="H400" s="171">
        <v>3.21</v>
      </c>
      <c r="I400" s="171">
        <f t="shared" si="127"/>
        <v>3.21</v>
      </c>
      <c r="J400" s="177">
        <v>1.6679999999999999</v>
      </c>
      <c r="K400" s="171">
        <f t="shared" si="117"/>
        <v>2.5470000000000002</v>
      </c>
      <c r="L400" s="171">
        <f t="shared" si="118"/>
        <v>2.6234999999999999</v>
      </c>
      <c r="M400" s="172">
        <v>13</v>
      </c>
      <c r="N400" s="171">
        <f t="shared" si="128"/>
        <v>0.66299999999999992</v>
      </c>
      <c r="O400" s="172">
        <v>11.5</v>
      </c>
      <c r="P400" s="171">
        <f t="shared" si="129"/>
        <v>0.58649999999999991</v>
      </c>
      <c r="Q400" s="172">
        <f t="shared" si="130"/>
        <v>139</v>
      </c>
      <c r="R400" s="172">
        <f t="shared" si="120"/>
        <v>212.25</v>
      </c>
      <c r="S400" s="172">
        <f t="shared" si="132"/>
        <v>218.625</v>
      </c>
      <c r="T400" s="171">
        <f t="shared" si="121"/>
        <v>0.95550000000000002</v>
      </c>
      <c r="U400" s="171">
        <f t="shared" si="122"/>
        <v>7.6500000000000012E-2</v>
      </c>
      <c r="V400" s="173">
        <f t="shared" si="131"/>
        <v>-1.5</v>
      </c>
    </row>
    <row r="401" spans="1:22">
      <c r="A401" s="244"/>
      <c r="B401" s="168">
        <v>84</v>
      </c>
      <c r="C401" s="169" t="s">
        <v>225</v>
      </c>
      <c r="D401" s="168">
        <v>22</v>
      </c>
      <c r="E401" s="168" t="s">
        <v>106</v>
      </c>
      <c r="F401" s="170">
        <v>1169.72</v>
      </c>
      <c r="G401" s="176">
        <f>F401</f>
        <v>1169.72</v>
      </c>
      <c r="H401" s="171">
        <v>6.0279999999999996</v>
      </c>
      <c r="I401" s="171">
        <f t="shared" si="127"/>
        <v>6.0279999999999996</v>
      </c>
      <c r="J401" s="171">
        <v>2.9319999999999999</v>
      </c>
      <c r="K401" s="171">
        <f t="shared" si="117"/>
        <v>3.7839999999999998</v>
      </c>
      <c r="L401" s="171">
        <f t="shared" si="118"/>
        <v>4.0038099999999996</v>
      </c>
      <c r="M401" s="172">
        <v>44</v>
      </c>
      <c r="N401" s="171">
        <f t="shared" si="128"/>
        <v>2.2439999999999998</v>
      </c>
      <c r="O401" s="172">
        <v>39.69</v>
      </c>
      <c r="P401" s="171">
        <f t="shared" si="129"/>
        <v>2.0241899999999999</v>
      </c>
      <c r="Q401" s="172">
        <f t="shared" si="130"/>
        <v>133.27272727272728</v>
      </c>
      <c r="R401" s="172">
        <f t="shared" si="120"/>
        <v>172</v>
      </c>
      <c r="S401" s="172">
        <f t="shared" si="132"/>
        <v>181.99136363636362</v>
      </c>
      <c r="T401" s="171">
        <f t="shared" si="121"/>
        <v>1.0718099999999997</v>
      </c>
      <c r="U401" s="171">
        <f t="shared" si="122"/>
        <v>0.21980999999999984</v>
      </c>
      <c r="V401" s="173">
        <f t="shared" si="131"/>
        <v>-4.3100000000000023</v>
      </c>
    </row>
    <row r="402" spans="1:22">
      <c r="A402" s="244"/>
      <c r="B402" s="168">
        <v>85</v>
      </c>
      <c r="C402" s="174" t="s">
        <v>226</v>
      </c>
      <c r="D402" s="168">
        <v>11</v>
      </c>
      <c r="E402" s="168" t="s">
        <v>106</v>
      </c>
      <c r="F402" s="170">
        <v>407.19</v>
      </c>
      <c r="G402" s="176">
        <v>356.36</v>
      </c>
      <c r="H402" s="171">
        <v>2.988</v>
      </c>
      <c r="I402" s="171">
        <f t="shared" si="127"/>
        <v>2.988</v>
      </c>
      <c r="J402" s="171">
        <v>1.39</v>
      </c>
      <c r="K402" s="171">
        <f t="shared" si="117"/>
        <v>2.274</v>
      </c>
      <c r="L402" s="171">
        <f t="shared" si="118"/>
        <v>2.3759999999999999</v>
      </c>
      <c r="M402" s="172">
        <v>14</v>
      </c>
      <c r="N402" s="171">
        <f t="shared" si="128"/>
        <v>0.71399999999999997</v>
      </c>
      <c r="O402" s="172">
        <v>12</v>
      </c>
      <c r="P402" s="171">
        <f t="shared" si="129"/>
        <v>0.61199999999999999</v>
      </c>
      <c r="Q402" s="172">
        <f t="shared" si="130"/>
        <v>126.36363636363636</v>
      </c>
      <c r="R402" s="172">
        <f t="shared" si="120"/>
        <v>206.72727272727272</v>
      </c>
      <c r="S402" s="172">
        <f t="shared" si="132"/>
        <v>216</v>
      </c>
      <c r="T402" s="171">
        <f t="shared" si="121"/>
        <v>0.98599999999999999</v>
      </c>
      <c r="U402" s="171">
        <f t="shared" si="122"/>
        <v>0.10199999999999998</v>
      </c>
      <c r="V402" s="173">
        <f t="shared" si="131"/>
        <v>-2</v>
      </c>
    </row>
    <row r="403" spans="1:22">
      <c r="A403" s="244"/>
      <c r="B403" s="168">
        <v>86</v>
      </c>
      <c r="C403" s="169" t="s">
        <v>227</v>
      </c>
      <c r="D403" s="168">
        <v>22</v>
      </c>
      <c r="E403" s="168" t="s">
        <v>106</v>
      </c>
      <c r="F403" s="170">
        <v>1214.21</v>
      </c>
      <c r="G403" s="176">
        <f t="shared" ref="G403:G411" si="133">F403</f>
        <v>1214.21</v>
      </c>
      <c r="H403" s="171">
        <v>6.0439999999999996</v>
      </c>
      <c r="I403" s="171">
        <f t="shared" si="127"/>
        <v>6.0439999999999996</v>
      </c>
      <c r="J403" s="171">
        <v>2.9319999999999999</v>
      </c>
      <c r="K403" s="171">
        <f t="shared" si="117"/>
        <v>3.9019999999999997</v>
      </c>
      <c r="L403" s="171">
        <f t="shared" si="118"/>
        <v>4.0294999999999996</v>
      </c>
      <c r="M403" s="172">
        <v>42</v>
      </c>
      <c r="N403" s="171">
        <f t="shared" si="128"/>
        <v>2.1419999999999999</v>
      </c>
      <c r="O403" s="172">
        <v>39.5</v>
      </c>
      <c r="P403" s="171">
        <f t="shared" si="129"/>
        <v>2.0145</v>
      </c>
      <c r="Q403" s="172">
        <f t="shared" si="130"/>
        <v>133.27272727272728</v>
      </c>
      <c r="R403" s="172">
        <f t="shared" si="120"/>
        <v>177.36363636363635</v>
      </c>
      <c r="S403" s="172">
        <f t="shared" si="132"/>
        <v>183.15909090909088</v>
      </c>
      <c r="T403" s="171">
        <f t="shared" si="121"/>
        <v>1.0974999999999997</v>
      </c>
      <c r="U403" s="171">
        <f t="shared" si="122"/>
        <v>0.12749999999999995</v>
      </c>
      <c r="V403" s="173">
        <f t="shared" si="131"/>
        <v>-2.5</v>
      </c>
    </row>
    <row r="404" spans="1:22">
      <c r="A404" s="244"/>
      <c r="B404" s="168">
        <v>87</v>
      </c>
      <c r="C404" s="169" t="s">
        <v>228</v>
      </c>
      <c r="D404" s="168">
        <v>20</v>
      </c>
      <c r="E404" s="168" t="s">
        <v>106</v>
      </c>
      <c r="F404" s="170">
        <v>971.69</v>
      </c>
      <c r="G404" s="176">
        <f t="shared" si="133"/>
        <v>971.69</v>
      </c>
      <c r="H404" s="171">
        <v>4.95</v>
      </c>
      <c r="I404" s="171">
        <f t="shared" si="127"/>
        <v>4.95</v>
      </c>
      <c r="J404" s="171">
        <v>2.665</v>
      </c>
      <c r="K404" s="171">
        <f t="shared" si="117"/>
        <v>3.5220000000000002</v>
      </c>
      <c r="L404" s="171">
        <f t="shared" si="118"/>
        <v>3.7209000000000003</v>
      </c>
      <c r="M404" s="172">
        <v>28</v>
      </c>
      <c r="N404" s="171">
        <f t="shared" si="128"/>
        <v>1.4279999999999999</v>
      </c>
      <c r="O404" s="172">
        <v>24.1</v>
      </c>
      <c r="P404" s="171">
        <f t="shared" si="129"/>
        <v>1.2291000000000001</v>
      </c>
      <c r="Q404" s="172">
        <f t="shared" si="130"/>
        <v>133.25</v>
      </c>
      <c r="R404" s="172">
        <f t="shared" si="120"/>
        <v>176.10000000000002</v>
      </c>
      <c r="S404" s="172">
        <f t="shared" si="132"/>
        <v>186.04500000000002</v>
      </c>
      <c r="T404" s="171">
        <f t="shared" si="121"/>
        <v>1.0559000000000003</v>
      </c>
      <c r="U404" s="171">
        <f t="shared" si="122"/>
        <v>0.19889999999999985</v>
      </c>
      <c r="V404" s="173">
        <f t="shared" si="131"/>
        <v>-3.8999999999999986</v>
      </c>
    </row>
    <row r="405" spans="1:22">
      <c r="A405" s="244"/>
      <c r="B405" s="168">
        <v>88</v>
      </c>
      <c r="C405" s="169" t="s">
        <v>229</v>
      </c>
      <c r="D405" s="168">
        <v>12</v>
      </c>
      <c r="E405" s="168" t="s">
        <v>106</v>
      </c>
      <c r="F405" s="170">
        <v>552.12</v>
      </c>
      <c r="G405" s="176">
        <f t="shared" si="133"/>
        <v>552.12</v>
      </c>
      <c r="H405" s="171">
        <v>2.97</v>
      </c>
      <c r="I405" s="171">
        <f t="shared" si="127"/>
        <v>2.97</v>
      </c>
      <c r="J405" s="171">
        <v>1.333</v>
      </c>
      <c r="K405" s="171">
        <f t="shared" si="117"/>
        <v>2.2560000000000002</v>
      </c>
      <c r="L405" s="171">
        <f t="shared" si="118"/>
        <v>2.3580000000000001</v>
      </c>
      <c r="M405" s="172">
        <v>14</v>
      </c>
      <c r="N405" s="171">
        <f t="shared" si="128"/>
        <v>0.71399999999999997</v>
      </c>
      <c r="O405" s="172">
        <v>12</v>
      </c>
      <c r="P405" s="171">
        <f t="shared" si="129"/>
        <v>0.61199999999999999</v>
      </c>
      <c r="Q405" s="172">
        <f t="shared" si="130"/>
        <v>111.08333333333333</v>
      </c>
      <c r="R405" s="172">
        <f t="shared" si="120"/>
        <v>188</v>
      </c>
      <c r="S405" s="172">
        <f t="shared" si="132"/>
        <v>196.5</v>
      </c>
      <c r="T405" s="171">
        <f t="shared" si="121"/>
        <v>1.0250000000000001</v>
      </c>
      <c r="U405" s="171">
        <f t="shared" si="122"/>
        <v>0.10199999999999998</v>
      </c>
      <c r="V405" s="173">
        <f t="shared" si="131"/>
        <v>-2</v>
      </c>
    </row>
    <row r="406" spans="1:22">
      <c r="A406" s="244"/>
      <c r="B406" s="168">
        <v>89</v>
      </c>
      <c r="C406" s="169" t="s">
        <v>230</v>
      </c>
      <c r="D406" s="168">
        <v>22</v>
      </c>
      <c r="E406" s="168" t="s">
        <v>106</v>
      </c>
      <c r="F406" s="170">
        <v>1184.78</v>
      </c>
      <c r="G406" s="176">
        <f t="shared" si="133"/>
        <v>1184.78</v>
      </c>
      <c r="H406" s="171">
        <v>5.9569999999999999</v>
      </c>
      <c r="I406" s="171">
        <f t="shared" si="127"/>
        <v>5.9569999999999999</v>
      </c>
      <c r="J406" s="171">
        <v>2.9319999999999999</v>
      </c>
      <c r="K406" s="171">
        <f t="shared" si="117"/>
        <v>4.1210000000000004</v>
      </c>
      <c r="L406" s="171">
        <f t="shared" si="118"/>
        <v>4.0954999999999995</v>
      </c>
      <c r="M406" s="172">
        <v>36</v>
      </c>
      <c r="N406" s="171">
        <f t="shared" si="128"/>
        <v>1.8359999999999999</v>
      </c>
      <c r="O406" s="172">
        <v>36.5</v>
      </c>
      <c r="P406" s="171">
        <f t="shared" si="129"/>
        <v>1.8614999999999999</v>
      </c>
      <c r="Q406" s="172">
        <f t="shared" si="130"/>
        <v>133.27272727272728</v>
      </c>
      <c r="R406" s="172">
        <f t="shared" si="120"/>
        <v>187.31818181818181</v>
      </c>
      <c r="S406" s="172">
        <f t="shared" si="132"/>
        <v>186.15909090909088</v>
      </c>
      <c r="T406" s="171">
        <f t="shared" si="121"/>
        <v>1.1634999999999995</v>
      </c>
      <c r="U406" s="171">
        <f t="shared" si="122"/>
        <v>-2.5500000000000078E-2</v>
      </c>
      <c r="V406" s="173">
        <f t="shared" si="131"/>
        <v>0.5</v>
      </c>
    </row>
    <row r="407" spans="1:22">
      <c r="A407" s="244"/>
      <c r="B407" s="168">
        <v>90</v>
      </c>
      <c r="C407" s="169" t="s">
        <v>231</v>
      </c>
      <c r="D407" s="168">
        <v>32</v>
      </c>
      <c r="E407" s="168" t="s">
        <v>106</v>
      </c>
      <c r="F407" s="170">
        <v>1774.12</v>
      </c>
      <c r="G407" s="176">
        <f t="shared" si="133"/>
        <v>1774.12</v>
      </c>
      <c r="H407" s="171">
        <v>7.8029999999999999</v>
      </c>
      <c r="I407" s="171">
        <f t="shared" si="127"/>
        <v>7.8029999999999999</v>
      </c>
      <c r="J407" s="171">
        <v>4.2640000000000002</v>
      </c>
      <c r="K407" s="171">
        <f t="shared" si="117"/>
        <v>5.3550000000000004</v>
      </c>
      <c r="L407" s="171">
        <f t="shared" si="118"/>
        <v>7.0125000000000002</v>
      </c>
      <c r="M407" s="172">
        <v>48</v>
      </c>
      <c r="N407" s="171">
        <f t="shared" si="128"/>
        <v>2.448</v>
      </c>
      <c r="O407" s="172">
        <v>15.5</v>
      </c>
      <c r="P407" s="171">
        <f t="shared" si="129"/>
        <v>0.79049999999999998</v>
      </c>
      <c r="Q407" s="172">
        <f t="shared" si="130"/>
        <v>133.25</v>
      </c>
      <c r="R407" s="172">
        <f t="shared" si="120"/>
        <v>167.34375</v>
      </c>
      <c r="S407" s="172">
        <f t="shared" si="132"/>
        <v>219.140625</v>
      </c>
      <c r="T407" s="171">
        <f t="shared" si="121"/>
        <v>2.7484999999999999</v>
      </c>
      <c r="U407" s="171">
        <f t="shared" si="122"/>
        <v>1.6575</v>
      </c>
      <c r="V407" s="173">
        <f t="shared" si="131"/>
        <v>-32.5</v>
      </c>
    </row>
    <row r="408" spans="1:22">
      <c r="A408" s="244"/>
      <c r="B408" s="168">
        <v>91</v>
      </c>
      <c r="C408" s="169" t="s">
        <v>232</v>
      </c>
      <c r="D408" s="168">
        <v>18</v>
      </c>
      <c r="E408" s="168" t="s">
        <v>106</v>
      </c>
      <c r="F408" s="170">
        <v>998.64</v>
      </c>
      <c r="G408" s="176">
        <f t="shared" si="133"/>
        <v>998.64</v>
      </c>
      <c r="H408" s="171">
        <v>5.0659999999999998</v>
      </c>
      <c r="I408" s="171">
        <f t="shared" si="127"/>
        <v>5.0659999999999998</v>
      </c>
      <c r="J408" s="171">
        <v>2.2650000000000001</v>
      </c>
      <c r="K408" s="171">
        <f t="shared" si="117"/>
        <v>3.6890000000000001</v>
      </c>
      <c r="L408" s="171">
        <f t="shared" si="118"/>
        <v>3.43757</v>
      </c>
      <c r="M408" s="172">
        <v>27</v>
      </c>
      <c r="N408" s="171">
        <f t="shared" si="128"/>
        <v>1.377</v>
      </c>
      <c r="O408" s="172">
        <v>31.93</v>
      </c>
      <c r="P408" s="171">
        <f t="shared" si="129"/>
        <v>1.6284299999999998</v>
      </c>
      <c r="Q408" s="172">
        <f t="shared" si="130"/>
        <v>125.83333333333333</v>
      </c>
      <c r="R408" s="172">
        <f t="shared" si="120"/>
        <v>204.94444444444446</v>
      </c>
      <c r="S408" s="172">
        <f t="shared" si="132"/>
        <v>190.97611111111112</v>
      </c>
      <c r="T408" s="171">
        <f t="shared" si="121"/>
        <v>1.1725699999999999</v>
      </c>
      <c r="U408" s="171">
        <f t="shared" si="122"/>
        <v>-0.25142999999999982</v>
      </c>
      <c r="V408" s="173">
        <f t="shared" si="131"/>
        <v>4.93</v>
      </c>
    </row>
    <row r="409" spans="1:22">
      <c r="A409" s="244"/>
      <c r="B409" s="168">
        <v>92</v>
      </c>
      <c r="C409" s="178" t="s">
        <v>233</v>
      </c>
      <c r="D409" s="168">
        <v>20</v>
      </c>
      <c r="E409" s="168" t="s">
        <v>106</v>
      </c>
      <c r="F409" s="170">
        <v>1054.08</v>
      </c>
      <c r="G409" s="176">
        <f t="shared" si="133"/>
        <v>1054.08</v>
      </c>
      <c r="H409" s="171">
        <v>5.3410000000000002</v>
      </c>
      <c r="I409" s="171">
        <f t="shared" si="127"/>
        <v>5.3410000000000002</v>
      </c>
      <c r="J409" s="171">
        <v>2.665</v>
      </c>
      <c r="K409" s="171">
        <f t="shared" si="117"/>
        <v>4.2190000000000003</v>
      </c>
      <c r="L409" s="171">
        <f t="shared" si="118"/>
        <v>3.8431300000000004</v>
      </c>
      <c r="M409" s="172">
        <v>22</v>
      </c>
      <c r="N409" s="171">
        <f t="shared" si="128"/>
        <v>1.1219999999999999</v>
      </c>
      <c r="O409" s="172">
        <v>29.37</v>
      </c>
      <c r="P409" s="171">
        <f t="shared" si="129"/>
        <v>1.49787</v>
      </c>
      <c r="Q409" s="172">
        <f t="shared" si="130"/>
        <v>133.25</v>
      </c>
      <c r="R409" s="172">
        <f t="shared" si="120"/>
        <v>210.95</v>
      </c>
      <c r="S409" s="172">
        <f t="shared" si="132"/>
        <v>192.15650000000002</v>
      </c>
      <c r="T409" s="171">
        <f t="shared" si="121"/>
        <v>1.1781300000000003</v>
      </c>
      <c r="U409" s="171">
        <f t="shared" si="122"/>
        <v>-0.37587000000000015</v>
      </c>
      <c r="V409" s="173">
        <f t="shared" si="131"/>
        <v>7.370000000000001</v>
      </c>
    </row>
    <row r="410" spans="1:22">
      <c r="A410" s="244"/>
      <c r="B410" s="168">
        <v>93</v>
      </c>
      <c r="C410" s="174" t="s">
        <v>234</v>
      </c>
      <c r="D410" s="175">
        <v>20</v>
      </c>
      <c r="E410" s="175" t="s">
        <v>106</v>
      </c>
      <c r="F410" s="176">
        <v>1014.75</v>
      </c>
      <c r="G410" s="176">
        <f t="shared" si="133"/>
        <v>1014.75</v>
      </c>
      <c r="H410" s="171">
        <v>5.6550000000000002</v>
      </c>
      <c r="I410" s="171">
        <f t="shared" si="127"/>
        <v>5.6550000000000002</v>
      </c>
      <c r="J410" s="177">
        <v>2.5990000000000002</v>
      </c>
      <c r="K410" s="171">
        <f t="shared" si="117"/>
        <v>3.5640000000000005</v>
      </c>
      <c r="L410" s="171">
        <f t="shared" si="118"/>
        <v>4.4820000000000002</v>
      </c>
      <c r="M410" s="172">
        <v>41</v>
      </c>
      <c r="N410" s="171">
        <f t="shared" si="128"/>
        <v>2.0909999999999997</v>
      </c>
      <c r="O410" s="172">
        <v>23</v>
      </c>
      <c r="P410" s="171">
        <f t="shared" si="129"/>
        <v>1.1729999999999998</v>
      </c>
      <c r="Q410" s="172">
        <f t="shared" si="130"/>
        <v>129.94999999999999</v>
      </c>
      <c r="R410" s="172">
        <f t="shared" si="120"/>
        <v>178.20000000000002</v>
      </c>
      <c r="S410" s="172">
        <f t="shared" si="132"/>
        <v>224.1</v>
      </c>
      <c r="T410" s="171">
        <f t="shared" si="121"/>
        <v>1.883</v>
      </c>
      <c r="U410" s="171">
        <f t="shared" si="122"/>
        <v>0.91799999999999993</v>
      </c>
      <c r="V410" s="173">
        <f t="shared" si="131"/>
        <v>-18</v>
      </c>
    </row>
    <row r="411" spans="1:22">
      <c r="A411" s="244"/>
      <c r="B411" s="168">
        <v>94</v>
      </c>
      <c r="C411" s="169" t="s">
        <v>235</v>
      </c>
      <c r="D411" s="168">
        <v>40</v>
      </c>
      <c r="E411" s="168" t="s">
        <v>106</v>
      </c>
      <c r="F411" s="170">
        <v>2185.81</v>
      </c>
      <c r="G411" s="176">
        <f t="shared" si="133"/>
        <v>2185.81</v>
      </c>
      <c r="H411" s="171">
        <v>10.204000000000001</v>
      </c>
      <c r="I411" s="171">
        <f t="shared" si="127"/>
        <v>10.204000000000001</v>
      </c>
      <c r="J411" s="171">
        <v>5.33</v>
      </c>
      <c r="K411" s="171">
        <f t="shared" si="117"/>
        <v>6.838000000000001</v>
      </c>
      <c r="L411" s="171">
        <f t="shared" si="118"/>
        <v>7.3439200000000007</v>
      </c>
      <c r="M411" s="172">
        <v>66</v>
      </c>
      <c r="N411" s="171">
        <f t="shared" si="128"/>
        <v>3.3659999999999997</v>
      </c>
      <c r="O411" s="172">
        <v>56.08</v>
      </c>
      <c r="P411" s="171">
        <f t="shared" si="129"/>
        <v>2.8600799999999995</v>
      </c>
      <c r="Q411" s="172">
        <f t="shared" si="130"/>
        <v>133.25</v>
      </c>
      <c r="R411" s="172">
        <f t="shared" si="120"/>
        <v>170.95000000000002</v>
      </c>
      <c r="S411" s="172">
        <f t="shared" si="132"/>
        <v>183.59800000000001</v>
      </c>
      <c r="T411" s="171">
        <f t="shared" si="121"/>
        <v>2.0139200000000006</v>
      </c>
      <c r="U411" s="171">
        <f t="shared" si="122"/>
        <v>0.50592000000000015</v>
      </c>
      <c r="V411" s="173">
        <f t="shared" si="131"/>
        <v>-9.9200000000000017</v>
      </c>
    </row>
    <row r="412" spans="1:22">
      <c r="A412" s="244"/>
      <c r="B412" s="168">
        <v>95</v>
      </c>
      <c r="C412" s="169" t="s">
        <v>236</v>
      </c>
      <c r="D412" s="168">
        <v>24</v>
      </c>
      <c r="E412" s="168" t="s">
        <v>106</v>
      </c>
      <c r="F412" s="170">
        <v>1242.07</v>
      </c>
      <c r="G412" s="176">
        <v>903.24</v>
      </c>
      <c r="H412" s="171">
        <v>6.76</v>
      </c>
      <c r="I412" s="171">
        <f t="shared" si="127"/>
        <v>6.76</v>
      </c>
      <c r="J412" s="171">
        <v>3.2650000000000001</v>
      </c>
      <c r="K412" s="171">
        <f t="shared" si="117"/>
        <v>5.23</v>
      </c>
      <c r="L412" s="171">
        <f t="shared" si="118"/>
        <v>5.3370999999999995</v>
      </c>
      <c r="M412" s="172">
        <v>30</v>
      </c>
      <c r="N412" s="171">
        <f t="shared" si="128"/>
        <v>1.5299999999999998</v>
      </c>
      <c r="O412" s="172">
        <v>27.9</v>
      </c>
      <c r="P412" s="171">
        <f t="shared" si="129"/>
        <v>1.4228999999999998</v>
      </c>
      <c r="Q412" s="172">
        <f t="shared" si="130"/>
        <v>136.04166666666666</v>
      </c>
      <c r="R412" s="172">
        <f t="shared" si="120"/>
        <v>217.91666666666666</v>
      </c>
      <c r="S412" s="172">
        <f t="shared" si="132"/>
        <v>222.37916666666663</v>
      </c>
      <c r="T412" s="171">
        <f t="shared" si="121"/>
        <v>2.0720999999999994</v>
      </c>
      <c r="U412" s="171">
        <f t="shared" si="122"/>
        <v>0.10709999999999997</v>
      </c>
      <c r="V412" s="173">
        <f t="shared" si="131"/>
        <v>-2.1000000000000014</v>
      </c>
    </row>
    <row r="413" spans="1:22">
      <c r="A413" s="244"/>
      <c r="B413" s="168">
        <v>96</v>
      </c>
      <c r="C413" s="169" t="s">
        <v>237</v>
      </c>
      <c r="D413" s="168">
        <v>40</v>
      </c>
      <c r="E413" s="168" t="s">
        <v>106</v>
      </c>
      <c r="F413" s="170">
        <v>2192.15</v>
      </c>
      <c r="G413" s="176">
        <f>F413</f>
        <v>2192.15</v>
      </c>
      <c r="H413" s="171">
        <v>10.265000000000001</v>
      </c>
      <c r="I413" s="171">
        <f t="shared" si="127"/>
        <v>10.265000000000001</v>
      </c>
      <c r="J413" s="171">
        <v>5.2640000000000002</v>
      </c>
      <c r="K413" s="171">
        <f t="shared" si="117"/>
        <v>7.0520000000000014</v>
      </c>
      <c r="L413" s="171">
        <f t="shared" si="118"/>
        <v>7.5008000000000008</v>
      </c>
      <c r="M413" s="172">
        <v>63</v>
      </c>
      <c r="N413" s="171">
        <f t="shared" si="128"/>
        <v>3.2129999999999996</v>
      </c>
      <c r="O413" s="172">
        <v>54.2</v>
      </c>
      <c r="P413" s="171">
        <f t="shared" si="129"/>
        <v>2.7641999999999998</v>
      </c>
      <c r="Q413" s="172">
        <f t="shared" si="130"/>
        <v>131.6</v>
      </c>
      <c r="R413" s="172">
        <f t="shared" si="120"/>
        <v>176.30000000000004</v>
      </c>
      <c r="S413" s="172">
        <f t="shared" si="132"/>
        <v>187.52000000000004</v>
      </c>
      <c r="T413" s="171">
        <f t="shared" si="121"/>
        <v>2.2368000000000006</v>
      </c>
      <c r="U413" s="171">
        <f t="shared" si="122"/>
        <v>0.44879999999999987</v>
      </c>
      <c r="V413" s="173">
        <f t="shared" si="131"/>
        <v>-8.7999999999999972</v>
      </c>
    </row>
    <row r="414" spans="1:22">
      <c r="A414" s="244"/>
      <c r="B414" s="168">
        <v>97</v>
      </c>
      <c r="C414" s="169" t="s">
        <v>238</v>
      </c>
      <c r="D414" s="168">
        <v>40</v>
      </c>
      <c r="E414" s="168" t="s">
        <v>106</v>
      </c>
      <c r="F414" s="170">
        <v>2248.6</v>
      </c>
      <c r="G414" s="176">
        <f>F414</f>
        <v>2248.6</v>
      </c>
      <c r="H414" s="171">
        <v>10.94</v>
      </c>
      <c r="I414" s="171">
        <f t="shared" si="127"/>
        <v>10.94</v>
      </c>
      <c r="J414" s="171">
        <v>5.1970000000000001</v>
      </c>
      <c r="K414" s="171">
        <f t="shared" si="117"/>
        <v>7.319</v>
      </c>
      <c r="L414" s="171">
        <f t="shared" si="118"/>
        <v>7.6051099999999998</v>
      </c>
      <c r="M414" s="172">
        <v>71</v>
      </c>
      <c r="N414" s="171">
        <f t="shared" si="128"/>
        <v>3.6209999999999996</v>
      </c>
      <c r="O414" s="172">
        <v>65.39</v>
      </c>
      <c r="P414" s="171">
        <f t="shared" si="129"/>
        <v>3.3348899999999997</v>
      </c>
      <c r="Q414" s="172">
        <f t="shared" si="130"/>
        <v>129.92500000000001</v>
      </c>
      <c r="R414" s="172">
        <f t="shared" si="120"/>
        <v>182.97499999999999</v>
      </c>
      <c r="S414" s="172">
        <f t="shared" si="132"/>
        <v>190.12774999999999</v>
      </c>
      <c r="T414" s="171">
        <f t="shared" si="121"/>
        <v>2.4081099999999998</v>
      </c>
      <c r="U414" s="171">
        <f t="shared" si="122"/>
        <v>0.28610999999999986</v>
      </c>
      <c r="V414" s="173">
        <f t="shared" si="131"/>
        <v>-5.6099999999999994</v>
      </c>
    </row>
    <row r="415" spans="1:22">
      <c r="A415" s="244"/>
      <c r="B415" s="168">
        <v>98</v>
      </c>
      <c r="C415" s="169" t="s">
        <v>239</v>
      </c>
      <c r="D415" s="168">
        <v>45</v>
      </c>
      <c r="E415" s="168" t="s">
        <v>106</v>
      </c>
      <c r="F415" s="170">
        <v>2390.2800000000002</v>
      </c>
      <c r="G415" s="176">
        <f>F415</f>
        <v>2390.2800000000002</v>
      </c>
      <c r="H415" s="171">
        <v>11.54</v>
      </c>
      <c r="I415" s="171">
        <f t="shared" si="127"/>
        <v>11.54</v>
      </c>
      <c r="J415" s="171">
        <v>5.9969999999999999</v>
      </c>
      <c r="K415" s="171">
        <f t="shared" si="117"/>
        <v>7.6129999999999995</v>
      </c>
      <c r="L415" s="171">
        <f t="shared" si="118"/>
        <v>8.5304900000000004</v>
      </c>
      <c r="M415" s="172">
        <v>77</v>
      </c>
      <c r="N415" s="171">
        <f t="shared" si="128"/>
        <v>3.9269999999999996</v>
      </c>
      <c r="O415" s="172">
        <v>59.01</v>
      </c>
      <c r="P415" s="171">
        <f t="shared" si="129"/>
        <v>3.0095099999999997</v>
      </c>
      <c r="Q415" s="172">
        <f t="shared" si="130"/>
        <v>133.26666666666668</v>
      </c>
      <c r="R415" s="172">
        <f t="shared" si="120"/>
        <v>169.17777777777778</v>
      </c>
      <c r="S415" s="172">
        <f t="shared" si="132"/>
        <v>189.56644444444444</v>
      </c>
      <c r="T415" s="171">
        <f t="shared" si="121"/>
        <v>2.5334900000000005</v>
      </c>
      <c r="U415" s="171">
        <f t="shared" si="122"/>
        <v>0.91748999999999992</v>
      </c>
      <c r="V415" s="173">
        <f t="shared" si="131"/>
        <v>-17.990000000000002</v>
      </c>
    </row>
    <row r="416" spans="1:22">
      <c r="A416" s="244"/>
      <c r="B416" s="168">
        <v>99</v>
      </c>
      <c r="C416" s="169" t="s">
        <v>240</v>
      </c>
      <c r="D416" s="168">
        <v>55</v>
      </c>
      <c r="E416" s="168" t="s">
        <v>106</v>
      </c>
      <c r="F416" s="170">
        <v>2541.89</v>
      </c>
      <c r="G416" s="176">
        <v>2471.92</v>
      </c>
      <c r="H416" s="171">
        <v>13.347</v>
      </c>
      <c r="I416" s="171">
        <f t="shared" si="127"/>
        <v>13.347</v>
      </c>
      <c r="J416" s="171">
        <v>6.8780000000000001</v>
      </c>
      <c r="K416" s="171">
        <f t="shared" si="117"/>
        <v>10.286999999999999</v>
      </c>
      <c r="L416" s="171">
        <f t="shared" si="118"/>
        <v>9.50976</v>
      </c>
      <c r="M416" s="172">
        <v>60</v>
      </c>
      <c r="N416" s="171">
        <f t="shared" si="128"/>
        <v>3.0599999999999996</v>
      </c>
      <c r="O416" s="172">
        <v>75.239999999999995</v>
      </c>
      <c r="P416" s="171">
        <f t="shared" si="129"/>
        <v>3.8372399999999995</v>
      </c>
      <c r="Q416" s="172">
        <f t="shared" si="130"/>
        <v>125.05454545454545</v>
      </c>
      <c r="R416" s="172">
        <f t="shared" si="120"/>
        <v>187.0363636363636</v>
      </c>
      <c r="S416" s="172">
        <f t="shared" si="132"/>
        <v>172.90472727272729</v>
      </c>
      <c r="T416" s="171">
        <f t="shared" si="121"/>
        <v>2.6317599999999999</v>
      </c>
      <c r="U416" s="171">
        <f t="shared" si="122"/>
        <v>-0.77723999999999993</v>
      </c>
      <c r="V416" s="173">
        <f t="shared" si="131"/>
        <v>15.239999999999995</v>
      </c>
    </row>
    <row r="417" spans="1:22">
      <c r="A417" s="244"/>
      <c r="B417" s="168">
        <v>100</v>
      </c>
      <c r="C417" s="169" t="s">
        <v>241</v>
      </c>
      <c r="D417" s="168">
        <v>12</v>
      </c>
      <c r="E417" s="168" t="s">
        <v>106</v>
      </c>
      <c r="F417" s="170">
        <v>775.39</v>
      </c>
      <c r="G417" s="176">
        <v>426.62</v>
      </c>
      <c r="H417" s="171">
        <v>5.024</v>
      </c>
      <c r="I417" s="171">
        <f t="shared" si="127"/>
        <v>5.024</v>
      </c>
      <c r="J417" s="171">
        <v>1.32</v>
      </c>
      <c r="K417" s="171">
        <f t="shared" si="117"/>
        <v>4.6669999999999998</v>
      </c>
      <c r="L417" s="171">
        <f t="shared" si="118"/>
        <v>4.7690000000000001</v>
      </c>
      <c r="M417" s="172">
        <v>7</v>
      </c>
      <c r="N417" s="171">
        <f t="shared" si="128"/>
        <v>0.35699999999999998</v>
      </c>
      <c r="O417" s="172">
        <v>5</v>
      </c>
      <c r="P417" s="171">
        <f t="shared" si="129"/>
        <v>0.255</v>
      </c>
      <c r="Q417" s="172">
        <f t="shared" si="130"/>
        <v>110</v>
      </c>
      <c r="R417" s="172">
        <f t="shared" si="120"/>
        <v>388.91666666666669</v>
      </c>
      <c r="S417" s="172">
        <f t="shared" si="132"/>
        <v>397.41666666666669</v>
      </c>
      <c r="T417" s="171">
        <f t="shared" si="121"/>
        <v>3.4489999999999998</v>
      </c>
      <c r="U417" s="171">
        <f t="shared" si="122"/>
        <v>0.10199999999999998</v>
      </c>
      <c r="V417" s="173">
        <f t="shared" si="131"/>
        <v>-2</v>
      </c>
    </row>
    <row r="418" spans="1:22">
      <c r="A418" s="244"/>
      <c r="B418" s="168">
        <v>101</v>
      </c>
      <c r="C418" s="169" t="s">
        <v>242</v>
      </c>
      <c r="D418" s="168">
        <v>50</v>
      </c>
      <c r="E418" s="168" t="s">
        <v>106</v>
      </c>
      <c r="F418" s="170">
        <v>2547.77</v>
      </c>
      <c r="G418" s="176">
        <f>F418</f>
        <v>2547.77</v>
      </c>
      <c r="H418" s="171">
        <v>14.661</v>
      </c>
      <c r="I418" s="171">
        <f t="shared" si="127"/>
        <v>14.661</v>
      </c>
      <c r="J418" s="171">
        <v>6.6630000000000003</v>
      </c>
      <c r="K418" s="171">
        <f t="shared" si="117"/>
        <v>10.683</v>
      </c>
      <c r="L418" s="171">
        <f t="shared" si="118"/>
        <v>10.7187</v>
      </c>
      <c r="M418" s="172">
        <v>78</v>
      </c>
      <c r="N418" s="171">
        <f t="shared" si="128"/>
        <v>3.9779999999999998</v>
      </c>
      <c r="O418" s="172">
        <v>77.3</v>
      </c>
      <c r="P418" s="171">
        <f t="shared" si="129"/>
        <v>3.9422999999999995</v>
      </c>
      <c r="Q418" s="172">
        <f t="shared" si="130"/>
        <v>133.26</v>
      </c>
      <c r="R418" s="172">
        <f t="shared" si="120"/>
        <v>213.66</v>
      </c>
      <c r="S418" s="172">
        <f t="shared" si="132"/>
        <v>214.37400000000002</v>
      </c>
      <c r="T418" s="171">
        <f t="shared" si="121"/>
        <v>4.0556999999999999</v>
      </c>
      <c r="U418" s="171">
        <f t="shared" si="122"/>
        <v>3.5700000000000287E-2</v>
      </c>
      <c r="V418" s="173">
        <f t="shared" si="131"/>
        <v>-0.70000000000000284</v>
      </c>
    </row>
    <row r="419" spans="1:22">
      <c r="A419" s="244"/>
      <c r="B419" s="168">
        <v>102</v>
      </c>
      <c r="C419" s="169" t="s">
        <v>243</v>
      </c>
      <c r="D419" s="168">
        <v>45</v>
      </c>
      <c r="E419" s="168" t="s">
        <v>106</v>
      </c>
      <c r="F419" s="170">
        <v>1903.57</v>
      </c>
      <c r="G419" s="176">
        <f>F419</f>
        <v>1903.57</v>
      </c>
      <c r="H419" s="171">
        <v>12.818</v>
      </c>
      <c r="I419" s="171">
        <f t="shared" si="127"/>
        <v>12.818</v>
      </c>
      <c r="J419" s="171">
        <v>6.2530000000000001</v>
      </c>
      <c r="K419" s="171">
        <f t="shared" si="117"/>
        <v>10.013</v>
      </c>
      <c r="L419" s="171">
        <f t="shared" si="118"/>
        <v>10.22669</v>
      </c>
      <c r="M419" s="172">
        <v>55</v>
      </c>
      <c r="N419" s="171">
        <f t="shared" si="128"/>
        <v>2.8049999999999997</v>
      </c>
      <c r="O419" s="172">
        <v>50.81</v>
      </c>
      <c r="P419" s="171">
        <f t="shared" si="129"/>
        <v>2.59131</v>
      </c>
      <c r="Q419" s="172">
        <f t="shared" si="130"/>
        <v>138.95555555555555</v>
      </c>
      <c r="R419" s="172">
        <f t="shared" si="120"/>
        <v>222.51111111111112</v>
      </c>
      <c r="S419" s="172">
        <f t="shared" si="132"/>
        <v>227.2597777777778</v>
      </c>
      <c r="T419" s="171">
        <f t="shared" si="121"/>
        <v>3.9736899999999995</v>
      </c>
      <c r="U419" s="171">
        <f t="shared" si="122"/>
        <v>0.21368999999999971</v>
      </c>
      <c r="V419" s="173">
        <f t="shared" si="131"/>
        <v>-4.1899999999999977</v>
      </c>
    </row>
    <row r="420" spans="1:22">
      <c r="A420" s="244"/>
      <c r="B420" s="168">
        <v>103</v>
      </c>
      <c r="C420" s="169" t="s">
        <v>275</v>
      </c>
      <c r="D420" s="168">
        <v>4</v>
      </c>
      <c r="E420" s="168">
        <v>1960</v>
      </c>
      <c r="F420" s="170">
        <v>181.35</v>
      </c>
      <c r="G420" s="170">
        <f>F420</f>
        <v>181.35</v>
      </c>
      <c r="H420" s="171">
        <v>0.91300000000000003</v>
      </c>
      <c r="I420" s="171">
        <f t="shared" si="127"/>
        <v>0.91300000000000003</v>
      </c>
      <c r="J420" s="171">
        <v>0.56000000000000005</v>
      </c>
      <c r="K420" s="171">
        <f t="shared" si="117"/>
        <v>0.76</v>
      </c>
      <c r="L420" s="171">
        <f t="shared" si="118"/>
        <v>0.65800000000000003</v>
      </c>
      <c r="M420" s="172">
        <v>3</v>
      </c>
      <c r="N420" s="171">
        <f t="shared" si="128"/>
        <v>0.153</v>
      </c>
      <c r="O420" s="172">
        <v>5</v>
      </c>
      <c r="P420" s="171">
        <f t="shared" si="129"/>
        <v>0.255</v>
      </c>
      <c r="Q420" s="172">
        <f t="shared" si="130"/>
        <v>140</v>
      </c>
      <c r="R420" s="172">
        <f t="shared" si="120"/>
        <v>190</v>
      </c>
      <c r="S420" s="172">
        <f t="shared" si="132"/>
        <v>164.5</v>
      </c>
      <c r="T420" s="171">
        <f t="shared" si="121"/>
        <v>9.7999999999999976E-2</v>
      </c>
      <c r="U420" s="171">
        <f t="shared" si="122"/>
        <v>-0.10200000000000001</v>
      </c>
      <c r="V420" s="173">
        <f t="shared" si="131"/>
        <v>2</v>
      </c>
    </row>
    <row r="421" spans="1:22">
      <c r="A421" s="244"/>
      <c r="B421" s="168">
        <v>104</v>
      </c>
      <c r="C421" s="169" t="s">
        <v>276</v>
      </c>
      <c r="D421" s="168">
        <v>8</v>
      </c>
      <c r="E421" s="168">
        <v>1960</v>
      </c>
      <c r="F421" s="170">
        <v>365.71</v>
      </c>
      <c r="G421" s="170">
        <f>F421</f>
        <v>365.71</v>
      </c>
      <c r="H421" s="171">
        <v>1.9350000000000001</v>
      </c>
      <c r="I421" s="171">
        <f t="shared" si="127"/>
        <v>1.9350000000000001</v>
      </c>
      <c r="J421" s="171">
        <v>1.28</v>
      </c>
      <c r="K421" s="171">
        <f t="shared" si="117"/>
        <v>1.5780000000000001</v>
      </c>
      <c r="L421" s="171">
        <f t="shared" si="118"/>
        <v>1.5780000000000001</v>
      </c>
      <c r="M421" s="172">
        <v>7</v>
      </c>
      <c r="N421" s="171">
        <f t="shared" si="128"/>
        <v>0.35699999999999998</v>
      </c>
      <c r="O421" s="172">
        <v>7</v>
      </c>
      <c r="P421" s="171">
        <f t="shared" si="129"/>
        <v>0.35699999999999998</v>
      </c>
      <c r="Q421" s="172">
        <f t="shared" si="130"/>
        <v>160</v>
      </c>
      <c r="R421" s="172">
        <f t="shared" si="120"/>
        <v>197.25</v>
      </c>
      <c r="S421" s="172">
        <f t="shared" si="132"/>
        <v>197.25</v>
      </c>
      <c r="T421" s="171">
        <f t="shared" si="121"/>
        <v>0.29800000000000004</v>
      </c>
      <c r="U421" s="171">
        <f t="shared" si="122"/>
        <v>0</v>
      </c>
      <c r="V421" s="173">
        <f t="shared" si="131"/>
        <v>0</v>
      </c>
    </row>
    <row r="422" spans="1:22">
      <c r="A422" s="244"/>
      <c r="B422" s="168">
        <v>105</v>
      </c>
      <c r="C422" s="179" t="s">
        <v>278</v>
      </c>
      <c r="D422" s="168">
        <v>16</v>
      </c>
      <c r="E422" s="168">
        <v>1991</v>
      </c>
      <c r="F422" s="170">
        <v>1070.04</v>
      </c>
      <c r="G422" s="170">
        <v>1070.04</v>
      </c>
      <c r="H422" s="171">
        <v>4.9589999999999996</v>
      </c>
      <c r="I422" s="171">
        <f t="shared" si="127"/>
        <v>4.9589999999999996</v>
      </c>
      <c r="J422" s="171">
        <v>2.56</v>
      </c>
      <c r="K422" s="171">
        <f t="shared" si="117"/>
        <v>2.8679999999999999</v>
      </c>
      <c r="L422" s="171">
        <f t="shared" si="118"/>
        <v>3.0720000000000001</v>
      </c>
      <c r="M422" s="172">
        <v>41</v>
      </c>
      <c r="N422" s="171">
        <f t="shared" si="128"/>
        <v>2.0909999999999997</v>
      </c>
      <c r="O422" s="172">
        <v>37</v>
      </c>
      <c r="P422" s="171">
        <f t="shared" si="129"/>
        <v>1.8869999999999998</v>
      </c>
      <c r="Q422" s="172">
        <f t="shared" si="130"/>
        <v>160</v>
      </c>
      <c r="R422" s="172">
        <f t="shared" si="120"/>
        <v>179.25</v>
      </c>
      <c r="S422" s="172">
        <f t="shared" si="132"/>
        <v>192</v>
      </c>
      <c r="T422" s="171">
        <f t="shared" si="121"/>
        <v>0.51200000000000001</v>
      </c>
      <c r="U422" s="171">
        <f t="shared" si="122"/>
        <v>0.20399999999999996</v>
      </c>
      <c r="V422" s="173">
        <f>O539-M422</f>
        <v>15.009999999999998</v>
      </c>
    </row>
    <row r="423" spans="1:22">
      <c r="A423" s="244"/>
      <c r="B423" s="168">
        <v>106</v>
      </c>
      <c r="C423" s="179" t="s">
        <v>282</v>
      </c>
      <c r="D423" s="168">
        <v>20</v>
      </c>
      <c r="E423" s="168">
        <v>1997</v>
      </c>
      <c r="F423" s="170">
        <v>1186.3800000000001</v>
      </c>
      <c r="G423" s="170">
        <v>1186.3800000000001</v>
      </c>
      <c r="H423" s="171">
        <v>6.0149999999999997</v>
      </c>
      <c r="I423" s="171">
        <f t="shared" si="127"/>
        <v>6.0149999999999997</v>
      </c>
      <c r="J423" s="171">
        <v>3.2</v>
      </c>
      <c r="K423" s="171">
        <f t="shared" si="117"/>
        <v>4.6890000000000001</v>
      </c>
      <c r="L423" s="171">
        <f t="shared" si="118"/>
        <v>4.4339999999999993</v>
      </c>
      <c r="M423" s="172">
        <v>26</v>
      </c>
      <c r="N423" s="171">
        <f t="shared" si="128"/>
        <v>1.3259999999999998</v>
      </c>
      <c r="O423" s="172">
        <v>31</v>
      </c>
      <c r="P423" s="171">
        <f t="shared" si="129"/>
        <v>1.581</v>
      </c>
      <c r="Q423" s="172">
        <f t="shared" si="130"/>
        <v>160</v>
      </c>
      <c r="R423" s="172">
        <f t="shared" si="120"/>
        <v>234.45</v>
      </c>
      <c r="S423" s="172">
        <f t="shared" si="132"/>
        <v>221.69999999999996</v>
      </c>
      <c r="T423" s="171">
        <f t="shared" si="121"/>
        <v>1.2339999999999991</v>
      </c>
      <c r="U423" s="171">
        <f t="shared" si="122"/>
        <v>-0.25500000000000012</v>
      </c>
      <c r="V423" s="173">
        <f t="shared" ref="V423:V454" si="134">O423-M423</f>
        <v>5</v>
      </c>
    </row>
    <row r="424" spans="1:22">
      <c r="A424" s="244"/>
      <c r="B424" s="168">
        <v>107</v>
      </c>
      <c r="C424" s="179" t="s">
        <v>283</v>
      </c>
      <c r="D424" s="168">
        <v>40</v>
      </c>
      <c r="E424" s="168">
        <v>1992</v>
      </c>
      <c r="F424" s="170">
        <v>2227.7199999999998</v>
      </c>
      <c r="G424" s="170">
        <v>2227.7199999999998</v>
      </c>
      <c r="H424" s="171">
        <v>11.68</v>
      </c>
      <c r="I424" s="171">
        <f t="shared" si="127"/>
        <v>11.68</v>
      </c>
      <c r="J424" s="171">
        <v>6.4</v>
      </c>
      <c r="K424" s="171">
        <f t="shared" si="117"/>
        <v>7.3449999999999998</v>
      </c>
      <c r="L424" s="171">
        <f t="shared" si="118"/>
        <v>7.8193000000000001</v>
      </c>
      <c r="M424" s="172">
        <v>85</v>
      </c>
      <c r="N424" s="171">
        <f t="shared" si="128"/>
        <v>4.335</v>
      </c>
      <c r="O424" s="172">
        <v>75.7</v>
      </c>
      <c r="P424" s="171">
        <f t="shared" si="129"/>
        <v>3.8607</v>
      </c>
      <c r="Q424" s="172">
        <f t="shared" si="130"/>
        <v>160</v>
      </c>
      <c r="R424" s="172">
        <f t="shared" si="120"/>
        <v>183.625</v>
      </c>
      <c r="S424" s="172">
        <f t="shared" si="132"/>
        <v>195.48250000000002</v>
      </c>
      <c r="T424" s="171">
        <f t="shared" si="121"/>
        <v>1.4192999999999998</v>
      </c>
      <c r="U424" s="171">
        <f t="shared" si="122"/>
        <v>0.47429999999999994</v>
      </c>
      <c r="V424" s="173">
        <f t="shared" si="134"/>
        <v>-9.2999999999999972</v>
      </c>
    </row>
    <row r="425" spans="1:22">
      <c r="A425" s="244"/>
      <c r="B425" s="168">
        <v>108</v>
      </c>
      <c r="C425" s="179" t="s">
        <v>284</v>
      </c>
      <c r="D425" s="168">
        <v>40</v>
      </c>
      <c r="E425" s="168">
        <v>1993</v>
      </c>
      <c r="F425" s="170">
        <v>2173.48</v>
      </c>
      <c r="G425" s="170">
        <v>2173.48</v>
      </c>
      <c r="H425" s="171">
        <v>10.029999999999999</v>
      </c>
      <c r="I425" s="171">
        <f t="shared" si="127"/>
        <v>10.029999999999999</v>
      </c>
      <c r="J425" s="171">
        <v>6.4</v>
      </c>
      <c r="K425" s="171">
        <f t="shared" si="117"/>
        <v>7.1739999999999995</v>
      </c>
      <c r="L425" s="171">
        <f t="shared" si="118"/>
        <v>7.2096999999999998</v>
      </c>
      <c r="M425" s="172">
        <v>56</v>
      </c>
      <c r="N425" s="171">
        <f t="shared" si="128"/>
        <v>2.8559999999999999</v>
      </c>
      <c r="O425" s="172">
        <v>55.3</v>
      </c>
      <c r="P425" s="171">
        <f t="shared" si="129"/>
        <v>2.8202999999999996</v>
      </c>
      <c r="Q425" s="172">
        <f t="shared" si="130"/>
        <v>160</v>
      </c>
      <c r="R425" s="172">
        <f t="shared" si="120"/>
        <v>179.34999999999997</v>
      </c>
      <c r="S425" s="172">
        <f t="shared" si="132"/>
        <v>180.24250000000001</v>
      </c>
      <c r="T425" s="171">
        <f t="shared" si="121"/>
        <v>0.80969999999999942</v>
      </c>
      <c r="U425" s="171">
        <f t="shared" si="122"/>
        <v>3.5700000000000287E-2</v>
      </c>
      <c r="V425" s="173">
        <f t="shared" si="134"/>
        <v>-0.70000000000000284</v>
      </c>
    </row>
    <row r="426" spans="1:22">
      <c r="A426" s="244"/>
      <c r="B426" s="168">
        <v>109</v>
      </c>
      <c r="C426" s="179" t="s">
        <v>285</v>
      </c>
      <c r="D426" s="168">
        <v>40</v>
      </c>
      <c r="E426" s="168">
        <v>1986</v>
      </c>
      <c r="F426" s="170">
        <v>2246.36</v>
      </c>
      <c r="G426" s="170">
        <v>2246.36</v>
      </c>
      <c r="H426" s="171">
        <v>12.255000000000001</v>
      </c>
      <c r="I426" s="171">
        <f t="shared" si="127"/>
        <v>12.255000000000001</v>
      </c>
      <c r="J426" s="171">
        <v>6.4</v>
      </c>
      <c r="K426" s="171">
        <f t="shared" si="117"/>
        <v>8.277000000000001</v>
      </c>
      <c r="L426" s="171">
        <f t="shared" si="118"/>
        <v>8.3535000000000004</v>
      </c>
      <c r="M426" s="172">
        <v>78</v>
      </c>
      <c r="N426" s="171">
        <f t="shared" si="128"/>
        <v>3.9779999999999998</v>
      </c>
      <c r="O426" s="172">
        <v>76.5</v>
      </c>
      <c r="P426" s="171">
        <f t="shared" si="129"/>
        <v>3.9015</v>
      </c>
      <c r="Q426" s="172">
        <f t="shared" si="130"/>
        <v>160</v>
      </c>
      <c r="R426" s="172">
        <f t="shared" si="120"/>
        <v>206.92500000000004</v>
      </c>
      <c r="S426" s="172">
        <f t="shared" si="132"/>
        <v>208.83750000000001</v>
      </c>
      <c r="T426" s="171">
        <f t="shared" si="121"/>
        <v>1.9535</v>
      </c>
      <c r="U426" s="171">
        <f t="shared" si="122"/>
        <v>7.649999999999979E-2</v>
      </c>
      <c r="V426" s="173">
        <f t="shared" si="134"/>
        <v>-1.5</v>
      </c>
    </row>
    <row r="427" spans="1:22">
      <c r="A427" s="244"/>
      <c r="B427" s="168">
        <v>110</v>
      </c>
      <c r="C427" s="179" t="s">
        <v>286</v>
      </c>
      <c r="D427" s="168">
        <v>40</v>
      </c>
      <c r="E427" s="168">
        <v>1984</v>
      </c>
      <c r="F427" s="170">
        <v>2307.25</v>
      </c>
      <c r="G427" s="170">
        <v>2307.25</v>
      </c>
      <c r="H427" s="171">
        <v>10.68</v>
      </c>
      <c r="I427" s="171">
        <f t="shared" si="127"/>
        <v>10.68</v>
      </c>
      <c r="J427" s="171">
        <v>6.4</v>
      </c>
      <c r="K427" s="171">
        <f t="shared" si="117"/>
        <v>8.129999999999999</v>
      </c>
      <c r="L427" s="171">
        <f t="shared" si="118"/>
        <v>8.129999999999999</v>
      </c>
      <c r="M427" s="172">
        <v>50</v>
      </c>
      <c r="N427" s="171">
        <f t="shared" si="128"/>
        <v>2.5499999999999998</v>
      </c>
      <c r="O427" s="172">
        <v>50</v>
      </c>
      <c r="P427" s="171">
        <f t="shared" si="129"/>
        <v>2.5499999999999998</v>
      </c>
      <c r="Q427" s="172">
        <f t="shared" si="130"/>
        <v>160</v>
      </c>
      <c r="R427" s="172">
        <f t="shared" si="120"/>
        <v>203.24999999999997</v>
      </c>
      <c r="S427" s="172">
        <f t="shared" si="132"/>
        <v>203.24999999999997</v>
      </c>
      <c r="T427" s="171">
        <f t="shared" si="121"/>
        <v>1.7299999999999986</v>
      </c>
      <c r="U427" s="171">
        <f t="shared" si="122"/>
        <v>0</v>
      </c>
      <c r="V427" s="173">
        <f t="shared" si="134"/>
        <v>0</v>
      </c>
    </row>
    <row r="428" spans="1:22">
      <c r="A428" s="244"/>
      <c r="B428" s="168">
        <v>111</v>
      </c>
      <c r="C428" s="179" t="s">
        <v>287</v>
      </c>
      <c r="D428" s="168">
        <v>8</v>
      </c>
      <c r="E428" s="168">
        <v>1962</v>
      </c>
      <c r="F428" s="170">
        <v>349.92</v>
      </c>
      <c r="G428" s="170">
        <v>349.92</v>
      </c>
      <c r="H428" s="171">
        <v>2</v>
      </c>
      <c r="I428" s="171">
        <f t="shared" ref="I428:I459" si="135">H428</f>
        <v>2</v>
      </c>
      <c r="J428" s="171">
        <v>1.28</v>
      </c>
      <c r="K428" s="171">
        <f t="shared" ref="K428:K491" si="136">I428-N428</f>
        <v>1.5920000000000001</v>
      </c>
      <c r="L428" s="171">
        <f t="shared" ref="L428:L491" si="137">I428-P428</f>
        <v>1.5920000000000001</v>
      </c>
      <c r="M428" s="172">
        <v>8</v>
      </c>
      <c r="N428" s="171">
        <f t="shared" ref="N428:N459" si="138">M428*0.051</f>
        <v>0.40799999999999997</v>
      </c>
      <c r="O428" s="172">
        <v>8</v>
      </c>
      <c r="P428" s="171">
        <f t="shared" ref="P428:P459" si="139">O428*0.051</f>
        <v>0.40799999999999997</v>
      </c>
      <c r="Q428" s="172">
        <f t="shared" ref="Q428:Q459" si="140">J428*1000/D428</f>
        <v>160</v>
      </c>
      <c r="R428" s="172">
        <f t="shared" ref="R428:R491" si="141">K428*1000/D428</f>
        <v>199</v>
      </c>
      <c r="S428" s="172">
        <f t="shared" si="132"/>
        <v>199</v>
      </c>
      <c r="T428" s="171">
        <f t="shared" ref="T428:T491" si="142">L428-J428</f>
        <v>0.31200000000000006</v>
      </c>
      <c r="U428" s="171">
        <f t="shared" ref="U428:U491" si="143">N428-P428</f>
        <v>0</v>
      </c>
      <c r="V428" s="173">
        <f t="shared" si="134"/>
        <v>0</v>
      </c>
    </row>
    <row r="429" spans="1:22">
      <c r="A429" s="244"/>
      <c r="B429" s="168">
        <v>112</v>
      </c>
      <c r="C429" s="179" t="s">
        <v>289</v>
      </c>
      <c r="D429" s="168">
        <v>12</v>
      </c>
      <c r="E429" s="168">
        <v>1962</v>
      </c>
      <c r="F429" s="170">
        <v>540.85</v>
      </c>
      <c r="G429" s="170">
        <v>540.85</v>
      </c>
      <c r="H429" s="171">
        <v>2.952</v>
      </c>
      <c r="I429" s="171">
        <f t="shared" si="135"/>
        <v>2.952</v>
      </c>
      <c r="J429" s="171">
        <v>1.92</v>
      </c>
      <c r="K429" s="171">
        <f t="shared" si="136"/>
        <v>2.4929999999999999</v>
      </c>
      <c r="L429" s="171">
        <f t="shared" si="137"/>
        <v>2.238</v>
      </c>
      <c r="M429" s="172">
        <v>9</v>
      </c>
      <c r="N429" s="171">
        <f t="shared" si="138"/>
        <v>0.45899999999999996</v>
      </c>
      <c r="O429" s="172">
        <v>14</v>
      </c>
      <c r="P429" s="171">
        <f t="shared" si="139"/>
        <v>0.71399999999999997</v>
      </c>
      <c r="Q429" s="172">
        <f t="shared" si="140"/>
        <v>160</v>
      </c>
      <c r="R429" s="172">
        <f t="shared" si="141"/>
        <v>207.75</v>
      </c>
      <c r="S429" s="172">
        <f t="shared" si="132"/>
        <v>186.5</v>
      </c>
      <c r="T429" s="171">
        <f t="shared" si="142"/>
        <v>0.31800000000000006</v>
      </c>
      <c r="U429" s="171">
        <f t="shared" si="143"/>
        <v>-0.255</v>
      </c>
      <c r="V429" s="173">
        <f t="shared" si="134"/>
        <v>5</v>
      </c>
    </row>
    <row r="430" spans="1:22">
      <c r="A430" s="244"/>
      <c r="B430" s="168">
        <v>113</v>
      </c>
      <c r="C430" s="179" t="s">
        <v>290</v>
      </c>
      <c r="D430" s="168">
        <v>28</v>
      </c>
      <c r="E430" s="168">
        <v>1998</v>
      </c>
      <c r="F430" s="170">
        <v>1228.24</v>
      </c>
      <c r="G430" s="170">
        <v>2228.2399999999998</v>
      </c>
      <c r="H430" s="171">
        <v>7.97</v>
      </c>
      <c r="I430" s="171">
        <f t="shared" si="135"/>
        <v>7.97</v>
      </c>
      <c r="J430" s="171">
        <v>4.4800000000000004</v>
      </c>
      <c r="K430" s="171">
        <f t="shared" si="136"/>
        <v>6.2359999999999998</v>
      </c>
      <c r="L430" s="171">
        <f t="shared" si="137"/>
        <v>6.1901000000000002</v>
      </c>
      <c r="M430" s="172">
        <v>34</v>
      </c>
      <c r="N430" s="171">
        <f t="shared" si="138"/>
        <v>1.734</v>
      </c>
      <c r="O430" s="172">
        <v>34.9</v>
      </c>
      <c r="P430" s="171">
        <f t="shared" si="139"/>
        <v>1.7798999999999998</v>
      </c>
      <c r="Q430" s="172">
        <f t="shared" si="140"/>
        <v>160</v>
      </c>
      <c r="R430" s="172">
        <f t="shared" si="141"/>
        <v>222.71428571428572</v>
      </c>
      <c r="S430" s="172">
        <f t="shared" si="132"/>
        <v>221.07500000000002</v>
      </c>
      <c r="T430" s="171">
        <f t="shared" si="142"/>
        <v>1.7100999999999997</v>
      </c>
      <c r="U430" s="171">
        <f t="shared" si="143"/>
        <v>-4.589999999999983E-2</v>
      </c>
      <c r="V430" s="173">
        <f t="shared" si="134"/>
        <v>0.89999999999999858</v>
      </c>
    </row>
    <row r="431" spans="1:22">
      <c r="A431" s="244"/>
      <c r="B431" s="168">
        <v>114</v>
      </c>
      <c r="C431" s="179" t="s">
        <v>291</v>
      </c>
      <c r="D431" s="168">
        <v>12</v>
      </c>
      <c r="E431" s="168">
        <v>1987</v>
      </c>
      <c r="F431" s="170">
        <v>706.93</v>
      </c>
      <c r="G431" s="170">
        <v>706.93</v>
      </c>
      <c r="H431" s="171">
        <v>3.34</v>
      </c>
      <c r="I431" s="171">
        <f t="shared" si="135"/>
        <v>3.34</v>
      </c>
      <c r="J431" s="171">
        <v>1.92</v>
      </c>
      <c r="K431" s="171">
        <f t="shared" si="136"/>
        <v>2.218</v>
      </c>
      <c r="L431" s="171">
        <f t="shared" si="137"/>
        <v>2.2077999999999998</v>
      </c>
      <c r="M431" s="172">
        <v>22</v>
      </c>
      <c r="N431" s="171">
        <f t="shared" si="138"/>
        <v>1.1219999999999999</v>
      </c>
      <c r="O431" s="172">
        <v>22.2</v>
      </c>
      <c r="P431" s="171">
        <f t="shared" si="139"/>
        <v>1.1321999999999999</v>
      </c>
      <c r="Q431" s="172">
        <f t="shared" si="140"/>
        <v>160</v>
      </c>
      <c r="R431" s="172">
        <f t="shared" si="141"/>
        <v>184.83333333333334</v>
      </c>
      <c r="S431" s="172">
        <f t="shared" si="132"/>
        <v>183.98333333333332</v>
      </c>
      <c r="T431" s="171">
        <f t="shared" si="142"/>
        <v>0.28779999999999983</v>
      </c>
      <c r="U431" s="171">
        <f t="shared" si="143"/>
        <v>-1.0199999999999987E-2</v>
      </c>
      <c r="V431" s="173">
        <f t="shared" si="134"/>
        <v>0.19999999999999929</v>
      </c>
    </row>
    <row r="432" spans="1:22">
      <c r="A432" s="244"/>
      <c r="B432" s="168">
        <v>115</v>
      </c>
      <c r="C432" s="179" t="s">
        <v>292</v>
      </c>
      <c r="D432" s="168">
        <v>20</v>
      </c>
      <c r="E432" s="168">
        <v>1985</v>
      </c>
      <c r="F432" s="170">
        <v>1063.32</v>
      </c>
      <c r="G432" s="170">
        <v>1063.32</v>
      </c>
      <c r="H432" s="171">
        <v>5.8</v>
      </c>
      <c r="I432" s="171">
        <f t="shared" si="135"/>
        <v>5.8</v>
      </c>
      <c r="J432" s="171">
        <v>3.2</v>
      </c>
      <c r="K432" s="171">
        <f t="shared" si="136"/>
        <v>4.5759999999999996</v>
      </c>
      <c r="L432" s="171">
        <f t="shared" si="137"/>
        <v>4.2189999999999994</v>
      </c>
      <c r="M432" s="172">
        <v>24</v>
      </c>
      <c r="N432" s="171">
        <f t="shared" si="138"/>
        <v>1.224</v>
      </c>
      <c r="O432" s="172">
        <v>31</v>
      </c>
      <c r="P432" s="171">
        <f t="shared" si="139"/>
        <v>1.581</v>
      </c>
      <c r="Q432" s="172">
        <f t="shared" si="140"/>
        <v>160</v>
      </c>
      <c r="R432" s="172">
        <f t="shared" si="141"/>
        <v>228.8</v>
      </c>
      <c r="S432" s="172">
        <f t="shared" si="132"/>
        <v>210.94999999999996</v>
      </c>
      <c r="T432" s="171">
        <f t="shared" si="142"/>
        <v>1.0189999999999992</v>
      </c>
      <c r="U432" s="171">
        <f t="shared" si="143"/>
        <v>-0.35699999999999998</v>
      </c>
      <c r="V432" s="173">
        <f t="shared" si="134"/>
        <v>7</v>
      </c>
    </row>
    <row r="433" spans="1:22">
      <c r="A433" s="244"/>
      <c r="B433" s="168">
        <v>116</v>
      </c>
      <c r="C433" s="179" t="s">
        <v>293</v>
      </c>
      <c r="D433" s="168">
        <v>10</v>
      </c>
      <c r="E433" s="168">
        <v>1987</v>
      </c>
      <c r="F433" s="170">
        <v>586.09</v>
      </c>
      <c r="G433" s="170">
        <v>586.09</v>
      </c>
      <c r="H433" s="171">
        <v>3.8</v>
      </c>
      <c r="I433" s="171">
        <f t="shared" si="135"/>
        <v>3.8</v>
      </c>
      <c r="J433" s="171">
        <v>1.6</v>
      </c>
      <c r="K433" s="171">
        <f t="shared" si="136"/>
        <v>2.9329999999999998</v>
      </c>
      <c r="L433" s="171">
        <f t="shared" si="137"/>
        <v>3.29</v>
      </c>
      <c r="M433" s="172">
        <v>17</v>
      </c>
      <c r="N433" s="171">
        <f t="shared" si="138"/>
        <v>0.86699999999999999</v>
      </c>
      <c r="O433" s="172">
        <v>10</v>
      </c>
      <c r="P433" s="171">
        <f t="shared" si="139"/>
        <v>0.51</v>
      </c>
      <c r="Q433" s="172">
        <f t="shared" si="140"/>
        <v>160</v>
      </c>
      <c r="R433" s="172">
        <f t="shared" si="141"/>
        <v>293.3</v>
      </c>
      <c r="S433" s="172">
        <f t="shared" si="132"/>
        <v>329</v>
      </c>
      <c r="T433" s="171">
        <f t="shared" si="142"/>
        <v>1.69</v>
      </c>
      <c r="U433" s="171">
        <f t="shared" si="143"/>
        <v>0.35699999999999998</v>
      </c>
      <c r="V433" s="173">
        <f t="shared" si="134"/>
        <v>-7</v>
      </c>
    </row>
    <row r="434" spans="1:22">
      <c r="A434" s="244"/>
      <c r="B434" s="168">
        <v>117</v>
      </c>
      <c r="C434" s="179" t="s">
        <v>294</v>
      </c>
      <c r="D434" s="168">
        <v>20</v>
      </c>
      <c r="E434" s="168">
        <v>1988</v>
      </c>
      <c r="F434" s="170">
        <v>1100.8499999999999</v>
      </c>
      <c r="G434" s="170">
        <v>1100.8499999999999</v>
      </c>
      <c r="H434" s="171">
        <v>7.27</v>
      </c>
      <c r="I434" s="171">
        <f t="shared" si="135"/>
        <v>7.27</v>
      </c>
      <c r="J434" s="171">
        <v>3.2</v>
      </c>
      <c r="K434" s="171">
        <f t="shared" si="136"/>
        <v>5.2809999999999997</v>
      </c>
      <c r="L434" s="171">
        <f t="shared" si="137"/>
        <v>5.5359999999999996</v>
      </c>
      <c r="M434" s="172">
        <v>39</v>
      </c>
      <c r="N434" s="171">
        <f t="shared" si="138"/>
        <v>1.9889999999999999</v>
      </c>
      <c r="O434" s="172">
        <v>34</v>
      </c>
      <c r="P434" s="171">
        <f t="shared" si="139"/>
        <v>1.734</v>
      </c>
      <c r="Q434" s="172">
        <f t="shared" si="140"/>
        <v>160</v>
      </c>
      <c r="R434" s="172">
        <f t="shared" si="141"/>
        <v>264.05</v>
      </c>
      <c r="S434" s="172">
        <f t="shared" si="132"/>
        <v>276.8</v>
      </c>
      <c r="T434" s="171">
        <f t="shared" si="142"/>
        <v>2.3359999999999994</v>
      </c>
      <c r="U434" s="171">
        <f t="shared" si="143"/>
        <v>0.25499999999999989</v>
      </c>
      <c r="V434" s="173">
        <f t="shared" si="134"/>
        <v>-5</v>
      </c>
    </row>
    <row r="435" spans="1:22">
      <c r="A435" s="244"/>
      <c r="B435" s="168">
        <v>118</v>
      </c>
      <c r="C435" s="179" t="s">
        <v>295</v>
      </c>
      <c r="D435" s="168">
        <v>6</v>
      </c>
      <c r="E435" s="168" t="s">
        <v>277</v>
      </c>
      <c r="F435" s="170">
        <v>252.51</v>
      </c>
      <c r="G435" s="170">
        <v>252.51</v>
      </c>
      <c r="H435" s="171">
        <v>2.2210000000000001</v>
      </c>
      <c r="I435" s="171">
        <f t="shared" si="135"/>
        <v>2.2210000000000001</v>
      </c>
      <c r="J435" s="171">
        <v>0.96</v>
      </c>
      <c r="K435" s="171">
        <f t="shared" si="136"/>
        <v>1.915</v>
      </c>
      <c r="L435" s="171">
        <f t="shared" si="137"/>
        <v>2.0169999999999999</v>
      </c>
      <c r="M435" s="172">
        <v>6</v>
      </c>
      <c r="N435" s="171">
        <f t="shared" si="138"/>
        <v>0.30599999999999999</v>
      </c>
      <c r="O435" s="172">
        <v>4</v>
      </c>
      <c r="P435" s="171">
        <f t="shared" si="139"/>
        <v>0.20399999999999999</v>
      </c>
      <c r="Q435" s="172">
        <f t="shared" si="140"/>
        <v>160</v>
      </c>
      <c r="R435" s="172">
        <f t="shared" si="141"/>
        <v>319.16666666666669</v>
      </c>
      <c r="S435" s="172">
        <f t="shared" si="132"/>
        <v>336.16666666666669</v>
      </c>
      <c r="T435" s="171">
        <f t="shared" si="142"/>
        <v>1.0569999999999999</v>
      </c>
      <c r="U435" s="171">
        <f t="shared" si="143"/>
        <v>0.10200000000000001</v>
      </c>
      <c r="V435" s="173">
        <f t="shared" si="134"/>
        <v>-2</v>
      </c>
    </row>
    <row r="436" spans="1:22">
      <c r="A436" s="244"/>
      <c r="B436" s="168">
        <v>119</v>
      </c>
      <c r="C436" s="169" t="s">
        <v>315</v>
      </c>
      <c r="D436" s="168">
        <v>30</v>
      </c>
      <c r="E436" s="168">
        <v>1990</v>
      </c>
      <c r="F436" s="170">
        <v>1622.75</v>
      </c>
      <c r="G436" s="170">
        <v>1590.93</v>
      </c>
      <c r="H436" s="171">
        <v>7.46</v>
      </c>
      <c r="I436" s="171">
        <f t="shared" si="135"/>
        <v>7.46</v>
      </c>
      <c r="J436" s="171">
        <v>3.7160000000000002</v>
      </c>
      <c r="K436" s="171">
        <f t="shared" si="136"/>
        <v>4.7059999999999995</v>
      </c>
      <c r="L436" s="171">
        <f t="shared" si="137"/>
        <v>4.9483519999999999</v>
      </c>
      <c r="M436" s="172">
        <v>54</v>
      </c>
      <c r="N436" s="171">
        <f t="shared" si="138"/>
        <v>2.754</v>
      </c>
      <c r="O436" s="172">
        <v>49.247999999999998</v>
      </c>
      <c r="P436" s="171">
        <f t="shared" si="139"/>
        <v>2.5116479999999997</v>
      </c>
      <c r="Q436" s="172">
        <f t="shared" si="140"/>
        <v>123.86666666666666</v>
      </c>
      <c r="R436" s="172">
        <f t="shared" si="141"/>
        <v>156.86666666666665</v>
      </c>
      <c r="S436" s="172">
        <f t="shared" si="132"/>
        <v>164.94506666666666</v>
      </c>
      <c r="T436" s="171">
        <f t="shared" si="142"/>
        <v>1.2323519999999997</v>
      </c>
      <c r="U436" s="171">
        <f t="shared" si="143"/>
        <v>0.24235200000000034</v>
      </c>
      <c r="V436" s="173">
        <f t="shared" si="134"/>
        <v>-4.7520000000000024</v>
      </c>
    </row>
    <row r="437" spans="1:22">
      <c r="A437" s="244"/>
      <c r="B437" s="168">
        <v>120</v>
      </c>
      <c r="C437" s="169" t="s">
        <v>319</v>
      </c>
      <c r="D437" s="168">
        <v>22</v>
      </c>
      <c r="E437" s="168">
        <v>1982</v>
      </c>
      <c r="F437" s="170">
        <v>1233.24</v>
      </c>
      <c r="G437" s="170">
        <v>1233.24</v>
      </c>
      <c r="H437" s="171">
        <v>6.34</v>
      </c>
      <c r="I437" s="171">
        <f t="shared" si="135"/>
        <v>6.34</v>
      </c>
      <c r="J437" s="171">
        <v>2.7251599999999998</v>
      </c>
      <c r="K437" s="171">
        <f t="shared" si="136"/>
        <v>4.1980000000000004</v>
      </c>
      <c r="L437" s="171">
        <f t="shared" si="137"/>
        <v>4.2133000000000003</v>
      </c>
      <c r="M437" s="172">
        <v>42</v>
      </c>
      <c r="N437" s="171">
        <f t="shared" si="138"/>
        <v>2.1419999999999999</v>
      </c>
      <c r="O437" s="172">
        <v>41.7</v>
      </c>
      <c r="P437" s="171">
        <f t="shared" si="139"/>
        <v>2.1267</v>
      </c>
      <c r="Q437" s="172">
        <f t="shared" si="140"/>
        <v>123.87090909090908</v>
      </c>
      <c r="R437" s="172">
        <f t="shared" si="141"/>
        <v>190.81818181818181</v>
      </c>
      <c r="S437" s="172">
        <f t="shared" si="132"/>
        <v>191.51363636363638</v>
      </c>
      <c r="T437" s="171">
        <f t="shared" si="142"/>
        <v>1.4881400000000005</v>
      </c>
      <c r="U437" s="171">
        <f t="shared" si="143"/>
        <v>1.5299999999999869E-2</v>
      </c>
      <c r="V437" s="173">
        <f t="shared" si="134"/>
        <v>-0.29999999999999716</v>
      </c>
    </row>
    <row r="438" spans="1:22">
      <c r="A438" s="244"/>
      <c r="B438" s="168">
        <v>121</v>
      </c>
      <c r="C438" s="169" t="s">
        <v>322</v>
      </c>
      <c r="D438" s="168">
        <v>15</v>
      </c>
      <c r="E438" s="168">
        <v>1992</v>
      </c>
      <c r="F438" s="170">
        <v>1349.16</v>
      </c>
      <c r="G438" s="170">
        <v>1349.16</v>
      </c>
      <c r="H438" s="171">
        <v>5.4390000000000001</v>
      </c>
      <c r="I438" s="171">
        <f t="shared" si="135"/>
        <v>5.4390000000000001</v>
      </c>
      <c r="J438" s="171">
        <v>2.4</v>
      </c>
      <c r="K438" s="171">
        <f t="shared" si="136"/>
        <v>2.9910000000000001</v>
      </c>
      <c r="L438" s="171">
        <f t="shared" si="137"/>
        <v>2.9859</v>
      </c>
      <c r="M438" s="172">
        <v>48</v>
      </c>
      <c r="N438" s="171">
        <f t="shared" si="138"/>
        <v>2.448</v>
      </c>
      <c r="O438" s="172">
        <v>48.1</v>
      </c>
      <c r="P438" s="171">
        <f t="shared" si="139"/>
        <v>2.4531000000000001</v>
      </c>
      <c r="Q438" s="172">
        <f t="shared" si="140"/>
        <v>160</v>
      </c>
      <c r="R438" s="172">
        <f t="shared" si="141"/>
        <v>199.4</v>
      </c>
      <c r="S438" s="172">
        <f t="shared" si="132"/>
        <v>199.06</v>
      </c>
      <c r="T438" s="171">
        <f t="shared" si="142"/>
        <v>0.58590000000000009</v>
      </c>
      <c r="U438" s="171">
        <f t="shared" si="143"/>
        <v>-5.1000000000001044E-3</v>
      </c>
      <c r="V438" s="173">
        <f t="shared" si="134"/>
        <v>0.10000000000000142</v>
      </c>
    </row>
    <row r="439" spans="1:22">
      <c r="A439" s="244"/>
      <c r="B439" s="168">
        <v>122</v>
      </c>
      <c r="C439" s="169" t="s">
        <v>323</v>
      </c>
      <c r="D439" s="168">
        <v>16</v>
      </c>
      <c r="E439" s="168">
        <v>1986</v>
      </c>
      <c r="F439" s="170">
        <v>1049.93</v>
      </c>
      <c r="G439" s="170">
        <v>1049.93</v>
      </c>
      <c r="H439" s="171">
        <v>4.29</v>
      </c>
      <c r="I439" s="171">
        <f t="shared" si="135"/>
        <v>4.29</v>
      </c>
      <c r="J439" s="171">
        <v>1.981935</v>
      </c>
      <c r="K439" s="171">
        <f t="shared" si="136"/>
        <v>2.8620000000000001</v>
      </c>
      <c r="L439" s="171">
        <f t="shared" si="137"/>
        <v>3.0251999999999999</v>
      </c>
      <c r="M439" s="172">
        <v>28</v>
      </c>
      <c r="N439" s="171">
        <f t="shared" si="138"/>
        <v>1.4279999999999999</v>
      </c>
      <c r="O439" s="172">
        <v>24.8</v>
      </c>
      <c r="P439" s="171">
        <f t="shared" si="139"/>
        <v>1.2647999999999999</v>
      </c>
      <c r="Q439" s="172">
        <f t="shared" si="140"/>
        <v>123.8709375</v>
      </c>
      <c r="R439" s="172">
        <f t="shared" si="141"/>
        <v>178.875</v>
      </c>
      <c r="S439" s="172">
        <f t="shared" si="132"/>
        <v>189.07499999999999</v>
      </c>
      <c r="T439" s="171">
        <f t="shared" si="142"/>
        <v>1.0432649999999999</v>
      </c>
      <c r="U439" s="171">
        <f t="shared" si="143"/>
        <v>0.16320000000000001</v>
      </c>
      <c r="V439" s="173">
        <f t="shared" si="134"/>
        <v>-3.1999999999999993</v>
      </c>
    </row>
    <row r="440" spans="1:22">
      <c r="A440" s="244"/>
      <c r="B440" s="168">
        <v>123</v>
      </c>
      <c r="C440" s="169" t="s">
        <v>324</v>
      </c>
      <c r="D440" s="168">
        <v>11</v>
      </c>
      <c r="E440" s="168">
        <v>1920</v>
      </c>
      <c r="F440" s="170">
        <v>541.36</v>
      </c>
      <c r="G440" s="170">
        <v>349.88</v>
      </c>
      <c r="H440" s="171">
        <v>2.4300000000000002</v>
      </c>
      <c r="I440" s="171">
        <f t="shared" si="135"/>
        <v>2.4300000000000002</v>
      </c>
      <c r="J440" s="171">
        <v>1.3625799999999999</v>
      </c>
      <c r="K440" s="171">
        <f t="shared" si="136"/>
        <v>1.7160000000000002</v>
      </c>
      <c r="L440" s="171">
        <f t="shared" si="137"/>
        <v>2.13828</v>
      </c>
      <c r="M440" s="172">
        <v>14</v>
      </c>
      <c r="N440" s="171">
        <f t="shared" si="138"/>
        <v>0.71399999999999997</v>
      </c>
      <c r="O440" s="172">
        <v>5.72</v>
      </c>
      <c r="P440" s="171">
        <f t="shared" si="139"/>
        <v>0.29171999999999998</v>
      </c>
      <c r="Q440" s="172">
        <f t="shared" si="140"/>
        <v>123.87090909090908</v>
      </c>
      <c r="R440" s="172">
        <f t="shared" si="141"/>
        <v>156.00000000000003</v>
      </c>
      <c r="S440" s="172">
        <f t="shared" si="132"/>
        <v>194.3890909090909</v>
      </c>
      <c r="T440" s="171">
        <f t="shared" si="142"/>
        <v>0.77570000000000006</v>
      </c>
      <c r="U440" s="171">
        <f t="shared" si="143"/>
        <v>0.42227999999999999</v>
      </c>
      <c r="V440" s="173">
        <f t="shared" si="134"/>
        <v>-8.2800000000000011</v>
      </c>
    </row>
    <row r="441" spans="1:22">
      <c r="A441" s="244"/>
      <c r="B441" s="168">
        <v>124</v>
      </c>
      <c r="C441" s="169" t="s">
        <v>325</v>
      </c>
      <c r="D441" s="168">
        <v>4</v>
      </c>
      <c r="E441" s="168">
        <v>1954</v>
      </c>
      <c r="F441" s="170">
        <v>268.89999999999998</v>
      </c>
      <c r="G441" s="170">
        <v>268.89999999999998</v>
      </c>
      <c r="H441" s="171">
        <v>0.99199999999999999</v>
      </c>
      <c r="I441" s="171">
        <f t="shared" si="135"/>
        <v>0.99199999999999999</v>
      </c>
      <c r="J441" s="171">
        <v>0.49547999999999998</v>
      </c>
      <c r="K441" s="171">
        <f t="shared" si="136"/>
        <v>0.73699999999999999</v>
      </c>
      <c r="L441" s="171">
        <f t="shared" si="137"/>
        <v>0.79259000000000002</v>
      </c>
      <c r="M441" s="172">
        <v>5</v>
      </c>
      <c r="N441" s="171">
        <f t="shared" si="138"/>
        <v>0.255</v>
      </c>
      <c r="O441" s="172">
        <v>3.91</v>
      </c>
      <c r="P441" s="171">
        <f t="shared" si="139"/>
        <v>0.19941</v>
      </c>
      <c r="Q441" s="172">
        <f t="shared" si="140"/>
        <v>123.86999999999999</v>
      </c>
      <c r="R441" s="172">
        <f t="shared" si="141"/>
        <v>184.25</v>
      </c>
      <c r="S441" s="172">
        <f t="shared" si="132"/>
        <v>198.14750000000001</v>
      </c>
      <c r="T441" s="171">
        <f t="shared" si="142"/>
        <v>0.29711000000000004</v>
      </c>
      <c r="U441" s="171">
        <f t="shared" si="143"/>
        <v>5.5590000000000001E-2</v>
      </c>
      <c r="V441" s="173">
        <f t="shared" si="134"/>
        <v>-1.0899999999999999</v>
      </c>
    </row>
    <row r="442" spans="1:22">
      <c r="A442" s="244"/>
      <c r="B442" s="168">
        <v>125</v>
      </c>
      <c r="C442" s="174" t="s">
        <v>326</v>
      </c>
      <c r="D442" s="175">
        <v>8</v>
      </c>
      <c r="E442" s="175">
        <v>1961</v>
      </c>
      <c r="F442" s="176">
        <v>361.4</v>
      </c>
      <c r="G442" s="176">
        <v>361.4</v>
      </c>
      <c r="H442" s="171">
        <v>2.008</v>
      </c>
      <c r="I442" s="171">
        <f t="shared" si="135"/>
        <v>2.008</v>
      </c>
      <c r="J442" s="177">
        <v>0.99096700000000004</v>
      </c>
      <c r="K442" s="171">
        <f t="shared" si="136"/>
        <v>1.5489999999999999</v>
      </c>
      <c r="L442" s="171">
        <f t="shared" si="137"/>
        <v>1.6612</v>
      </c>
      <c r="M442" s="172">
        <v>9</v>
      </c>
      <c r="N442" s="171">
        <f t="shared" si="138"/>
        <v>0.45899999999999996</v>
      </c>
      <c r="O442" s="172">
        <v>6.8</v>
      </c>
      <c r="P442" s="171">
        <f t="shared" si="139"/>
        <v>0.34679999999999994</v>
      </c>
      <c r="Q442" s="172">
        <f t="shared" si="140"/>
        <v>123.87087500000001</v>
      </c>
      <c r="R442" s="172">
        <f t="shared" si="141"/>
        <v>193.625</v>
      </c>
      <c r="S442" s="172">
        <f t="shared" si="132"/>
        <v>207.65</v>
      </c>
      <c r="T442" s="171">
        <f t="shared" si="142"/>
        <v>0.67023299999999997</v>
      </c>
      <c r="U442" s="171">
        <f t="shared" si="143"/>
        <v>0.11220000000000002</v>
      </c>
      <c r="V442" s="173">
        <f t="shared" si="134"/>
        <v>-2.2000000000000002</v>
      </c>
    </row>
    <row r="443" spans="1:22">
      <c r="A443" s="244"/>
      <c r="B443" s="168">
        <v>126</v>
      </c>
      <c r="C443" s="174" t="s">
        <v>327</v>
      </c>
      <c r="D443" s="175">
        <v>38</v>
      </c>
      <c r="E443" s="175">
        <v>1981</v>
      </c>
      <c r="F443" s="176">
        <v>2279.0100000000002</v>
      </c>
      <c r="G443" s="176">
        <v>2279.0100000000002</v>
      </c>
      <c r="H443" s="171">
        <v>9.9160000000000004</v>
      </c>
      <c r="I443" s="171">
        <f t="shared" si="135"/>
        <v>9.9160000000000004</v>
      </c>
      <c r="J443" s="177">
        <v>4.70709</v>
      </c>
      <c r="K443" s="171">
        <f t="shared" si="136"/>
        <v>5.9380000000000006</v>
      </c>
      <c r="L443" s="171">
        <f t="shared" si="137"/>
        <v>7.9219000000000008</v>
      </c>
      <c r="M443" s="172">
        <v>78</v>
      </c>
      <c r="N443" s="171">
        <f t="shared" si="138"/>
        <v>3.9779999999999998</v>
      </c>
      <c r="O443" s="172">
        <v>39.1</v>
      </c>
      <c r="P443" s="171">
        <f t="shared" si="139"/>
        <v>1.9941</v>
      </c>
      <c r="Q443" s="172">
        <f t="shared" si="140"/>
        <v>123.87078947368421</v>
      </c>
      <c r="R443" s="172">
        <f t="shared" si="141"/>
        <v>156.26315789473688</v>
      </c>
      <c r="S443" s="172">
        <f t="shared" si="132"/>
        <v>208.47105263157897</v>
      </c>
      <c r="T443" s="171">
        <f t="shared" si="142"/>
        <v>3.2148100000000008</v>
      </c>
      <c r="U443" s="171">
        <f t="shared" si="143"/>
        <v>1.9838999999999998</v>
      </c>
      <c r="V443" s="173">
        <f t="shared" si="134"/>
        <v>-38.9</v>
      </c>
    </row>
    <row r="444" spans="1:22">
      <c r="A444" s="244"/>
      <c r="B444" s="168">
        <v>127</v>
      </c>
      <c r="C444" s="169" t="s">
        <v>328</v>
      </c>
      <c r="D444" s="168">
        <v>7</v>
      </c>
      <c r="E444" s="168">
        <v>1967</v>
      </c>
      <c r="F444" s="170">
        <v>307.07</v>
      </c>
      <c r="G444" s="170">
        <v>307.07</v>
      </c>
      <c r="H444" s="171">
        <v>1.9710000000000001</v>
      </c>
      <c r="I444" s="171">
        <f t="shared" si="135"/>
        <v>1.9710000000000001</v>
      </c>
      <c r="J444" s="171">
        <v>0.86709000000000003</v>
      </c>
      <c r="K444" s="171">
        <f t="shared" si="136"/>
        <v>1.2060000000000002</v>
      </c>
      <c r="L444" s="171">
        <f t="shared" si="137"/>
        <v>1.512</v>
      </c>
      <c r="M444" s="172">
        <v>15</v>
      </c>
      <c r="N444" s="171">
        <f t="shared" si="138"/>
        <v>0.7649999999999999</v>
      </c>
      <c r="O444" s="172">
        <v>9</v>
      </c>
      <c r="P444" s="171">
        <f t="shared" si="139"/>
        <v>0.45899999999999996</v>
      </c>
      <c r="Q444" s="172">
        <f t="shared" si="140"/>
        <v>123.87</v>
      </c>
      <c r="R444" s="172">
        <f t="shared" si="141"/>
        <v>172.28571428571431</v>
      </c>
      <c r="S444" s="172">
        <f t="shared" si="132"/>
        <v>216</v>
      </c>
      <c r="T444" s="171">
        <f t="shared" si="142"/>
        <v>0.64490999999999998</v>
      </c>
      <c r="U444" s="171">
        <f t="shared" si="143"/>
        <v>0.30599999999999994</v>
      </c>
      <c r="V444" s="173">
        <f t="shared" si="134"/>
        <v>-6</v>
      </c>
    </row>
    <row r="445" spans="1:22">
      <c r="A445" s="244"/>
      <c r="B445" s="168">
        <v>128</v>
      </c>
      <c r="C445" s="169" t="s">
        <v>329</v>
      </c>
      <c r="D445" s="168">
        <v>32</v>
      </c>
      <c r="E445" s="168">
        <v>1988</v>
      </c>
      <c r="F445" s="170">
        <v>1840.87</v>
      </c>
      <c r="G445" s="170">
        <v>1840.87</v>
      </c>
      <c r="H445" s="171">
        <v>9.0640000000000001</v>
      </c>
      <c r="I445" s="171">
        <f t="shared" si="135"/>
        <v>9.0640000000000001</v>
      </c>
      <c r="J445" s="171">
        <v>5.12</v>
      </c>
      <c r="K445" s="171">
        <f t="shared" si="136"/>
        <v>6.2590000000000003</v>
      </c>
      <c r="L445" s="171">
        <f t="shared" si="137"/>
        <v>7.0342000000000002</v>
      </c>
      <c r="M445" s="172">
        <v>55</v>
      </c>
      <c r="N445" s="171">
        <f t="shared" si="138"/>
        <v>2.8049999999999997</v>
      </c>
      <c r="O445" s="172">
        <v>39.799999999999997</v>
      </c>
      <c r="P445" s="171">
        <f t="shared" si="139"/>
        <v>2.0297999999999998</v>
      </c>
      <c r="Q445" s="172">
        <f t="shared" si="140"/>
        <v>160</v>
      </c>
      <c r="R445" s="172">
        <f t="shared" si="141"/>
        <v>195.59375</v>
      </c>
      <c r="S445" s="172">
        <f t="shared" si="132"/>
        <v>219.81874999999999</v>
      </c>
      <c r="T445" s="171">
        <f t="shared" si="142"/>
        <v>1.9142000000000001</v>
      </c>
      <c r="U445" s="171">
        <f t="shared" si="143"/>
        <v>0.77519999999999989</v>
      </c>
      <c r="V445" s="173">
        <f t="shared" si="134"/>
        <v>-15.200000000000003</v>
      </c>
    </row>
    <row r="446" spans="1:22">
      <c r="A446" s="244"/>
      <c r="B446" s="168">
        <v>129</v>
      </c>
      <c r="C446" s="169" t="s">
        <v>330</v>
      </c>
      <c r="D446" s="168">
        <v>3</v>
      </c>
      <c r="E446" s="168">
        <v>1954</v>
      </c>
      <c r="F446" s="170">
        <v>278.31</v>
      </c>
      <c r="G446" s="170">
        <v>278.31</v>
      </c>
      <c r="H446" s="171">
        <v>1.2030000000000001</v>
      </c>
      <c r="I446" s="171">
        <f t="shared" si="135"/>
        <v>1.2030000000000001</v>
      </c>
      <c r="J446" s="171">
        <v>0.37159999999999999</v>
      </c>
      <c r="K446" s="171">
        <f t="shared" si="136"/>
        <v>0.4890000000000001</v>
      </c>
      <c r="L446" s="171">
        <f t="shared" si="137"/>
        <v>0.69300000000000006</v>
      </c>
      <c r="M446" s="172">
        <v>14</v>
      </c>
      <c r="N446" s="171">
        <f t="shared" si="138"/>
        <v>0.71399999999999997</v>
      </c>
      <c r="O446" s="172">
        <v>10</v>
      </c>
      <c r="P446" s="171">
        <f t="shared" si="139"/>
        <v>0.51</v>
      </c>
      <c r="Q446" s="172">
        <f t="shared" si="140"/>
        <v>123.86666666666666</v>
      </c>
      <c r="R446" s="172">
        <f t="shared" si="141"/>
        <v>163.00000000000003</v>
      </c>
      <c r="S446" s="172">
        <f t="shared" si="132"/>
        <v>231.00000000000003</v>
      </c>
      <c r="T446" s="171">
        <f t="shared" si="142"/>
        <v>0.32140000000000007</v>
      </c>
      <c r="U446" s="171">
        <f t="shared" si="143"/>
        <v>0.20399999999999996</v>
      </c>
      <c r="V446" s="173">
        <f t="shared" si="134"/>
        <v>-4</v>
      </c>
    </row>
    <row r="447" spans="1:22">
      <c r="A447" s="244"/>
      <c r="B447" s="168">
        <v>130</v>
      </c>
      <c r="C447" s="169" t="s">
        <v>331</v>
      </c>
      <c r="D447" s="168">
        <v>8</v>
      </c>
      <c r="E447" s="168">
        <v>1938</v>
      </c>
      <c r="F447" s="170">
        <v>1382.16</v>
      </c>
      <c r="G447" s="170">
        <v>1012.99</v>
      </c>
      <c r="H447" s="171">
        <v>1.82</v>
      </c>
      <c r="I447" s="171">
        <f t="shared" si="135"/>
        <v>1.82</v>
      </c>
      <c r="J447" s="171">
        <v>0.99095999999999995</v>
      </c>
      <c r="K447" s="171">
        <f t="shared" si="136"/>
        <v>1.3610000000000002</v>
      </c>
      <c r="L447" s="171">
        <f t="shared" si="137"/>
        <v>1.7486000000000002</v>
      </c>
      <c r="M447" s="172">
        <v>9</v>
      </c>
      <c r="N447" s="171">
        <f t="shared" si="138"/>
        <v>0.45899999999999996</v>
      </c>
      <c r="O447" s="172">
        <v>1.4</v>
      </c>
      <c r="P447" s="171">
        <f t="shared" si="139"/>
        <v>7.1399999999999991E-2</v>
      </c>
      <c r="Q447" s="172">
        <f t="shared" si="140"/>
        <v>123.86999999999999</v>
      </c>
      <c r="R447" s="172">
        <f t="shared" si="141"/>
        <v>170.12500000000003</v>
      </c>
      <c r="S447" s="172">
        <f t="shared" si="132"/>
        <v>218.57500000000002</v>
      </c>
      <c r="T447" s="171">
        <f t="shared" si="142"/>
        <v>0.7576400000000002</v>
      </c>
      <c r="U447" s="171">
        <f t="shared" si="143"/>
        <v>0.38759999999999994</v>
      </c>
      <c r="V447" s="173">
        <f t="shared" si="134"/>
        <v>-7.6</v>
      </c>
    </row>
    <row r="448" spans="1:22">
      <c r="A448" s="244"/>
      <c r="B448" s="168">
        <v>131</v>
      </c>
      <c r="C448" s="169" t="s">
        <v>332</v>
      </c>
      <c r="D448" s="168">
        <v>37</v>
      </c>
      <c r="E448" s="168">
        <v>1964</v>
      </c>
      <c r="F448" s="170">
        <v>1917.44</v>
      </c>
      <c r="G448" s="170">
        <v>1601.26</v>
      </c>
      <c r="H448" s="171">
        <v>10.483000000000001</v>
      </c>
      <c r="I448" s="171">
        <f t="shared" si="135"/>
        <v>10.483000000000001</v>
      </c>
      <c r="J448" s="171">
        <v>4.5832199999999998</v>
      </c>
      <c r="K448" s="171">
        <f t="shared" si="136"/>
        <v>6.1990000000000007</v>
      </c>
      <c r="L448" s="171">
        <f t="shared" si="137"/>
        <v>8.5036900000000006</v>
      </c>
      <c r="M448" s="172">
        <v>84</v>
      </c>
      <c r="N448" s="171">
        <f t="shared" si="138"/>
        <v>4.2839999999999998</v>
      </c>
      <c r="O448" s="172">
        <v>38.81</v>
      </c>
      <c r="P448" s="171">
        <f t="shared" si="139"/>
        <v>1.9793099999999999</v>
      </c>
      <c r="Q448" s="172">
        <f t="shared" si="140"/>
        <v>123.87081081081082</v>
      </c>
      <c r="R448" s="172">
        <f t="shared" si="141"/>
        <v>167.54054054054058</v>
      </c>
      <c r="S448" s="172">
        <f t="shared" si="132"/>
        <v>229.82945945945949</v>
      </c>
      <c r="T448" s="171">
        <f t="shared" si="142"/>
        <v>3.9204700000000008</v>
      </c>
      <c r="U448" s="171">
        <f t="shared" si="143"/>
        <v>2.3046899999999999</v>
      </c>
      <c r="V448" s="173">
        <f t="shared" si="134"/>
        <v>-45.19</v>
      </c>
    </row>
    <row r="449" spans="1:22">
      <c r="A449" s="244"/>
      <c r="B449" s="168">
        <v>132</v>
      </c>
      <c r="C449" s="169" t="s">
        <v>333</v>
      </c>
      <c r="D449" s="168">
        <v>14</v>
      </c>
      <c r="E449" s="168">
        <v>1961</v>
      </c>
      <c r="F449" s="170">
        <v>675.34</v>
      </c>
      <c r="G449" s="170">
        <v>675.34</v>
      </c>
      <c r="H449" s="171">
        <v>3.847</v>
      </c>
      <c r="I449" s="171">
        <f t="shared" si="135"/>
        <v>3.847</v>
      </c>
      <c r="J449" s="171">
        <v>1.7341899999999999</v>
      </c>
      <c r="K449" s="171">
        <f t="shared" si="136"/>
        <v>2.9290000000000003</v>
      </c>
      <c r="L449" s="171">
        <f t="shared" si="137"/>
        <v>3.2452000000000001</v>
      </c>
      <c r="M449" s="172">
        <v>18</v>
      </c>
      <c r="N449" s="171">
        <f t="shared" si="138"/>
        <v>0.91799999999999993</v>
      </c>
      <c r="O449" s="172">
        <v>11.8</v>
      </c>
      <c r="P449" s="171">
        <f t="shared" si="139"/>
        <v>0.6018</v>
      </c>
      <c r="Q449" s="172">
        <f t="shared" si="140"/>
        <v>123.87071428571427</v>
      </c>
      <c r="R449" s="172">
        <f t="shared" si="141"/>
        <v>209.21428571428575</v>
      </c>
      <c r="S449" s="172">
        <f t="shared" si="132"/>
        <v>231.8</v>
      </c>
      <c r="T449" s="171">
        <f t="shared" si="142"/>
        <v>1.5110100000000002</v>
      </c>
      <c r="U449" s="171">
        <f t="shared" si="143"/>
        <v>0.31619999999999993</v>
      </c>
      <c r="V449" s="173">
        <f t="shared" si="134"/>
        <v>-6.1999999999999993</v>
      </c>
    </row>
    <row r="450" spans="1:22">
      <c r="A450" s="244"/>
      <c r="B450" s="168">
        <v>133</v>
      </c>
      <c r="C450" s="169" t="s">
        <v>334</v>
      </c>
      <c r="D450" s="168">
        <v>38</v>
      </c>
      <c r="E450" s="168">
        <v>1978</v>
      </c>
      <c r="F450" s="170">
        <v>2346.87</v>
      </c>
      <c r="G450" s="170">
        <v>2098.19</v>
      </c>
      <c r="H450" s="171">
        <v>12.677</v>
      </c>
      <c r="I450" s="171">
        <f t="shared" si="135"/>
        <v>12.677</v>
      </c>
      <c r="J450" s="171">
        <v>5.9409999999999998</v>
      </c>
      <c r="K450" s="171">
        <f t="shared" si="136"/>
        <v>8.1890000000000001</v>
      </c>
      <c r="L450" s="171">
        <f t="shared" si="137"/>
        <v>9.3160999999999987</v>
      </c>
      <c r="M450" s="172">
        <v>88</v>
      </c>
      <c r="N450" s="171">
        <f t="shared" si="138"/>
        <v>4.4879999999999995</v>
      </c>
      <c r="O450" s="172">
        <v>65.900000000000006</v>
      </c>
      <c r="P450" s="171">
        <f t="shared" si="139"/>
        <v>3.3609</v>
      </c>
      <c r="Q450" s="172">
        <f t="shared" si="140"/>
        <v>156.34210526315789</v>
      </c>
      <c r="R450" s="172">
        <f t="shared" si="141"/>
        <v>215.5</v>
      </c>
      <c r="S450" s="172">
        <f t="shared" si="132"/>
        <v>245.16052631578944</v>
      </c>
      <c r="T450" s="171">
        <f t="shared" si="142"/>
        <v>3.3750999999999989</v>
      </c>
      <c r="U450" s="171">
        <f t="shared" si="143"/>
        <v>1.1270999999999995</v>
      </c>
      <c r="V450" s="173">
        <f t="shared" si="134"/>
        <v>-22.099999999999994</v>
      </c>
    </row>
    <row r="451" spans="1:22">
      <c r="A451" s="244"/>
      <c r="B451" s="168">
        <v>134</v>
      </c>
      <c r="C451" s="169" t="s">
        <v>335</v>
      </c>
      <c r="D451" s="168">
        <v>5</v>
      </c>
      <c r="E451" s="168">
        <v>1959</v>
      </c>
      <c r="F451" s="170">
        <v>324.56</v>
      </c>
      <c r="G451" s="170">
        <v>324.56</v>
      </c>
      <c r="H451" s="171">
        <v>1.6539999999999999</v>
      </c>
      <c r="I451" s="171">
        <f t="shared" si="135"/>
        <v>1.6539999999999999</v>
      </c>
      <c r="J451" s="171">
        <v>0.61934999999999996</v>
      </c>
      <c r="K451" s="171">
        <f t="shared" si="136"/>
        <v>1.3479999999999999</v>
      </c>
      <c r="L451" s="171">
        <f t="shared" si="137"/>
        <v>1.4244999999999999</v>
      </c>
      <c r="M451" s="172">
        <v>6</v>
      </c>
      <c r="N451" s="171">
        <f t="shared" si="138"/>
        <v>0.30599999999999999</v>
      </c>
      <c r="O451" s="172">
        <v>4.5</v>
      </c>
      <c r="P451" s="171">
        <f t="shared" si="139"/>
        <v>0.22949999999999998</v>
      </c>
      <c r="Q451" s="172">
        <f t="shared" si="140"/>
        <v>123.86999999999998</v>
      </c>
      <c r="R451" s="172">
        <f t="shared" si="141"/>
        <v>269.59999999999997</v>
      </c>
      <c r="S451" s="172">
        <f t="shared" si="132"/>
        <v>284.89999999999998</v>
      </c>
      <c r="T451" s="171">
        <f t="shared" si="142"/>
        <v>0.80514999999999992</v>
      </c>
      <c r="U451" s="171">
        <f t="shared" si="143"/>
        <v>7.6500000000000012E-2</v>
      </c>
      <c r="V451" s="173">
        <f t="shared" si="134"/>
        <v>-1.5</v>
      </c>
    </row>
    <row r="452" spans="1:22">
      <c r="A452" s="244"/>
      <c r="B452" s="168">
        <v>135</v>
      </c>
      <c r="C452" s="169" t="s">
        <v>336</v>
      </c>
      <c r="D452" s="168">
        <v>10</v>
      </c>
      <c r="E452" s="168">
        <v>1978</v>
      </c>
      <c r="F452" s="170">
        <v>494.78</v>
      </c>
      <c r="G452" s="170">
        <v>494.78</v>
      </c>
      <c r="H452" s="171">
        <v>1.1000000000000001</v>
      </c>
      <c r="I452" s="171">
        <f t="shared" si="135"/>
        <v>1.1000000000000001</v>
      </c>
      <c r="J452" s="171">
        <v>0.59</v>
      </c>
      <c r="K452" s="171">
        <f t="shared" si="136"/>
        <v>0.69200000000000017</v>
      </c>
      <c r="L452" s="171">
        <f t="shared" si="137"/>
        <v>0.59000000000000008</v>
      </c>
      <c r="M452" s="172">
        <v>8</v>
      </c>
      <c r="N452" s="171">
        <f t="shared" si="138"/>
        <v>0.40799999999999997</v>
      </c>
      <c r="O452" s="172">
        <v>10</v>
      </c>
      <c r="P452" s="171">
        <f t="shared" si="139"/>
        <v>0.51</v>
      </c>
      <c r="Q452" s="172">
        <f t="shared" si="140"/>
        <v>59</v>
      </c>
      <c r="R452" s="172">
        <f t="shared" si="141"/>
        <v>69.200000000000017</v>
      </c>
      <c r="S452" s="172">
        <f t="shared" si="132"/>
        <v>59.000000000000014</v>
      </c>
      <c r="T452" s="171">
        <f t="shared" si="142"/>
        <v>0</v>
      </c>
      <c r="U452" s="171">
        <f t="shared" si="143"/>
        <v>-0.10200000000000004</v>
      </c>
      <c r="V452" s="173">
        <f t="shared" si="134"/>
        <v>2</v>
      </c>
    </row>
    <row r="453" spans="1:22">
      <c r="A453" s="244"/>
      <c r="B453" s="168">
        <v>136</v>
      </c>
      <c r="C453" s="169" t="s">
        <v>337</v>
      </c>
      <c r="D453" s="168">
        <v>40</v>
      </c>
      <c r="E453" s="168">
        <v>1991</v>
      </c>
      <c r="F453" s="170">
        <v>2274</v>
      </c>
      <c r="G453" s="170">
        <v>2273.96</v>
      </c>
      <c r="H453" s="171">
        <v>6.1</v>
      </c>
      <c r="I453" s="171">
        <f t="shared" si="135"/>
        <v>6.1</v>
      </c>
      <c r="J453" s="171">
        <v>2.9</v>
      </c>
      <c r="K453" s="171">
        <f t="shared" si="136"/>
        <v>3.9579999999999997</v>
      </c>
      <c r="L453" s="171">
        <f t="shared" si="137"/>
        <v>3.2949999999999999</v>
      </c>
      <c r="M453" s="172">
        <v>42</v>
      </c>
      <c r="N453" s="171">
        <f t="shared" si="138"/>
        <v>2.1419999999999999</v>
      </c>
      <c r="O453" s="172">
        <v>55</v>
      </c>
      <c r="P453" s="171">
        <f t="shared" si="139"/>
        <v>2.8049999999999997</v>
      </c>
      <c r="Q453" s="172">
        <f t="shared" si="140"/>
        <v>72.5</v>
      </c>
      <c r="R453" s="172">
        <f t="shared" si="141"/>
        <v>98.949999999999989</v>
      </c>
      <c r="S453" s="172">
        <f t="shared" si="132"/>
        <v>82.375</v>
      </c>
      <c r="T453" s="171">
        <f t="shared" si="142"/>
        <v>0.39500000000000002</v>
      </c>
      <c r="U453" s="171">
        <f t="shared" si="143"/>
        <v>-0.66299999999999981</v>
      </c>
      <c r="V453" s="173">
        <f t="shared" si="134"/>
        <v>13</v>
      </c>
    </row>
    <row r="454" spans="1:22">
      <c r="A454" s="244"/>
      <c r="B454" s="168">
        <v>137</v>
      </c>
      <c r="C454" s="169" t="s">
        <v>338</v>
      </c>
      <c r="D454" s="168">
        <v>20</v>
      </c>
      <c r="E454" s="168">
        <v>1995</v>
      </c>
      <c r="F454" s="170">
        <v>1108.2</v>
      </c>
      <c r="G454" s="170">
        <v>1108.2</v>
      </c>
      <c r="H454" s="171">
        <v>2.2999999999999998</v>
      </c>
      <c r="I454" s="171">
        <f t="shared" si="135"/>
        <v>2.2999999999999998</v>
      </c>
      <c r="J454" s="171">
        <v>1.4730000000000001</v>
      </c>
      <c r="K454" s="171">
        <f t="shared" si="136"/>
        <v>1.331</v>
      </c>
      <c r="L454" s="171">
        <f t="shared" si="137"/>
        <v>1.484</v>
      </c>
      <c r="M454" s="172">
        <v>19</v>
      </c>
      <c r="N454" s="171">
        <f t="shared" si="138"/>
        <v>0.96899999999999997</v>
      </c>
      <c r="O454" s="172">
        <v>16</v>
      </c>
      <c r="P454" s="171">
        <f t="shared" si="139"/>
        <v>0.81599999999999995</v>
      </c>
      <c r="Q454" s="172">
        <f t="shared" si="140"/>
        <v>73.650000000000006</v>
      </c>
      <c r="R454" s="172">
        <f t="shared" si="141"/>
        <v>66.55</v>
      </c>
      <c r="S454" s="172">
        <f t="shared" si="132"/>
        <v>74.2</v>
      </c>
      <c r="T454" s="171">
        <f t="shared" si="142"/>
        <v>1.0999999999999899E-2</v>
      </c>
      <c r="U454" s="171">
        <f t="shared" si="143"/>
        <v>0.15300000000000002</v>
      </c>
      <c r="V454" s="173">
        <f t="shared" si="134"/>
        <v>-3</v>
      </c>
    </row>
    <row r="455" spans="1:22">
      <c r="A455" s="244"/>
      <c r="B455" s="168">
        <v>138</v>
      </c>
      <c r="C455" s="169" t="s">
        <v>339</v>
      </c>
      <c r="D455" s="168">
        <v>22</v>
      </c>
      <c r="E455" s="168">
        <v>1983</v>
      </c>
      <c r="F455" s="170">
        <v>1178.47</v>
      </c>
      <c r="G455" s="170">
        <v>1178.47</v>
      </c>
      <c r="H455" s="171">
        <v>3.2</v>
      </c>
      <c r="I455" s="171">
        <f t="shared" si="135"/>
        <v>3.2</v>
      </c>
      <c r="J455" s="171">
        <v>1.62</v>
      </c>
      <c r="K455" s="171">
        <f t="shared" si="136"/>
        <v>2.0270000000000001</v>
      </c>
      <c r="L455" s="171">
        <f t="shared" si="137"/>
        <v>1.9229600000000002</v>
      </c>
      <c r="M455" s="172">
        <v>23</v>
      </c>
      <c r="N455" s="171">
        <f t="shared" si="138"/>
        <v>1.1729999999999998</v>
      </c>
      <c r="O455" s="172">
        <v>25.04</v>
      </c>
      <c r="P455" s="171">
        <f t="shared" si="139"/>
        <v>1.27704</v>
      </c>
      <c r="Q455" s="172">
        <f t="shared" si="140"/>
        <v>73.63636363636364</v>
      </c>
      <c r="R455" s="172">
        <f t="shared" si="141"/>
        <v>92.13636363636364</v>
      </c>
      <c r="S455" s="172">
        <f t="shared" si="132"/>
        <v>87.407272727272741</v>
      </c>
      <c r="T455" s="171">
        <f t="shared" si="142"/>
        <v>0.30296000000000012</v>
      </c>
      <c r="U455" s="171">
        <f t="shared" si="143"/>
        <v>-0.10404000000000013</v>
      </c>
      <c r="V455" s="173">
        <f t="shared" ref="V455:V486" si="144">O455-M455</f>
        <v>2.0399999999999991</v>
      </c>
    </row>
    <row r="456" spans="1:22">
      <c r="A456" s="244"/>
      <c r="B456" s="168">
        <v>139</v>
      </c>
      <c r="C456" s="169" t="s">
        <v>340</v>
      </c>
      <c r="D456" s="168">
        <v>40</v>
      </c>
      <c r="E456" s="168">
        <v>1981</v>
      </c>
      <c r="F456" s="170">
        <v>2259.15</v>
      </c>
      <c r="G456" s="170">
        <v>2259.15</v>
      </c>
      <c r="H456" s="171">
        <v>6.2</v>
      </c>
      <c r="I456" s="171">
        <f t="shared" si="135"/>
        <v>6.2</v>
      </c>
      <c r="J456" s="171">
        <v>2.9449999999999998</v>
      </c>
      <c r="K456" s="171">
        <f t="shared" si="136"/>
        <v>3.7520000000000002</v>
      </c>
      <c r="L456" s="171">
        <f t="shared" si="137"/>
        <v>3.4715000000000003</v>
      </c>
      <c r="M456" s="172">
        <v>48</v>
      </c>
      <c r="N456" s="171">
        <f t="shared" si="138"/>
        <v>2.448</v>
      </c>
      <c r="O456" s="172">
        <v>53.5</v>
      </c>
      <c r="P456" s="171">
        <f t="shared" si="139"/>
        <v>2.7284999999999999</v>
      </c>
      <c r="Q456" s="172">
        <f t="shared" si="140"/>
        <v>73.625</v>
      </c>
      <c r="R456" s="172">
        <f t="shared" si="141"/>
        <v>93.8</v>
      </c>
      <c r="S456" s="172">
        <f t="shared" si="132"/>
        <v>86.787500000000009</v>
      </c>
      <c r="T456" s="171">
        <f t="shared" si="142"/>
        <v>0.52650000000000041</v>
      </c>
      <c r="U456" s="171">
        <f t="shared" si="143"/>
        <v>-0.28049999999999997</v>
      </c>
      <c r="V456" s="173">
        <f t="shared" si="144"/>
        <v>5.5</v>
      </c>
    </row>
    <row r="457" spans="1:22">
      <c r="A457" s="244"/>
      <c r="B457" s="168">
        <v>140</v>
      </c>
      <c r="C457" s="169" t="s">
        <v>341</v>
      </c>
      <c r="D457" s="168">
        <v>12</v>
      </c>
      <c r="E457" s="168">
        <v>1969</v>
      </c>
      <c r="F457" s="170">
        <v>690.91</v>
      </c>
      <c r="G457" s="170">
        <v>690.91</v>
      </c>
      <c r="H457" s="171">
        <v>4.3</v>
      </c>
      <c r="I457" s="171">
        <f t="shared" si="135"/>
        <v>4.3</v>
      </c>
      <c r="J457" s="171">
        <v>1.9</v>
      </c>
      <c r="K457" s="171">
        <f t="shared" si="136"/>
        <v>2.617</v>
      </c>
      <c r="L457" s="171">
        <f t="shared" si="137"/>
        <v>2.464</v>
      </c>
      <c r="M457" s="172">
        <v>33</v>
      </c>
      <c r="N457" s="171">
        <f t="shared" si="138"/>
        <v>1.6829999999999998</v>
      </c>
      <c r="O457" s="172">
        <v>36</v>
      </c>
      <c r="P457" s="171">
        <f t="shared" si="139"/>
        <v>1.8359999999999999</v>
      </c>
      <c r="Q457" s="172">
        <f t="shared" si="140"/>
        <v>158.33333333333334</v>
      </c>
      <c r="R457" s="172">
        <f t="shared" si="141"/>
        <v>218.08333333333334</v>
      </c>
      <c r="S457" s="172">
        <f t="shared" si="132"/>
        <v>205.33333333333334</v>
      </c>
      <c r="T457" s="171">
        <f t="shared" si="142"/>
        <v>0.56400000000000006</v>
      </c>
      <c r="U457" s="171">
        <f t="shared" si="143"/>
        <v>-0.15300000000000002</v>
      </c>
      <c r="V457" s="173">
        <f t="shared" si="144"/>
        <v>3</v>
      </c>
    </row>
    <row r="458" spans="1:22">
      <c r="A458" s="244"/>
      <c r="B458" s="168">
        <v>141</v>
      </c>
      <c r="C458" s="169" t="s">
        <v>342</v>
      </c>
      <c r="D458" s="168">
        <v>12</v>
      </c>
      <c r="E458" s="168">
        <v>1971</v>
      </c>
      <c r="F458" s="170">
        <v>991.43</v>
      </c>
      <c r="G458" s="170">
        <v>991.43</v>
      </c>
      <c r="H458" s="171">
        <v>3.7</v>
      </c>
      <c r="I458" s="171">
        <f t="shared" si="135"/>
        <v>3.7</v>
      </c>
      <c r="J458" s="171">
        <v>1.84</v>
      </c>
      <c r="K458" s="171">
        <f t="shared" si="136"/>
        <v>2.3230000000000004</v>
      </c>
      <c r="L458" s="171">
        <f t="shared" si="137"/>
        <v>2.4250000000000003</v>
      </c>
      <c r="M458" s="172">
        <v>27</v>
      </c>
      <c r="N458" s="171">
        <f t="shared" si="138"/>
        <v>1.377</v>
      </c>
      <c r="O458" s="172">
        <v>25</v>
      </c>
      <c r="P458" s="171">
        <f t="shared" si="139"/>
        <v>1.2749999999999999</v>
      </c>
      <c r="Q458" s="172">
        <f t="shared" si="140"/>
        <v>153.33333333333334</v>
      </c>
      <c r="R458" s="172">
        <f t="shared" si="141"/>
        <v>193.58333333333337</v>
      </c>
      <c r="S458" s="172">
        <f t="shared" si="132"/>
        <v>202.08333333333337</v>
      </c>
      <c r="T458" s="171">
        <f t="shared" si="142"/>
        <v>0.58500000000000019</v>
      </c>
      <c r="U458" s="171">
        <f t="shared" si="143"/>
        <v>0.10200000000000009</v>
      </c>
      <c r="V458" s="173">
        <f t="shared" si="144"/>
        <v>-2</v>
      </c>
    </row>
    <row r="459" spans="1:22">
      <c r="A459" s="244"/>
      <c r="B459" s="168">
        <v>142</v>
      </c>
      <c r="C459" s="169" t="s">
        <v>343</v>
      </c>
      <c r="D459" s="168">
        <v>20</v>
      </c>
      <c r="E459" s="168">
        <v>1978</v>
      </c>
      <c r="F459" s="170">
        <v>1084.72</v>
      </c>
      <c r="G459" s="170">
        <v>1084.72</v>
      </c>
      <c r="H459" s="171">
        <v>4.7</v>
      </c>
      <c r="I459" s="171">
        <f t="shared" si="135"/>
        <v>4.7</v>
      </c>
      <c r="J459" s="171">
        <v>2.56</v>
      </c>
      <c r="K459" s="171">
        <f t="shared" si="136"/>
        <v>3.3740000000000006</v>
      </c>
      <c r="L459" s="171">
        <f t="shared" si="137"/>
        <v>3.3842000000000003</v>
      </c>
      <c r="M459" s="172">
        <v>26</v>
      </c>
      <c r="N459" s="171">
        <f t="shared" si="138"/>
        <v>1.3259999999999998</v>
      </c>
      <c r="O459" s="172">
        <v>25.8</v>
      </c>
      <c r="P459" s="171">
        <f t="shared" si="139"/>
        <v>1.3157999999999999</v>
      </c>
      <c r="Q459" s="172">
        <f t="shared" si="140"/>
        <v>128</v>
      </c>
      <c r="R459" s="172">
        <f t="shared" si="141"/>
        <v>168.70000000000002</v>
      </c>
      <c r="S459" s="172">
        <f t="shared" si="132"/>
        <v>169.21</v>
      </c>
      <c r="T459" s="171">
        <f t="shared" si="142"/>
        <v>0.82420000000000027</v>
      </c>
      <c r="U459" s="171">
        <f t="shared" si="143"/>
        <v>1.0199999999999987E-2</v>
      </c>
      <c r="V459" s="173">
        <f t="shared" si="144"/>
        <v>-0.19999999999999929</v>
      </c>
    </row>
    <row r="460" spans="1:22">
      <c r="A460" s="244"/>
      <c r="B460" s="168">
        <v>143</v>
      </c>
      <c r="C460" s="169" t="s">
        <v>344</v>
      </c>
      <c r="D460" s="168">
        <v>12</v>
      </c>
      <c r="E460" s="168">
        <v>1985</v>
      </c>
      <c r="F460" s="170">
        <v>680.43</v>
      </c>
      <c r="G460" s="170">
        <v>680.43</v>
      </c>
      <c r="H460" s="171">
        <v>3.8</v>
      </c>
      <c r="I460" s="171">
        <f t="shared" ref="I460:I479" si="145">H460</f>
        <v>3.8</v>
      </c>
      <c r="J460" s="171">
        <v>1.76</v>
      </c>
      <c r="K460" s="171">
        <f t="shared" si="136"/>
        <v>2.423</v>
      </c>
      <c r="L460" s="171">
        <f t="shared" si="137"/>
        <v>2.5249999999999999</v>
      </c>
      <c r="M460" s="172">
        <v>27</v>
      </c>
      <c r="N460" s="171">
        <f t="shared" ref="N460:N479" si="146">M460*0.051</f>
        <v>1.377</v>
      </c>
      <c r="O460" s="172">
        <v>25</v>
      </c>
      <c r="P460" s="171">
        <f t="shared" ref="P460:P479" si="147">O460*0.051</f>
        <v>1.2749999999999999</v>
      </c>
      <c r="Q460" s="172">
        <f t="shared" ref="Q460:Q491" si="148">J460*1000/D460</f>
        <v>146.66666666666666</v>
      </c>
      <c r="R460" s="172">
        <f t="shared" si="141"/>
        <v>201.91666666666666</v>
      </c>
      <c r="S460" s="172">
        <f t="shared" si="132"/>
        <v>210.41666666666666</v>
      </c>
      <c r="T460" s="171">
        <f t="shared" si="142"/>
        <v>0.7649999999999999</v>
      </c>
      <c r="U460" s="171">
        <f t="shared" si="143"/>
        <v>0.10200000000000009</v>
      </c>
      <c r="V460" s="173">
        <f t="shared" si="144"/>
        <v>-2</v>
      </c>
    </row>
    <row r="461" spans="1:22">
      <c r="A461" s="244"/>
      <c r="B461" s="168">
        <v>144</v>
      </c>
      <c r="C461" s="174" t="s">
        <v>345</v>
      </c>
      <c r="D461" s="175">
        <v>24</v>
      </c>
      <c r="E461" s="175">
        <v>1970</v>
      </c>
      <c r="F461" s="176">
        <v>1389.74</v>
      </c>
      <c r="G461" s="176">
        <v>1389.74</v>
      </c>
      <c r="H461" s="171">
        <v>6.5</v>
      </c>
      <c r="I461" s="171">
        <f t="shared" si="145"/>
        <v>6.5</v>
      </c>
      <c r="J461" s="177">
        <v>3.84</v>
      </c>
      <c r="K461" s="171">
        <f t="shared" si="136"/>
        <v>4.7149999999999999</v>
      </c>
      <c r="L461" s="171">
        <f t="shared" si="137"/>
        <v>4.8935000000000004</v>
      </c>
      <c r="M461" s="172">
        <v>35</v>
      </c>
      <c r="N461" s="171">
        <f t="shared" si="146"/>
        <v>1.7849999999999999</v>
      </c>
      <c r="O461" s="172">
        <v>31.5</v>
      </c>
      <c r="P461" s="171">
        <f t="shared" si="147"/>
        <v>1.6064999999999998</v>
      </c>
      <c r="Q461" s="172">
        <f t="shared" si="148"/>
        <v>160</v>
      </c>
      <c r="R461" s="172">
        <f t="shared" si="141"/>
        <v>196.45833333333334</v>
      </c>
      <c r="S461" s="172">
        <f t="shared" ref="S461:S524" si="149">L461*1000/D461</f>
        <v>203.89583333333334</v>
      </c>
      <c r="T461" s="171">
        <f t="shared" si="142"/>
        <v>1.0535000000000005</v>
      </c>
      <c r="U461" s="171">
        <f t="shared" si="143"/>
        <v>0.1785000000000001</v>
      </c>
      <c r="V461" s="173">
        <f t="shared" si="144"/>
        <v>-3.5</v>
      </c>
    </row>
    <row r="462" spans="1:22">
      <c r="A462" s="244"/>
      <c r="B462" s="168">
        <v>145</v>
      </c>
      <c r="C462" s="169" t="s">
        <v>346</v>
      </c>
      <c r="D462" s="168">
        <v>20</v>
      </c>
      <c r="E462" s="168">
        <v>1971</v>
      </c>
      <c r="F462" s="170">
        <v>1001.53</v>
      </c>
      <c r="G462" s="170">
        <v>1001.53</v>
      </c>
      <c r="H462" s="171">
        <v>5.367</v>
      </c>
      <c r="I462" s="171">
        <f t="shared" si="145"/>
        <v>5.367</v>
      </c>
      <c r="J462" s="171">
        <v>2.8</v>
      </c>
      <c r="K462" s="171">
        <f t="shared" si="136"/>
        <v>4.0920000000000005</v>
      </c>
      <c r="L462" s="171">
        <f t="shared" si="137"/>
        <v>4.2960000000000003</v>
      </c>
      <c r="M462" s="172">
        <v>25</v>
      </c>
      <c r="N462" s="171">
        <f t="shared" si="146"/>
        <v>1.2749999999999999</v>
      </c>
      <c r="O462" s="172">
        <v>21</v>
      </c>
      <c r="P462" s="171">
        <f t="shared" si="147"/>
        <v>1.071</v>
      </c>
      <c r="Q462" s="172">
        <f t="shared" si="148"/>
        <v>140</v>
      </c>
      <c r="R462" s="172">
        <f t="shared" si="141"/>
        <v>204.60000000000002</v>
      </c>
      <c r="S462" s="172">
        <f t="shared" si="149"/>
        <v>214.8</v>
      </c>
      <c r="T462" s="171">
        <f t="shared" si="142"/>
        <v>1.4960000000000004</v>
      </c>
      <c r="U462" s="171">
        <f t="shared" si="143"/>
        <v>0.20399999999999996</v>
      </c>
      <c r="V462" s="173">
        <f t="shared" si="144"/>
        <v>-4</v>
      </c>
    </row>
    <row r="463" spans="1:22">
      <c r="A463" s="244"/>
      <c r="B463" s="168">
        <v>146</v>
      </c>
      <c r="C463" s="169" t="s">
        <v>347</v>
      </c>
      <c r="D463" s="168">
        <v>20</v>
      </c>
      <c r="E463" s="168">
        <v>1962</v>
      </c>
      <c r="F463" s="170">
        <v>804.41</v>
      </c>
      <c r="G463" s="170">
        <v>745.22</v>
      </c>
      <c r="H463" s="171">
        <v>5.33</v>
      </c>
      <c r="I463" s="171">
        <f t="shared" si="145"/>
        <v>5.33</v>
      </c>
      <c r="J463" s="171">
        <v>2.3199999999999998</v>
      </c>
      <c r="K463" s="171">
        <f t="shared" si="136"/>
        <v>4.2080000000000002</v>
      </c>
      <c r="L463" s="171">
        <f t="shared" si="137"/>
        <v>4.2590000000000003</v>
      </c>
      <c r="M463" s="172">
        <v>22</v>
      </c>
      <c r="N463" s="171">
        <f t="shared" si="146"/>
        <v>1.1219999999999999</v>
      </c>
      <c r="O463" s="172">
        <v>21</v>
      </c>
      <c r="P463" s="171">
        <f t="shared" si="147"/>
        <v>1.071</v>
      </c>
      <c r="Q463" s="172">
        <f t="shared" si="148"/>
        <v>116</v>
      </c>
      <c r="R463" s="172">
        <f t="shared" si="141"/>
        <v>210.4</v>
      </c>
      <c r="S463" s="172">
        <f t="shared" si="149"/>
        <v>212.95</v>
      </c>
      <c r="T463" s="171">
        <f t="shared" si="142"/>
        <v>1.9390000000000005</v>
      </c>
      <c r="U463" s="171">
        <f t="shared" si="143"/>
        <v>5.0999999999999934E-2</v>
      </c>
      <c r="V463" s="173">
        <f t="shared" si="144"/>
        <v>-1</v>
      </c>
    </row>
    <row r="464" spans="1:22">
      <c r="A464" s="244"/>
      <c r="B464" s="168">
        <v>147</v>
      </c>
      <c r="C464" s="169" t="s">
        <v>348</v>
      </c>
      <c r="D464" s="168">
        <v>22</v>
      </c>
      <c r="E464" s="168">
        <v>1978</v>
      </c>
      <c r="F464" s="170">
        <v>1164.79</v>
      </c>
      <c r="G464" s="170">
        <v>1101.8699999999999</v>
      </c>
      <c r="H464" s="171">
        <v>6.4</v>
      </c>
      <c r="I464" s="171">
        <f t="shared" si="145"/>
        <v>6.4</v>
      </c>
      <c r="J464" s="171">
        <v>3.44</v>
      </c>
      <c r="K464" s="171">
        <f t="shared" si="136"/>
        <v>4.3600000000000003</v>
      </c>
      <c r="L464" s="171">
        <f t="shared" si="137"/>
        <v>4.6660000000000004</v>
      </c>
      <c r="M464" s="172">
        <v>40</v>
      </c>
      <c r="N464" s="171">
        <f t="shared" si="146"/>
        <v>2.04</v>
      </c>
      <c r="O464" s="172">
        <v>34</v>
      </c>
      <c r="P464" s="171">
        <f t="shared" si="147"/>
        <v>1.734</v>
      </c>
      <c r="Q464" s="172">
        <f t="shared" si="148"/>
        <v>156.36363636363637</v>
      </c>
      <c r="R464" s="172">
        <f t="shared" si="141"/>
        <v>198.18181818181819</v>
      </c>
      <c r="S464" s="172">
        <f t="shared" si="149"/>
        <v>212.09090909090909</v>
      </c>
      <c r="T464" s="171">
        <f t="shared" si="142"/>
        <v>1.2260000000000004</v>
      </c>
      <c r="U464" s="171">
        <f t="shared" si="143"/>
        <v>0.30600000000000005</v>
      </c>
      <c r="V464" s="173">
        <f t="shared" si="144"/>
        <v>-6</v>
      </c>
    </row>
    <row r="465" spans="1:22">
      <c r="A465" s="244"/>
      <c r="B465" s="168">
        <v>148</v>
      </c>
      <c r="C465" s="169" t="s">
        <v>349</v>
      </c>
      <c r="D465" s="168">
        <v>20</v>
      </c>
      <c r="E465" s="168">
        <v>1975</v>
      </c>
      <c r="F465" s="170">
        <v>1053.8699999999999</v>
      </c>
      <c r="G465" s="170">
        <v>1053.8699999999999</v>
      </c>
      <c r="H465" s="171">
        <v>5.9</v>
      </c>
      <c r="I465" s="171">
        <f t="shared" si="145"/>
        <v>5.9</v>
      </c>
      <c r="J465" s="171">
        <v>3.04</v>
      </c>
      <c r="K465" s="171">
        <f t="shared" si="136"/>
        <v>4.3190000000000008</v>
      </c>
      <c r="L465" s="171">
        <f t="shared" si="137"/>
        <v>4.625</v>
      </c>
      <c r="M465" s="172">
        <v>31</v>
      </c>
      <c r="N465" s="171">
        <f t="shared" si="146"/>
        <v>1.581</v>
      </c>
      <c r="O465" s="172">
        <v>25</v>
      </c>
      <c r="P465" s="171">
        <f t="shared" si="147"/>
        <v>1.2749999999999999</v>
      </c>
      <c r="Q465" s="172">
        <f t="shared" si="148"/>
        <v>152</v>
      </c>
      <c r="R465" s="172">
        <f t="shared" si="141"/>
        <v>215.95000000000005</v>
      </c>
      <c r="S465" s="172">
        <f t="shared" si="149"/>
        <v>231.25</v>
      </c>
      <c r="T465" s="171">
        <f t="shared" si="142"/>
        <v>1.585</v>
      </c>
      <c r="U465" s="171">
        <f t="shared" si="143"/>
        <v>0.30600000000000005</v>
      </c>
      <c r="V465" s="173">
        <f t="shared" si="144"/>
        <v>-6</v>
      </c>
    </row>
    <row r="466" spans="1:22">
      <c r="A466" s="244"/>
      <c r="B466" s="168">
        <v>149</v>
      </c>
      <c r="C466" s="169" t="s">
        <v>350</v>
      </c>
      <c r="D466" s="168">
        <v>12</v>
      </c>
      <c r="E466" s="168">
        <v>1987</v>
      </c>
      <c r="F466" s="170">
        <v>686.4</v>
      </c>
      <c r="G466" s="170">
        <v>686.4</v>
      </c>
      <c r="H466" s="171">
        <v>4.0350000000000001</v>
      </c>
      <c r="I466" s="171">
        <f t="shared" si="145"/>
        <v>4.0350000000000001</v>
      </c>
      <c r="J466" s="171">
        <v>1.76</v>
      </c>
      <c r="K466" s="171">
        <f t="shared" si="136"/>
        <v>2.9640000000000004</v>
      </c>
      <c r="L466" s="171">
        <f t="shared" si="137"/>
        <v>3.3720000000000003</v>
      </c>
      <c r="M466" s="172">
        <v>21</v>
      </c>
      <c r="N466" s="171">
        <f t="shared" si="146"/>
        <v>1.071</v>
      </c>
      <c r="O466" s="172">
        <v>13</v>
      </c>
      <c r="P466" s="171">
        <f t="shared" si="147"/>
        <v>0.66299999999999992</v>
      </c>
      <c r="Q466" s="172">
        <f t="shared" si="148"/>
        <v>146.66666666666666</v>
      </c>
      <c r="R466" s="172">
        <f t="shared" si="141"/>
        <v>247.00000000000003</v>
      </c>
      <c r="S466" s="172">
        <f t="shared" si="149"/>
        <v>281.00000000000006</v>
      </c>
      <c r="T466" s="171">
        <f t="shared" si="142"/>
        <v>1.6120000000000003</v>
      </c>
      <c r="U466" s="171">
        <f t="shared" si="143"/>
        <v>0.40800000000000003</v>
      </c>
      <c r="V466" s="173">
        <f t="shared" si="144"/>
        <v>-8</v>
      </c>
    </row>
    <row r="467" spans="1:22">
      <c r="A467" s="244"/>
      <c r="B467" s="168">
        <v>150</v>
      </c>
      <c r="C467" s="169" t="s">
        <v>351</v>
      </c>
      <c r="D467" s="168">
        <v>22</v>
      </c>
      <c r="E467" s="168">
        <v>1983</v>
      </c>
      <c r="F467" s="170">
        <v>1195.71</v>
      </c>
      <c r="G467" s="170">
        <v>1195.71</v>
      </c>
      <c r="H467" s="171">
        <v>6.05</v>
      </c>
      <c r="I467" s="171">
        <f t="shared" si="145"/>
        <v>6.05</v>
      </c>
      <c r="J467" s="171">
        <v>3.52</v>
      </c>
      <c r="K467" s="171">
        <f t="shared" si="136"/>
        <v>4.1630000000000003</v>
      </c>
      <c r="L467" s="171">
        <f t="shared" si="137"/>
        <v>4.4180000000000001</v>
      </c>
      <c r="M467" s="172">
        <v>37</v>
      </c>
      <c r="N467" s="171">
        <f t="shared" si="146"/>
        <v>1.8869999999999998</v>
      </c>
      <c r="O467" s="172">
        <v>32</v>
      </c>
      <c r="P467" s="171">
        <f t="shared" si="147"/>
        <v>1.6319999999999999</v>
      </c>
      <c r="Q467" s="172">
        <f t="shared" si="148"/>
        <v>160</v>
      </c>
      <c r="R467" s="172">
        <f t="shared" si="141"/>
        <v>189.22727272727272</v>
      </c>
      <c r="S467" s="172">
        <f t="shared" si="149"/>
        <v>200.81818181818181</v>
      </c>
      <c r="T467" s="171">
        <f t="shared" si="142"/>
        <v>0.89800000000000013</v>
      </c>
      <c r="U467" s="171">
        <f t="shared" si="143"/>
        <v>0.25499999999999989</v>
      </c>
      <c r="V467" s="173">
        <f t="shared" si="144"/>
        <v>-5</v>
      </c>
    </row>
    <row r="468" spans="1:22">
      <c r="A468" s="244"/>
      <c r="B468" s="168">
        <v>151</v>
      </c>
      <c r="C468" s="169" t="s">
        <v>352</v>
      </c>
      <c r="D468" s="168">
        <v>50</v>
      </c>
      <c r="E468" s="168">
        <v>1989</v>
      </c>
      <c r="F468" s="170">
        <v>2640.15</v>
      </c>
      <c r="G468" s="170">
        <v>2640.15</v>
      </c>
      <c r="H468" s="171">
        <v>7.5</v>
      </c>
      <c r="I468" s="171">
        <f t="shared" si="145"/>
        <v>7.5</v>
      </c>
      <c r="J468" s="171">
        <v>3.6080000000000001</v>
      </c>
      <c r="K468" s="171">
        <f t="shared" si="136"/>
        <v>5.2560000000000002</v>
      </c>
      <c r="L468" s="171">
        <f t="shared" si="137"/>
        <v>5.4090000000000007</v>
      </c>
      <c r="M468" s="172">
        <v>44</v>
      </c>
      <c r="N468" s="171">
        <f t="shared" si="146"/>
        <v>2.2439999999999998</v>
      </c>
      <c r="O468" s="172">
        <v>41</v>
      </c>
      <c r="P468" s="171">
        <f t="shared" si="147"/>
        <v>2.0909999999999997</v>
      </c>
      <c r="Q468" s="172">
        <f t="shared" si="148"/>
        <v>72.16</v>
      </c>
      <c r="R468" s="172">
        <f t="shared" si="141"/>
        <v>105.12</v>
      </c>
      <c r="S468" s="172">
        <f t="shared" si="149"/>
        <v>108.18000000000002</v>
      </c>
      <c r="T468" s="171">
        <f t="shared" si="142"/>
        <v>1.8010000000000006</v>
      </c>
      <c r="U468" s="171">
        <f t="shared" si="143"/>
        <v>0.15300000000000002</v>
      </c>
      <c r="V468" s="173">
        <f t="shared" si="144"/>
        <v>-3</v>
      </c>
    </row>
    <row r="469" spans="1:22">
      <c r="A469" s="244"/>
      <c r="B469" s="168">
        <v>152</v>
      </c>
      <c r="C469" s="174" t="s">
        <v>353</v>
      </c>
      <c r="D469" s="168">
        <v>55</v>
      </c>
      <c r="E469" s="168">
        <v>1966</v>
      </c>
      <c r="F469" s="170">
        <v>2512.12</v>
      </c>
      <c r="G469" s="170">
        <v>2512.12</v>
      </c>
      <c r="H469" s="171">
        <v>9.1999999999999993</v>
      </c>
      <c r="I469" s="171">
        <f t="shared" si="145"/>
        <v>9.1999999999999993</v>
      </c>
      <c r="J469" s="171">
        <v>4.05</v>
      </c>
      <c r="K469" s="171">
        <f t="shared" si="136"/>
        <v>6.548</v>
      </c>
      <c r="L469" s="171">
        <f t="shared" si="137"/>
        <v>6.2062999999999988</v>
      </c>
      <c r="M469" s="172">
        <v>52</v>
      </c>
      <c r="N469" s="171">
        <f t="shared" si="146"/>
        <v>2.6519999999999997</v>
      </c>
      <c r="O469" s="172">
        <v>58.7</v>
      </c>
      <c r="P469" s="171">
        <f t="shared" si="147"/>
        <v>2.9937</v>
      </c>
      <c r="Q469" s="172">
        <f t="shared" si="148"/>
        <v>73.63636363636364</v>
      </c>
      <c r="R469" s="172">
        <f t="shared" si="141"/>
        <v>119.05454545454545</v>
      </c>
      <c r="S469" s="172">
        <f t="shared" si="149"/>
        <v>112.84181818181817</v>
      </c>
      <c r="T469" s="171">
        <f t="shared" si="142"/>
        <v>2.156299999999999</v>
      </c>
      <c r="U469" s="171">
        <f t="shared" si="143"/>
        <v>-0.34170000000000034</v>
      </c>
      <c r="V469" s="173">
        <f t="shared" si="144"/>
        <v>6.7000000000000028</v>
      </c>
    </row>
    <row r="470" spans="1:22">
      <c r="A470" s="244"/>
      <c r="B470" s="168">
        <v>153</v>
      </c>
      <c r="C470" s="178" t="s">
        <v>354</v>
      </c>
      <c r="D470" s="168">
        <v>30</v>
      </c>
      <c r="E470" s="168">
        <v>1988</v>
      </c>
      <c r="F470" s="170">
        <v>1574.8</v>
      </c>
      <c r="G470" s="170">
        <v>1574.8</v>
      </c>
      <c r="H470" s="171">
        <v>4.8</v>
      </c>
      <c r="I470" s="171">
        <f t="shared" si="145"/>
        <v>4.8</v>
      </c>
      <c r="J470" s="171">
        <v>2</v>
      </c>
      <c r="K470" s="171">
        <f t="shared" si="136"/>
        <v>3.3209999999999997</v>
      </c>
      <c r="L470" s="171">
        <f t="shared" si="137"/>
        <v>3.5759999999999996</v>
      </c>
      <c r="M470" s="172">
        <v>29</v>
      </c>
      <c r="N470" s="171">
        <f t="shared" si="146"/>
        <v>1.4789999999999999</v>
      </c>
      <c r="O470" s="172">
        <v>24</v>
      </c>
      <c r="P470" s="171">
        <f t="shared" si="147"/>
        <v>1.224</v>
      </c>
      <c r="Q470" s="172">
        <f t="shared" si="148"/>
        <v>66.666666666666671</v>
      </c>
      <c r="R470" s="172">
        <f t="shared" si="141"/>
        <v>110.69999999999999</v>
      </c>
      <c r="S470" s="172">
        <f t="shared" si="149"/>
        <v>119.19999999999999</v>
      </c>
      <c r="T470" s="171">
        <f t="shared" si="142"/>
        <v>1.5759999999999996</v>
      </c>
      <c r="U470" s="171">
        <f t="shared" si="143"/>
        <v>0.25499999999999989</v>
      </c>
      <c r="V470" s="173">
        <f t="shared" si="144"/>
        <v>-5</v>
      </c>
    </row>
    <row r="471" spans="1:22">
      <c r="A471" s="244"/>
      <c r="B471" s="168">
        <v>154</v>
      </c>
      <c r="C471" s="174" t="s">
        <v>355</v>
      </c>
      <c r="D471" s="175">
        <v>20</v>
      </c>
      <c r="E471" s="175">
        <v>1992</v>
      </c>
      <c r="F471" s="176">
        <v>1137.6500000000001</v>
      </c>
      <c r="G471" s="176">
        <v>1137.6500000000001</v>
      </c>
      <c r="H471" s="171">
        <v>4.5999999999999996</v>
      </c>
      <c r="I471" s="171">
        <f t="shared" si="145"/>
        <v>4.5999999999999996</v>
      </c>
      <c r="J471" s="177">
        <v>1.4730000000000001</v>
      </c>
      <c r="K471" s="171">
        <f t="shared" si="136"/>
        <v>3.5799999999999996</v>
      </c>
      <c r="L471" s="171">
        <f t="shared" si="137"/>
        <v>3.5420559999999996</v>
      </c>
      <c r="M471" s="172">
        <v>20</v>
      </c>
      <c r="N471" s="171">
        <f t="shared" si="146"/>
        <v>1.02</v>
      </c>
      <c r="O471" s="172">
        <v>20.744</v>
      </c>
      <c r="P471" s="171">
        <f t="shared" si="147"/>
        <v>1.057944</v>
      </c>
      <c r="Q471" s="172">
        <f t="shared" si="148"/>
        <v>73.650000000000006</v>
      </c>
      <c r="R471" s="172">
        <f t="shared" si="141"/>
        <v>178.99999999999997</v>
      </c>
      <c r="S471" s="172">
        <f t="shared" si="149"/>
        <v>177.10279999999997</v>
      </c>
      <c r="T471" s="171">
        <f t="shared" si="142"/>
        <v>2.0690559999999998</v>
      </c>
      <c r="U471" s="171">
        <f t="shared" si="143"/>
        <v>-3.7943999999999978E-2</v>
      </c>
      <c r="V471" s="173">
        <f t="shared" si="144"/>
        <v>0.74399999999999977</v>
      </c>
    </row>
    <row r="472" spans="1:22">
      <c r="A472" s="244"/>
      <c r="B472" s="168">
        <v>155</v>
      </c>
      <c r="C472" s="169" t="s">
        <v>356</v>
      </c>
      <c r="D472" s="168">
        <v>22</v>
      </c>
      <c r="E472" s="168">
        <v>1983</v>
      </c>
      <c r="F472" s="170">
        <v>1190.44</v>
      </c>
      <c r="G472" s="170">
        <v>1190.44</v>
      </c>
      <c r="H472" s="171">
        <v>7.2510000000000003</v>
      </c>
      <c r="I472" s="171">
        <f t="shared" si="145"/>
        <v>7.2510000000000003</v>
      </c>
      <c r="J472" s="171">
        <v>3.36</v>
      </c>
      <c r="K472" s="171">
        <f t="shared" si="136"/>
        <v>5.2110000000000003</v>
      </c>
      <c r="L472" s="171">
        <f t="shared" si="137"/>
        <v>5.3895</v>
      </c>
      <c r="M472" s="172">
        <v>40</v>
      </c>
      <c r="N472" s="171">
        <f t="shared" si="146"/>
        <v>2.04</v>
      </c>
      <c r="O472" s="172">
        <v>36.5</v>
      </c>
      <c r="P472" s="171">
        <f t="shared" si="147"/>
        <v>1.8614999999999999</v>
      </c>
      <c r="Q472" s="172">
        <f t="shared" si="148"/>
        <v>152.72727272727272</v>
      </c>
      <c r="R472" s="172">
        <f t="shared" si="141"/>
        <v>236.86363636363637</v>
      </c>
      <c r="S472" s="172">
        <f t="shared" si="149"/>
        <v>244.97727272727272</v>
      </c>
      <c r="T472" s="171">
        <f t="shared" si="142"/>
        <v>2.0295000000000001</v>
      </c>
      <c r="U472" s="171">
        <f t="shared" si="143"/>
        <v>0.1785000000000001</v>
      </c>
      <c r="V472" s="173">
        <f t="shared" si="144"/>
        <v>-3.5</v>
      </c>
    </row>
    <row r="473" spans="1:22">
      <c r="A473" s="244"/>
      <c r="B473" s="168">
        <v>156</v>
      </c>
      <c r="C473" s="169" t="s">
        <v>357</v>
      </c>
      <c r="D473" s="168">
        <v>50</v>
      </c>
      <c r="E473" s="168">
        <v>1968</v>
      </c>
      <c r="F473" s="170">
        <v>2686.64</v>
      </c>
      <c r="G473" s="170">
        <v>2620.4</v>
      </c>
      <c r="H473" s="171">
        <v>14.7</v>
      </c>
      <c r="I473" s="171">
        <f t="shared" si="145"/>
        <v>14.7</v>
      </c>
      <c r="J473" s="171">
        <v>8</v>
      </c>
      <c r="K473" s="171">
        <f t="shared" si="136"/>
        <v>9.6509999999999998</v>
      </c>
      <c r="L473" s="171">
        <f t="shared" si="137"/>
        <v>10.023299999999999</v>
      </c>
      <c r="M473" s="172">
        <v>99</v>
      </c>
      <c r="N473" s="171">
        <f t="shared" si="146"/>
        <v>5.0489999999999995</v>
      </c>
      <c r="O473" s="172">
        <v>91.7</v>
      </c>
      <c r="P473" s="171">
        <f t="shared" si="147"/>
        <v>4.6766999999999994</v>
      </c>
      <c r="Q473" s="172">
        <f t="shared" si="148"/>
        <v>160</v>
      </c>
      <c r="R473" s="172">
        <f t="shared" si="141"/>
        <v>193.02</v>
      </c>
      <c r="S473" s="172">
        <f t="shared" si="149"/>
        <v>200.46599999999998</v>
      </c>
      <c r="T473" s="171">
        <f t="shared" si="142"/>
        <v>2.023299999999999</v>
      </c>
      <c r="U473" s="171">
        <f t="shared" si="143"/>
        <v>0.37230000000000008</v>
      </c>
      <c r="V473" s="173">
        <f t="shared" si="144"/>
        <v>-7.2999999999999972</v>
      </c>
    </row>
    <row r="474" spans="1:22">
      <c r="A474" s="244"/>
      <c r="B474" s="168">
        <v>157</v>
      </c>
      <c r="C474" s="169" t="s">
        <v>358</v>
      </c>
      <c r="D474" s="168">
        <v>20</v>
      </c>
      <c r="E474" s="168">
        <v>1973</v>
      </c>
      <c r="F474" s="170">
        <v>948.15</v>
      </c>
      <c r="G474" s="170">
        <v>885.61</v>
      </c>
      <c r="H474" s="171">
        <v>5.7</v>
      </c>
      <c r="I474" s="171">
        <f t="shared" si="145"/>
        <v>5.7</v>
      </c>
      <c r="J474" s="171">
        <v>3.12</v>
      </c>
      <c r="K474" s="171">
        <f t="shared" si="136"/>
        <v>3.915</v>
      </c>
      <c r="L474" s="171">
        <f t="shared" si="137"/>
        <v>4.6035000000000004</v>
      </c>
      <c r="M474" s="172">
        <v>35</v>
      </c>
      <c r="N474" s="171">
        <f t="shared" si="146"/>
        <v>1.7849999999999999</v>
      </c>
      <c r="O474" s="172">
        <v>21.5</v>
      </c>
      <c r="P474" s="171">
        <f t="shared" si="147"/>
        <v>1.0965</v>
      </c>
      <c r="Q474" s="172">
        <f t="shared" si="148"/>
        <v>156</v>
      </c>
      <c r="R474" s="172">
        <f t="shared" si="141"/>
        <v>195.75</v>
      </c>
      <c r="S474" s="172">
        <f t="shared" si="149"/>
        <v>230.17500000000001</v>
      </c>
      <c r="T474" s="171">
        <f t="shared" si="142"/>
        <v>1.4835000000000003</v>
      </c>
      <c r="U474" s="171">
        <f t="shared" si="143"/>
        <v>0.68849999999999989</v>
      </c>
      <c r="V474" s="173">
        <f t="shared" si="144"/>
        <v>-13.5</v>
      </c>
    </row>
    <row r="475" spans="1:22">
      <c r="A475" s="244"/>
      <c r="B475" s="168">
        <v>158</v>
      </c>
      <c r="C475" s="169" t="s">
        <v>359</v>
      </c>
      <c r="D475" s="168">
        <v>50</v>
      </c>
      <c r="E475" s="168">
        <v>1966</v>
      </c>
      <c r="F475" s="170">
        <v>2656.97</v>
      </c>
      <c r="G475" s="170">
        <v>2536.41</v>
      </c>
      <c r="H475" s="171">
        <v>15.31</v>
      </c>
      <c r="I475" s="171">
        <f t="shared" si="145"/>
        <v>15.31</v>
      </c>
      <c r="J475" s="171">
        <v>8.16</v>
      </c>
      <c r="K475" s="171">
        <f t="shared" si="136"/>
        <v>11.383000000000001</v>
      </c>
      <c r="L475" s="171">
        <f t="shared" si="137"/>
        <v>11.026</v>
      </c>
      <c r="M475" s="172">
        <v>77</v>
      </c>
      <c r="N475" s="171">
        <f t="shared" si="146"/>
        <v>3.9269999999999996</v>
      </c>
      <c r="O475" s="172">
        <v>84</v>
      </c>
      <c r="P475" s="171">
        <f t="shared" si="147"/>
        <v>4.2839999999999998</v>
      </c>
      <c r="Q475" s="172">
        <f t="shared" si="148"/>
        <v>163.19999999999999</v>
      </c>
      <c r="R475" s="172">
        <f t="shared" si="141"/>
        <v>227.66</v>
      </c>
      <c r="S475" s="172">
        <f t="shared" si="149"/>
        <v>220.52</v>
      </c>
      <c r="T475" s="171">
        <f t="shared" si="142"/>
        <v>2.8659999999999997</v>
      </c>
      <c r="U475" s="171">
        <f t="shared" si="143"/>
        <v>-0.35700000000000021</v>
      </c>
      <c r="V475" s="173">
        <f t="shared" si="144"/>
        <v>7</v>
      </c>
    </row>
    <row r="476" spans="1:22">
      <c r="A476" s="244"/>
      <c r="B476" s="168">
        <v>159</v>
      </c>
      <c r="C476" s="169" t="s">
        <v>360</v>
      </c>
      <c r="D476" s="168">
        <v>40</v>
      </c>
      <c r="E476" s="168">
        <v>1986</v>
      </c>
      <c r="F476" s="170">
        <v>2172.23</v>
      </c>
      <c r="G476" s="170">
        <v>2172.23</v>
      </c>
      <c r="H476" s="171">
        <v>7.8</v>
      </c>
      <c r="I476" s="171">
        <f t="shared" si="145"/>
        <v>7.8</v>
      </c>
      <c r="J476" s="171">
        <v>2.9449999999999998</v>
      </c>
      <c r="K476" s="171">
        <f t="shared" si="136"/>
        <v>4.9950000000000001</v>
      </c>
      <c r="L476" s="171">
        <f t="shared" si="137"/>
        <v>5.38056</v>
      </c>
      <c r="M476" s="172">
        <v>55</v>
      </c>
      <c r="N476" s="171">
        <f t="shared" si="146"/>
        <v>2.8049999999999997</v>
      </c>
      <c r="O476" s="172">
        <v>47.44</v>
      </c>
      <c r="P476" s="171">
        <f t="shared" si="147"/>
        <v>2.4194399999999998</v>
      </c>
      <c r="Q476" s="172">
        <f t="shared" si="148"/>
        <v>73.625</v>
      </c>
      <c r="R476" s="172">
        <f t="shared" si="141"/>
        <v>124.875</v>
      </c>
      <c r="S476" s="172">
        <f t="shared" si="149"/>
        <v>134.51400000000001</v>
      </c>
      <c r="T476" s="171">
        <f t="shared" si="142"/>
        <v>2.4355600000000002</v>
      </c>
      <c r="U476" s="171">
        <f t="shared" si="143"/>
        <v>0.3855599999999999</v>
      </c>
      <c r="V476" s="173">
        <f t="shared" si="144"/>
        <v>-7.5600000000000023</v>
      </c>
    </row>
    <row r="477" spans="1:22">
      <c r="A477" s="244"/>
      <c r="B477" s="168">
        <v>160</v>
      </c>
      <c r="C477" s="169" t="s">
        <v>361</v>
      </c>
      <c r="D477" s="168">
        <v>40</v>
      </c>
      <c r="E477" s="168">
        <v>1993</v>
      </c>
      <c r="F477" s="170">
        <v>2249.5700000000002</v>
      </c>
      <c r="G477" s="170">
        <v>2181.7199999999998</v>
      </c>
      <c r="H477" s="171">
        <v>7</v>
      </c>
      <c r="I477" s="171">
        <f t="shared" si="145"/>
        <v>7</v>
      </c>
      <c r="J477" s="171">
        <v>2.9</v>
      </c>
      <c r="K477" s="171">
        <f t="shared" si="136"/>
        <v>4.96</v>
      </c>
      <c r="L477" s="171">
        <f t="shared" si="137"/>
        <v>5.3425000000000002</v>
      </c>
      <c r="M477" s="172">
        <v>40</v>
      </c>
      <c r="N477" s="171">
        <f t="shared" si="146"/>
        <v>2.04</v>
      </c>
      <c r="O477" s="172">
        <v>32.5</v>
      </c>
      <c r="P477" s="171">
        <f t="shared" si="147"/>
        <v>1.6575</v>
      </c>
      <c r="Q477" s="172">
        <f t="shared" si="148"/>
        <v>72.5</v>
      </c>
      <c r="R477" s="172">
        <f t="shared" si="141"/>
        <v>124</v>
      </c>
      <c r="S477" s="172">
        <f t="shared" si="149"/>
        <v>133.5625</v>
      </c>
      <c r="T477" s="171">
        <f t="shared" si="142"/>
        <v>2.4425000000000003</v>
      </c>
      <c r="U477" s="171">
        <f t="shared" si="143"/>
        <v>0.38250000000000006</v>
      </c>
      <c r="V477" s="173">
        <f t="shared" si="144"/>
        <v>-7.5</v>
      </c>
    </row>
    <row r="478" spans="1:22">
      <c r="A478" s="244"/>
      <c r="B478" s="168">
        <v>161</v>
      </c>
      <c r="C478" s="169" t="s">
        <v>362</v>
      </c>
      <c r="D478" s="168">
        <v>26</v>
      </c>
      <c r="E478" s="168">
        <v>1969</v>
      </c>
      <c r="F478" s="170">
        <v>1223.22</v>
      </c>
      <c r="G478" s="170">
        <v>1049.22</v>
      </c>
      <c r="H478" s="171">
        <v>8.3789999999999996</v>
      </c>
      <c r="I478" s="171">
        <f t="shared" si="145"/>
        <v>8.3789999999999996</v>
      </c>
      <c r="J478" s="171">
        <v>3.85</v>
      </c>
      <c r="K478" s="171">
        <f t="shared" si="136"/>
        <v>6.7469999999999999</v>
      </c>
      <c r="L478" s="171">
        <f t="shared" si="137"/>
        <v>7.4099999999999993</v>
      </c>
      <c r="M478" s="172">
        <v>32</v>
      </c>
      <c r="N478" s="171">
        <f t="shared" si="146"/>
        <v>1.6319999999999999</v>
      </c>
      <c r="O478" s="172">
        <v>19</v>
      </c>
      <c r="P478" s="171">
        <f t="shared" si="147"/>
        <v>0.96899999999999997</v>
      </c>
      <c r="Q478" s="172">
        <f t="shared" si="148"/>
        <v>148.07692307692307</v>
      </c>
      <c r="R478" s="172">
        <f t="shared" si="141"/>
        <v>259.5</v>
      </c>
      <c r="S478" s="172">
        <f t="shared" si="149"/>
        <v>284.99999999999994</v>
      </c>
      <c r="T478" s="171">
        <f t="shared" si="142"/>
        <v>3.5599999999999992</v>
      </c>
      <c r="U478" s="171">
        <f t="shared" si="143"/>
        <v>0.66299999999999992</v>
      </c>
      <c r="V478" s="173">
        <f t="shared" si="144"/>
        <v>-13</v>
      </c>
    </row>
    <row r="479" spans="1:22">
      <c r="A479" s="244"/>
      <c r="B479" s="168">
        <v>162</v>
      </c>
      <c r="C479" s="169" t="s">
        <v>363</v>
      </c>
      <c r="D479" s="168">
        <v>40</v>
      </c>
      <c r="E479" s="168">
        <v>1968</v>
      </c>
      <c r="F479" s="170">
        <v>1886.7</v>
      </c>
      <c r="G479" s="170">
        <v>1886.7</v>
      </c>
      <c r="H479" s="171">
        <v>13.08</v>
      </c>
      <c r="I479" s="171">
        <f t="shared" si="145"/>
        <v>13.08</v>
      </c>
      <c r="J479" s="171">
        <v>6.4</v>
      </c>
      <c r="K479" s="171">
        <f t="shared" si="136"/>
        <v>9.4589999999999996</v>
      </c>
      <c r="L479" s="171">
        <f t="shared" si="137"/>
        <v>10.122</v>
      </c>
      <c r="M479" s="172">
        <v>71</v>
      </c>
      <c r="N479" s="171">
        <f t="shared" si="146"/>
        <v>3.6209999999999996</v>
      </c>
      <c r="O479" s="172">
        <v>58</v>
      </c>
      <c r="P479" s="171">
        <f t="shared" si="147"/>
        <v>2.9579999999999997</v>
      </c>
      <c r="Q479" s="172">
        <f t="shared" si="148"/>
        <v>160</v>
      </c>
      <c r="R479" s="172">
        <f t="shared" si="141"/>
        <v>236.47499999999999</v>
      </c>
      <c r="S479" s="172">
        <f t="shared" si="149"/>
        <v>253.05</v>
      </c>
      <c r="T479" s="171">
        <f t="shared" si="142"/>
        <v>3.7219999999999995</v>
      </c>
      <c r="U479" s="171">
        <f t="shared" si="143"/>
        <v>0.66299999999999981</v>
      </c>
      <c r="V479" s="173">
        <f t="shared" si="144"/>
        <v>-13</v>
      </c>
    </row>
    <row r="480" spans="1:22">
      <c r="A480" s="244"/>
      <c r="B480" s="168">
        <v>163</v>
      </c>
      <c r="C480" s="178" t="s">
        <v>388</v>
      </c>
      <c r="D480" s="168">
        <v>4</v>
      </c>
      <c r="E480" s="168" t="s">
        <v>106</v>
      </c>
      <c r="F480" s="170">
        <v>254.45</v>
      </c>
      <c r="G480" s="170">
        <v>254.45</v>
      </c>
      <c r="H480" s="171">
        <v>1.115</v>
      </c>
      <c r="I480" s="171">
        <v>1.115</v>
      </c>
      <c r="J480" s="171">
        <f t="shared" ref="J480:J495" si="150">D480*0.16</f>
        <v>0.64</v>
      </c>
      <c r="K480" s="171">
        <f t="shared" si="136"/>
        <v>0.67836000000000007</v>
      </c>
      <c r="L480" s="171">
        <f t="shared" si="137"/>
        <v>0.78752</v>
      </c>
      <c r="M480" s="172">
        <v>8</v>
      </c>
      <c r="N480" s="171">
        <f t="shared" ref="N480:N495" si="151">M480*0.05458</f>
        <v>0.43663999999999997</v>
      </c>
      <c r="O480" s="172">
        <v>6</v>
      </c>
      <c r="P480" s="171">
        <f t="shared" ref="P480:P495" si="152">O480*0.05458</f>
        <v>0.32747999999999999</v>
      </c>
      <c r="Q480" s="172">
        <f t="shared" si="148"/>
        <v>160</v>
      </c>
      <c r="R480" s="172">
        <f t="shared" si="141"/>
        <v>169.59000000000003</v>
      </c>
      <c r="S480" s="172">
        <f t="shared" si="149"/>
        <v>196.88</v>
      </c>
      <c r="T480" s="171">
        <f t="shared" si="142"/>
        <v>0.14751999999999998</v>
      </c>
      <c r="U480" s="171">
        <f t="shared" si="143"/>
        <v>0.10915999999999998</v>
      </c>
      <c r="V480" s="173">
        <f t="shared" si="144"/>
        <v>-2</v>
      </c>
    </row>
    <row r="481" spans="1:22">
      <c r="A481" s="244"/>
      <c r="B481" s="168">
        <v>164</v>
      </c>
      <c r="C481" s="169" t="s">
        <v>389</v>
      </c>
      <c r="D481" s="168">
        <v>60</v>
      </c>
      <c r="E481" s="168" t="s">
        <v>106</v>
      </c>
      <c r="F481" s="170">
        <v>3137.08</v>
      </c>
      <c r="G481" s="170">
        <v>3137.08</v>
      </c>
      <c r="H481" s="171">
        <v>16.829999999999998</v>
      </c>
      <c r="I481" s="171">
        <v>16.829999999999998</v>
      </c>
      <c r="J481" s="171">
        <f t="shared" si="150"/>
        <v>9.6</v>
      </c>
      <c r="K481" s="171">
        <f t="shared" si="136"/>
        <v>11.317419999999998</v>
      </c>
      <c r="L481" s="171">
        <f t="shared" si="137"/>
        <v>11.966921999999999</v>
      </c>
      <c r="M481" s="172">
        <v>101</v>
      </c>
      <c r="N481" s="171">
        <f t="shared" si="151"/>
        <v>5.5125799999999998</v>
      </c>
      <c r="O481" s="172">
        <v>89.1</v>
      </c>
      <c r="P481" s="171">
        <f t="shared" si="152"/>
        <v>4.8630779999999998</v>
      </c>
      <c r="Q481" s="172">
        <f t="shared" si="148"/>
        <v>160</v>
      </c>
      <c r="R481" s="172">
        <f t="shared" si="141"/>
        <v>188.62366666666665</v>
      </c>
      <c r="S481" s="172">
        <f t="shared" si="149"/>
        <v>199.44869999999997</v>
      </c>
      <c r="T481" s="171">
        <f t="shared" si="142"/>
        <v>2.3669219999999989</v>
      </c>
      <c r="U481" s="171">
        <f t="shared" si="143"/>
        <v>0.64950200000000002</v>
      </c>
      <c r="V481" s="173">
        <f t="shared" si="144"/>
        <v>-11.900000000000006</v>
      </c>
    </row>
    <row r="482" spans="1:22">
      <c r="A482" s="244"/>
      <c r="B482" s="168">
        <v>165</v>
      </c>
      <c r="C482" s="169" t="s">
        <v>390</v>
      </c>
      <c r="D482" s="175">
        <v>20</v>
      </c>
      <c r="E482" s="168" t="s">
        <v>106</v>
      </c>
      <c r="F482" s="176">
        <v>1105.9000000000001</v>
      </c>
      <c r="G482" s="176">
        <v>1105.9000000000001</v>
      </c>
      <c r="H482" s="171">
        <v>6.05</v>
      </c>
      <c r="I482" s="171">
        <v>6.05</v>
      </c>
      <c r="J482" s="171">
        <f t="shared" si="150"/>
        <v>3.2</v>
      </c>
      <c r="K482" s="171">
        <f t="shared" si="136"/>
        <v>4.19428</v>
      </c>
      <c r="L482" s="171">
        <f t="shared" si="137"/>
        <v>3.997792</v>
      </c>
      <c r="M482" s="172">
        <v>34</v>
      </c>
      <c r="N482" s="171">
        <f t="shared" si="151"/>
        <v>1.8557199999999998</v>
      </c>
      <c r="O482" s="172">
        <v>37.6</v>
      </c>
      <c r="P482" s="171">
        <f t="shared" si="152"/>
        <v>2.0522079999999998</v>
      </c>
      <c r="Q482" s="172">
        <f t="shared" si="148"/>
        <v>160</v>
      </c>
      <c r="R482" s="172">
        <f t="shared" si="141"/>
        <v>209.714</v>
      </c>
      <c r="S482" s="172">
        <f t="shared" si="149"/>
        <v>199.8896</v>
      </c>
      <c r="T482" s="171">
        <f t="shared" si="142"/>
        <v>0.79779199999999983</v>
      </c>
      <c r="U482" s="171">
        <f t="shared" si="143"/>
        <v>-0.196488</v>
      </c>
      <c r="V482" s="173">
        <f t="shared" si="144"/>
        <v>3.6000000000000014</v>
      </c>
    </row>
    <row r="483" spans="1:22">
      <c r="A483" s="244"/>
      <c r="B483" s="168">
        <v>166</v>
      </c>
      <c r="C483" s="169" t="s">
        <v>391</v>
      </c>
      <c r="D483" s="168">
        <v>55</v>
      </c>
      <c r="E483" s="168" t="s">
        <v>106</v>
      </c>
      <c r="F483" s="170">
        <v>2516.35</v>
      </c>
      <c r="G483" s="170">
        <v>2516.35</v>
      </c>
      <c r="H483" s="171">
        <v>15.97</v>
      </c>
      <c r="I483" s="171">
        <v>15.97</v>
      </c>
      <c r="J483" s="171">
        <f t="shared" si="150"/>
        <v>8.8000000000000007</v>
      </c>
      <c r="K483" s="171">
        <f t="shared" si="136"/>
        <v>10.457420000000001</v>
      </c>
      <c r="L483" s="171">
        <f t="shared" si="137"/>
        <v>11.341616000000002</v>
      </c>
      <c r="M483" s="172">
        <v>101</v>
      </c>
      <c r="N483" s="171">
        <f t="shared" si="151"/>
        <v>5.5125799999999998</v>
      </c>
      <c r="O483" s="172">
        <v>84.8</v>
      </c>
      <c r="P483" s="171">
        <f t="shared" si="152"/>
        <v>4.6283839999999996</v>
      </c>
      <c r="Q483" s="172">
        <f t="shared" si="148"/>
        <v>160</v>
      </c>
      <c r="R483" s="172">
        <f t="shared" si="141"/>
        <v>190.1349090909091</v>
      </c>
      <c r="S483" s="172">
        <f t="shared" si="149"/>
        <v>206.21120000000002</v>
      </c>
      <c r="T483" s="171">
        <f t="shared" si="142"/>
        <v>2.5416160000000012</v>
      </c>
      <c r="U483" s="171">
        <f t="shared" si="143"/>
        <v>0.8841960000000002</v>
      </c>
      <c r="V483" s="173">
        <f t="shared" si="144"/>
        <v>-16.200000000000003</v>
      </c>
    </row>
    <row r="484" spans="1:22">
      <c r="A484" s="244"/>
      <c r="B484" s="168">
        <v>167</v>
      </c>
      <c r="C484" s="169" t="s">
        <v>392</v>
      </c>
      <c r="D484" s="168">
        <v>10</v>
      </c>
      <c r="E484" s="168" t="s">
        <v>106</v>
      </c>
      <c r="F484" s="170">
        <v>554.16999999999996</v>
      </c>
      <c r="G484" s="170">
        <v>554.16999999999996</v>
      </c>
      <c r="H484" s="171">
        <v>3.0139999999999998</v>
      </c>
      <c r="I484" s="171">
        <v>3.0139999999999998</v>
      </c>
      <c r="J484" s="171">
        <f t="shared" si="150"/>
        <v>1.6</v>
      </c>
      <c r="K484" s="171">
        <f t="shared" si="136"/>
        <v>1.9223999999999999</v>
      </c>
      <c r="L484" s="171">
        <f t="shared" si="137"/>
        <v>2.0861399999999999</v>
      </c>
      <c r="M484" s="172">
        <v>20</v>
      </c>
      <c r="N484" s="171">
        <f t="shared" si="151"/>
        <v>1.0915999999999999</v>
      </c>
      <c r="O484" s="172">
        <v>17</v>
      </c>
      <c r="P484" s="171">
        <f t="shared" si="152"/>
        <v>0.92785999999999991</v>
      </c>
      <c r="Q484" s="172">
        <f t="shared" si="148"/>
        <v>160</v>
      </c>
      <c r="R484" s="172">
        <f t="shared" si="141"/>
        <v>192.23999999999998</v>
      </c>
      <c r="S484" s="172">
        <f t="shared" si="149"/>
        <v>208.61399999999998</v>
      </c>
      <c r="T484" s="171">
        <f t="shared" si="142"/>
        <v>0.48613999999999979</v>
      </c>
      <c r="U484" s="171">
        <f t="shared" si="143"/>
        <v>0.16374</v>
      </c>
      <c r="V484" s="173">
        <f t="shared" si="144"/>
        <v>-3</v>
      </c>
    </row>
    <row r="485" spans="1:22">
      <c r="A485" s="244"/>
      <c r="B485" s="168">
        <v>168</v>
      </c>
      <c r="C485" s="169" t="s">
        <v>393</v>
      </c>
      <c r="D485" s="168">
        <v>45</v>
      </c>
      <c r="E485" s="168" t="s">
        <v>106</v>
      </c>
      <c r="F485" s="170">
        <v>1888.38</v>
      </c>
      <c r="G485" s="170">
        <v>1888.38</v>
      </c>
      <c r="H485" s="171">
        <v>12.64</v>
      </c>
      <c r="I485" s="171">
        <v>12.64</v>
      </c>
      <c r="J485" s="171">
        <f t="shared" si="150"/>
        <v>7.2</v>
      </c>
      <c r="K485" s="171">
        <f t="shared" si="136"/>
        <v>9.0923000000000016</v>
      </c>
      <c r="L485" s="171">
        <f t="shared" si="137"/>
        <v>9.5289400000000004</v>
      </c>
      <c r="M485" s="172">
        <v>65</v>
      </c>
      <c r="N485" s="171">
        <f t="shared" si="151"/>
        <v>3.5476999999999999</v>
      </c>
      <c r="O485" s="172">
        <v>57</v>
      </c>
      <c r="P485" s="171">
        <f t="shared" si="152"/>
        <v>3.1110599999999997</v>
      </c>
      <c r="Q485" s="172">
        <f t="shared" si="148"/>
        <v>160</v>
      </c>
      <c r="R485" s="172">
        <f t="shared" si="141"/>
        <v>202.05111111111114</v>
      </c>
      <c r="S485" s="172">
        <f t="shared" si="149"/>
        <v>211.75422222222224</v>
      </c>
      <c r="T485" s="171">
        <f t="shared" si="142"/>
        <v>2.3289400000000002</v>
      </c>
      <c r="U485" s="171">
        <f t="shared" si="143"/>
        <v>0.43664000000000014</v>
      </c>
      <c r="V485" s="173">
        <f t="shared" si="144"/>
        <v>-8</v>
      </c>
    </row>
    <row r="486" spans="1:22">
      <c r="A486" s="244"/>
      <c r="B486" s="168">
        <v>169</v>
      </c>
      <c r="C486" s="178" t="s">
        <v>394</v>
      </c>
      <c r="D486" s="168">
        <v>37</v>
      </c>
      <c r="E486" s="168" t="s">
        <v>106</v>
      </c>
      <c r="F486" s="170">
        <v>2088.75</v>
      </c>
      <c r="G486" s="170">
        <v>2088.75</v>
      </c>
      <c r="H486" s="171">
        <v>11.303000000000001</v>
      </c>
      <c r="I486" s="171">
        <v>11.303000000000001</v>
      </c>
      <c r="J486" s="171">
        <f t="shared" si="150"/>
        <v>5.92</v>
      </c>
      <c r="K486" s="171">
        <f t="shared" si="136"/>
        <v>7.5915600000000012</v>
      </c>
      <c r="L486" s="171">
        <f t="shared" si="137"/>
        <v>8.0827800000000014</v>
      </c>
      <c r="M486" s="172">
        <v>68</v>
      </c>
      <c r="N486" s="171">
        <f t="shared" si="151"/>
        <v>3.7114399999999996</v>
      </c>
      <c r="O486" s="172">
        <v>59</v>
      </c>
      <c r="P486" s="171">
        <f t="shared" si="152"/>
        <v>3.2202199999999999</v>
      </c>
      <c r="Q486" s="172">
        <f t="shared" si="148"/>
        <v>160</v>
      </c>
      <c r="R486" s="172">
        <f t="shared" si="141"/>
        <v>205.17729729729734</v>
      </c>
      <c r="S486" s="172">
        <f t="shared" si="149"/>
        <v>218.45351351351354</v>
      </c>
      <c r="T486" s="171">
        <f t="shared" si="142"/>
        <v>2.1627800000000015</v>
      </c>
      <c r="U486" s="171">
        <f t="shared" si="143"/>
        <v>0.49121999999999977</v>
      </c>
      <c r="V486" s="173">
        <f t="shared" si="144"/>
        <v>-9</v>
      </c>
    </row>
    <row r="487" spans="1:22">
      <c r="A487" s="244"/>
      <c r="B487" s="168">
        <v>170</v>
      </c>
      <c r="C487" s="174" t="s">
        <v>395</v>
      </c>
      <c r="D487" s="168">
        <v>55</v>
      </c>
      <c r="E487" s="168" t="s">
        <v>106</v>
      </c>
      <c r="F487" s="170">
        <v>2508.48</v>
      </c>
      <c r="G487" s="170">
        <v>2508.48</v>
      </c>
      <c r="H487" s="171">
        <v>16.2</v>
      </c>
      <c r="I487" s="171">
        <v>16.2</v>
      </c>
      <c r="J487" s="171">
        <f t="shared" si="150"/>
        <v>8.8000000000000007</v>
      </c>
      <c r="K487" s="171">
        <f t="shared" si="136"/>
        <v>11.66986</v>
      </c>
      <c r="L487" s="171">
        <f t="shared" si="137"/>
        <v>12.030087999999999</v>
      </c>
      <c r="M487" s="172">
        <v>83</v>
      </c>
      <c r="N487" s="171">
        <f t="shared" si="151"/>
        <v>4.5301399999999994</v>
      </c>
      <c r="O487" s="172">
        <v>76.400000000000006</v>
      </c>
      <c r="P487" s="171">
        <f t="shared" si="152"/>
        <v>4.1699120000000001</v>
      </c>
      <c r="Q487" s="172">
        <f t="shared" si="148"/>
        <v>160</v>
      </c>
      <c r="R487" s="172">
        <f t="shared" si="141"/>
        <v>212.17927272727275</v>
      </c>
      <c r="S487" s="172">
        <f t="shared" si="149"/>
        <v>218.72887272727272</v>
      </c>
      <c r="T487" s="171">
        <f t="shared" si="142"/>
        <v>3.2300879999999985</v>
      </c>
      <c r="U487" s="171">
        <f t="shared" si="143"/>
        <v>0.36022799999999933</v>
      </c>
      <c r="V487" s="173">
        <f t="shared" ref="V487:V518" si="153">O487-M487</f>
        <v>-6.5999999999999943</v>
      </c>
    </row>
    <row r="488" spans="1:22">
      <c r="A488" s="244"/>
      <c r="B488" s="168">
        <v>171</v>
      </c>
      <c r="C488" s="169" t="s">
        <v>396</v>
      </c>
      <c r="D488" s="168">
        <v>4</v>
      </c>
      <c r="E488" s="168" t="s">
        <v>106</v>
      </c>
      <c r="F488" s="170">
        <v>306.08</v>
      </c>
      <c r="G488" s="170">
        <v>306.08</v>
      </c>
      <c r="H488" s="171">
        <v>1.4</v>
      </c>
      <c r="I488" s="171">
        <v>1.4</v>
      </c>
      <c r="J488" s="171">
        <f t="shared" si="150"/>
        <v>0.64</v>
      </c>
      <c r="K488" s="171">
        <f t="shared" si="136"/>
        <v>1.0725199999999999</v>
      </c>
      <c r="L488" s="171">
        <f t="shared" si="137"/>
        <v>0.90877999999999992</v>
      </c>
      <c r="M488" s="172">
        <v>6</v>
      </c>
      <c r="N488" s="171">
        <f t="shared" si="151"/>
        <v>0.32747999999999999</v>
      </c>
      <c r="O488" s="172">
        <v>9</v>
      </c>
      <c r="P488" s="171">
        <f t="shared" si="152"/>
        <v>0.49121999999999999</v>
      </c>
      <c r="Q488" s="172">
        <f t="shared" si="148"/>
        <v>160</v>
      </c>
      <c r="R488" s="172">
        <f t="shared" si="141"/>
        <v>268.13</v>
      </c>
      <c r="S488" s="172">
        <f t="shared" si="149"/>
        <v>227.19499999999999</v>
      </c>
      <c r="T488" s="171">
        <f t="shared" si="142"/>
        <v>0.26877999999999991</v>
      </c>
      <c r="U488" s="171">
        <f t="shared" si="143"/>
        <v>-0.16374</v>
      </c>
      <c r="V488" s="173">
        <f t="shared" si="153"/>
        <v>3</v>
      </c>
    </row>
    <row r="489" spans="1:22">
      <c r="A489" s="244"/>
      <c r="B489" s="168">
        <v>172</v>
      </c>
      <c r="C489" s="169" t="s">
        <v>397</v>
      </c>
      <c r="D489" s="168">
        <v>6</v>
      </c>
      <c r="E489" s="168" t="s">
        <v>106</v>
      </c>
      <c r="F489" s="170">
        <v>328.92</v>
      </c>
      <c r="G489" s="170">
        <v>328.92</v>
      </c>
      <c r="H489" s="171">
        <v>2.2000000000000002</v>
      </c>
      <c r="I489" s="171">
        <v>2.2000000000000002</v>
      </c>
      <c r="J489" s="171">
        <f t="shared" si="150"/>
        <v>0.96</v>
      </c>
      <c r="K489" s="171">
        <f t="shared" si="136"/>
        <v>1.5450400000000002</v>
      </c>
      <c r="L489" s="171">
        <f t="shared" si="137"/>
        <v>1.3813000000000002</v>
      </c>
      <c r="M489" s="172">
        <v>12</v>
      </c>
      <c r="N489" s="171">
        <f t="shared" si="151"/>
        <v>0.65495999999999999</v>
      </c>
      <c r="O489" s="172">
        <v>15</v>
      </c>
      <c r="P489" s="171">
        <f t="shared" si="152"/>
        <v>0.81869999999999998</v>
      </c>
      <c r="Q489" s="172">
        <f t="shared" si="148"/>
        <v>160</v>
      </c>
      <c r="R489" s="172">
        <f t="shared" si="141"/>
        <v>257.50666666666672</v>
      </c>
      <c r="S489" s="172">
        <f t="shared" si="149"/>
        <v>230.2166666666667</v>
      </c>
      <c r="T489" s="171">
        <f t="shared" si="142"/>
        <v>0.42130000000000023</v>
      </c>
      <c r="U489" s="171">
        <f t="shared" si="143"/>
        <v>-0.16374</v>
      </c>
      <c r="V489" s="173">
        <f t="shared" si="153"/>
        <v>3</v>
      </c>
    </row>
    <row r="490" spans="1:22">
      <c r="A490" s="244"/>
      <c r="B490" s="168">
        <v>173</v>
      </c>
      <c r="C490" s="169" t="s">
        <v>398</v>
      </c>
      <c r="D490" s="168">
        <v>6</v>
      </c>
      <c r="E490" s="168" t="s">
        <v>106</v>
      </c>
      <c r="F490" s="170">
        <v>337.61</v>
      </c>
      <c r="G490" s="170">
        <v>337.61</v>
      </c>
      <c r="H490" s="171">
        <v>2.34</v>
      </c>
      <c r="I490" s="171">
        <v>2.34</v>
      </c>
      <c r="J490" s="171">
        <f t="shared" si="150"/>
        <v>0.96</v>
      </c>
      <c r="K490" s="171">
        <f t="shared" si="136"/>
        <v>1.46672</v>
      </c>
      <c r="L490" s="171">
        <f t="shared" si="137"/>
        <v>1.46672</v>
      </c>
      <c r="M490" s="172">
        <v>16</v>
      </c>
      <c r="N490" s="171">
        <f t="shared" si="151"/>
        <v>0.87327999999999995</v>
      </c>
      <c r="O490" s="172">
        <v>16</v>
      </c>
      <c r="P490" s="171">
        <f t="shared" si="152"/>
        <v>0.87327999999999995</v>
      </c>
      <c r="Q490" s="172">
        <f t="shared" si="148"/>
        <v>160</v>
      </c>
      <c r="R490" s="172">
        <f t="shared" si="141"/>
        <v>244.45333333333335</v>
      </c>
      <c r="S490" s="172">
        <f t="shared" si="149"/>
        <v>244.45333333333335</v>
      </c>
      <c r="T490" s="171">
        <f t="shared" si="142"/>
        <v>0.50672000000000006</v>
      </c>
      <c r="U490" s="171">
        <f t="shared" si="143"/>
        <v>0</v>
      </c>
      <c r="V490" s="173">
        <f t="shared" si="153"/>
        <v>0</v>
      </c>
    </row>
    <row r="491" spans="1:22">
      <c r="A491" s="244"/>
      <c r="B491" s="168">
        <v>174</v>
      </c>
      <c r="C491" s="169" t="s">
        <v>399</v>
      </c>
      <c r="D491" s="168">
        <v>20</v>
      </c>
      <c r="E491" s="168" t="s">
        <v>106</v>
      </c>
      <c r="F491" s="170">
        <v>1103.18</v>
      </c>
      <c r="G491" s="170">
        <v>1103.18</v>
      </c>
      <c r="H491" s="171">
        <v>6.875</v>
      </c>
      <c r="I491" s="171">
        <v>6.875</v>
      </c>
      <c r="J491" s="171">
        <f t="shared" si="150"/>
        <v>3.2</v>
      </c>
      <c r="K491" s="171">
        <f t="shared" si="136"/>
        <v>5.2376000000000005</v>
      </c>
      <c r="L491" s="171">
        <f t="shared" si="137"/>
        <v>5.3194699999999999</v>
      </c>
      <c r="M491" s="172">
        <v>30</v>
      </c>
      <c r="N491" s="171">
        <f t="shared" si="151"/>
        <v>1.6374</v>
      </c>
      <c r="O491" s="172">
        <v>28.5</v>
      </c>
      <c r="P491" s="171">
        <f t="shared" si="152"/>
        <v>1.5555299999999999</v>
      </c>
      <c r="Q491" s="172">
        <f t="shared" si="148"/>
        <v>160</v>
      </c>
      <c r="R491" s="172">
        <f t="shared" si="141"/>
        <v>261.88</v>
      </c>
      <c r="S491" s="172">
        <f t="shared" si="149"/>
        <v>265.9735</v>
      </c>
      <c r="T491" s="171">
        <f t="shared" si="142"/>
        <v>2.1194699999999997</v>
      </c>
      <c r="U491" s="171">
        <f t="shared" si="143"/>
        <v>8.1870000000000109E-2</v>
      </c>
      <c r="V491" s="173">
        <f t="shared" si="153"/>
        <v>-1.5</v>
      </c>
    </row>
    <row r="492" spans="1:22">
      <c r="A492" s="244"/>
      <c r="B492" s="168">
        <v>175</v>
      </c>
      <c r="C492" s="174" t="s">
        <v>400</v>
      </c>
      <c r="D492" s="168">
        <v>4</v>
      </c>
      <c r="E492" s="168" t="s">
        <v>106</v>
      </c>
      <c r="F492" s="170">
        <v>156.81</v>
      </c>
      <c r="G492" s="170">
        <v>156.81</v>
      </c>
      <c r="H492" s="171">
        <v>1.2969999999999999</v>
      </c>
      <c r="I492" s="171">
        <v>1.2969999999999999</v>
      </c>
      <c r="J492" s="171">
        <f t="shared" si="150"/>
        <v>0.64</v>
      </c>
      <c r="K492" s="171">
        <f t="shared" ref="K492:K551" si="154">I492-N492</f>
        <v>0.96951999999999994</v>
      </c>
      <c r="L492" s="171">
        <f t="shared" ref="L492:L551" si="155">I492-P492</f>
        <v>1.0786799999999999</v>
      </c>
      <c r="M492" s="172">
        <v>6</v>
      </c>
      <c r="N492" s="171">
        <f t="shared" si="151"/>
        <v>0.32747999999999999</v>
      </c>
      <c r="O492" s="172">
        <v>4</v>
      </c>
      <c r="P492" s="171">
        <f t="shared" si="152"/>
        <v>0.21831999999999999</v>
      </c>
      <c r="Q492" s="172">
        <f t="shared" ref="Q492:Q523" si="156">J492*1000/D492</f>
        <v>160</v>
      </c>
      <c r="R492" s="172">
        <f t="shared" ref="R492:R551" si="157">K492*1000/D492</f>
        <v>242.38</v>
      </c>
      <c r="S492" s="172">
        <f t="shared" si="149"/>
        <v>269.66999999999996</v>
      </c>
      <c r="T492" s="171">
        <f t="shared" ref="T492:T551" si="158">L492-J492</f>
        <v>0.43867999999999985</v>
      </c>
      <c r="U492" s="171">
        <f t="shared" ref="U492:U551" si="159">N492-P492</f>
        <v>0.10916000000000001</v>
      </c>
      <c r="V492" s="173">
        <f t="shared" si="153"/>
        <v>-2</v>
      </c>
    </row>
    <row r="493" spans="1:22">
      <c r="A493" s="244"/>
      <c r="B493" s="168">
        <v>176</v>
      </c>
      <c r="C493" s="169" t="s">
        <v>401</v>
      </c>
      <c r="D493" s="168">
        <v>7</v>
      </c>
      <c r="E493" s="168" t="s">
        <v>106</v>
      </c>
      <c r="F493" s="170">
        <v>509.44</v>
      </c>
      <c r="G493" s="170">
        <v>509.44</v>
      </c>
      <c r="H493" s="171">
        <v>2.2999999999999998</v>
      </c>
      <c r="I493" s="171">
        <v>2.2999999999999998</v>
      </c>
      <c r="J493" s="171">
        <f t="shared" si="150"/>
        <v>1.1200000000000001</v>
      </c>
      <c r="K493" s="171">
        <f t="shared" si="154"/>
        <v>1.9725199999999998</v>
      </c>
      <c r="L493" s="171">
        <f t="shared" si="155"/>
        <v>1.9506879999999998</v>
      </c>
      <c r="M493" s="172">
        <v>6</v>
      </c>
      <c r="N493" s="171">
        <f t="shared" si="151"/>
        <v>0.32747999999999999</v>
      </c>
      <c r="O493" s="172">
        <v>6.4</v>
      </c>
      <c r="P493" s="171">
        <f t="shared" si="152"/>
        <v>0.34931200000000001</v>
      </c>
      <c r="Q493" s="172">
        <f t="shared" si="156"/>
        <v>160</v>
      </c>
      <c r="R493" s="172">
        <f t="shared" si="157"/>
        <v>281.7885714285714</v>
      </c>
      <c r="S493" s="172">
        <f t="shared" si="149"/>
        <v>278.66971428571424</v>
      </c>
      <c r="T493" s="171">
        <f t="shared" si="158"/>
        <v>0.83068799999999965</v>
      </c>
      <c r="U493" s="171">
        <f t="shared" si="159"/>
        <v>-2.1832000000000018E-2</v>
      </c>
      <c r="V493" s="173">
        <f t="shared" si="153"/>
        <v>0.40000000000000036</v>
      </c>
    </row>
    <row r="494" spans="1:22">
      <c r="A494" s="244"/>
      <c r="B494" s="168">
        <v>177</v>
      </c>
      <c r="C494" s="169" t="s">
        <v>402</v>
      </c>
      <c r="D494" s="168">
        <v>5</v>
      </c>
      <c r="E494" s="168" t="s">
        <v>106</v>
      </c>
      <c r="F494" s="170">
        <v>323.73</v>
      </c>
      <c r="G494" s="170">
        <v>323.73</v>
      </c>
      <c r="H494" s="171">
        <v>2</v>
      </c>
      <c r="I494" s="171">
        <v>2</v>
      </c>
      <c r="J494" s="171">
        <f t="shared" si="150"/>
        <v>0.8</v>
      </c>
      <c r="K494" s="171">
        <f t="shared" si="154"/>
        <v>1.67252</v>
      </c>
      <c r="L494" s="171">
        <f t="shared" si="155"/>
        <v>1.607024</v>
      </c>
      <c r="M494" s="172">
        <v>6</v>
      </c>
      <c r="N494" s="171">
        <f t="shared" si="151"/>
        <v>0.32747999999999999</v>
      </c>
      <c r="O494" s="172">
        <v>7.2</v>
      </c>
      <c r="P494" s="171">
        <f t="shared" si="152"/>
        <v>0.39297599999999999</v>
      </c>
      <c r="Q494" s="172">
        <f t="shared" si="156"/>
        <v>160</v>
      </c>
      <c r="R494" s="172">
        <f t="shared" si="157"/>
        <v>334.50400000000002</v>
      </c>
      <c r="S494" s="172">
        <f t="shared" si="149"/>
        <v>321.40480000000002</v>
      </c>
      <c r="T494" s="171">
        <f t="shared" si="158"/>
        <v>0.80702399999999996</v>
      </c>
      <c r="U494" s="171">
        <f t="shared" si="159"/>
        <v>-6.5495999999999999E-2</v>
      </c>
      <c r="V494" s="173">
        <f t="shared" si="153"/>
        <v>1.2000000000000002</v>
      </c>
    </row>
    <row r="495" spans="1:22">
      <c r="A495" s="244"/>
      <c r="B495" s="168">
        <v>178</v>
      </c>
      <c r="C495" s="169" t="s">
        <v>403</v>
      </c>
      <c r="D495" s="168">
        <v>10</v>
      </c>
      <c r="E495" s="168" t="s">
        <v>106</v>
      </c>
      <c r="F495" s="170">
        <v>591.29999999999995</v>
      </c>
      <c r="G495" s="170">
        <v>591.29999999999995</v>
      </c>
      <c r="H495" s="171">
        <v>3.9</v>
      </c>
      <c r="I495" s="171">
        <v>3.9</v>
      </c>
      <c r="J495" s="171">
        <f t="shared" si="150"/>
        <v>1.6</v>
      </c>
      <c r="K495" s="171">
        <f t="shared" si="154"/>
        <v>3.0267200000000001</v>
      </c>
      <c r="L495" s="171">
        <f t="shared" si="155"/>
        <v>3.4633599999999998</v>
      </c>
      <c r="M495" s="172">
        <v>16</v>
      </c>
      <c r="N495" s="171">
        <f t="shared" si="151"/>
        <v>0.87327999999999995</v>
      </c>
      <c r="O495" s="172">
        <v>8</v>
      </c>
      <c r="P495" s="171">
        <f t="shared" si="152"/>
        <v>0.43663999999999997</v>
      </c>
      <c r="Q495" s="172">
        <f t="shared" si="156"/>
        <v>160</v>
      </c>
      <c r="R495" s="172">
        <f t="shared" si="157"/>
        <v>302.67200000000003</v>
      </c>
      <c r="S495" s="172">
        <f t="shared" si="149"/>
        <v>346.33599999999996</v>
      </c>
      <c r="T495" s="171">
        <f t="shared" si="158"/>
        <v>1.8633599999999997</v>
      </c>
      <c r="U495" s="171">
        <f t="shared" si="159"/>
        <v>0.43663999999999997</v>
      </c>
      <c r="V495" s="173">
        <f t="shared" si="153"/>
        <v>-8</v>
      </c>
    </row>
    <row r="496" spans="1:22">
      <c r="A496" s="244"/>
      <c r="B496" s="168">
        <v>179</v>
      </c>
      <c r="C496" s="174" t="s">
        <v>425</v>
      </c>
      <c r="D496" s="175">
        <v>22</v>
      </c>
      <c r="E496" s="175">
        <v>1982</v>
      </c>
      <c r="F496" s="176">
        <v>1153.74</v>
      </c>
      <c r="G496" s="176">
        <v>1153.74</v>
      </c>
      <c r="H496" s="171">
        <v>6.3170000000000002</v>
      </c>
      <c r="I496" s="171">
        <f t="shared" ref="I496:I527" si="160">H496</f>
        <v>6.3170000000000002</v>
      </c>
      <c r="J496" s="177">
        <v>3.52</v>
      </c>
      <c r="K496" s="171">
        <f t="shared" si="154"/>
        <v>4.6850000000000005</v>
      </c>
      <c r="L496" s="171">
        <f t="shared" si="155"/>
        <v>5.2460000000000004</v>
      </c>
      <c r="M496" s="172">
        <v>32</v>
      </c>
      <c r="N496" s="171">
        <f t="shared" ref="N496:N527" si="161">M496*0.051</f>
        <v>1.6319999999999999</v>
      </c>
      <c r="O496" s="172">
        <v>21</v>
      </c>
      <c r="P496" s="171">
        <f t="shared" ref="P496:P527" si="162">O496*0.051</f>
        <v>1.071</v>
      </c>
      <c r="Q496" s="172">
        <f t="shared" si="156"/>
        <v>160</v>
      </c>
      <c r="R496" s="172">
        <f t="shared" si="157"/>
        <v>212.9545454545455</v>
      </c>
      <c r="S496" s="172">
        <f t="shared" si="149"/>
        <v>238.45454545454547</v>
      </c>
      <c r="T496" s="171">
        <f t="shared" si="158"/>
        <v>1.7260000000000004</v>
      </c>
      <c r="U496" s="171">
        <f t="shared" si="159"/>
        <v>0.56099999999999994</v>
      </c>
      <c r="V496" s="173">
        <f t="shared" si="153"/>
        <v>-11</v>
      </c>
    </row>
    <row r="497" spans="1:22">
      <c r="A497" s="244"/>
      <c r="B497" s="168">
        <v>180</v>
      </c>
      <c r="C497" s="169" t="s">
        <v>426</v>
      </c>
      <c r="D497" s="168">
        <v>48</v>
      </c>
      <c r="E497" s="168">
        <v>1970</v>
      </c>
      <c r="F497" s="170">
        <v>2544.52</v>
      </c>
      <c r="G497" s="170">
        <v>2038.06</v>
      </c>
      <c r="H497" s="171">
        <v>13.382</v>
      </c>
      <c r="I497" s="171">
        <f t="shared" si="160"/>
        <v>13.382</v>
      </c>
      <c r="J497" s="171">
        <v>6.9</v>
      </c>
      <c r="K497" s="171">
        <f t="shared" si="154"/>
        <v>9.8629999999999995</v>
      </c>
      <c r="L497" s="171">
        <f t="shared" si="155"/>
        <v>10.6229</v>
      </c>
      <c r="M497" s="172">
        <v>69</v>
      </c>
      <c r="N497" s="171">
        <f t="shared" si="161"/>
        <v>3.5189999999999997</v>
      </c>
      <c r="O497" s="172">
        <v>54.1</v>
      </c>
      <c r="P497" s="171">
        <f t="shared" si="162"/>
        <v>2.7591000000000001</v>
      </c>
      <c r="Q497" s="172">
        <f t="shared" si="156"/>
        <v>143.75</v>
      </c>
      <c r="R497" s="172">
        <f t="shared" si="157"/>
        <v>205.47916666666666</v>
      </c>
      <c r="S497" s="172">
        <f t="shared" si="149"/>
        <v>221.31041666666667</v>
      </c>
      <c r="T497" s="171">
        <f t="shared" si="158"/>
        <v>3.7228999999999992</v>
      </c>
      <c r="U497" s="171">
        <f t="shared" si="159"/>
        <v>0.75989999999999958</v>
      </c>
      <c r="V497" s="173">
        <f t="shared" si="153"/>
        <v>-14.899999999999999</v>
      </c>
    </row>
    <row r="498" spans="1:22">
      <c r="A498" s="244"/>
      <c r="B498" s="168">
        <v>181</v>
      </c>
      <c r="C498" s="169" t="s">
        <v>427</v>
      </c>
      <c r="D498" s="168">
        <v>48</v>
      </c>
      <c r="E498" s="168">
        <v>1966</v>
      </c>
      <c r="F498" s="170">
        <v>2013.8</v>
      </c>
      <c r="G498" s="170">
        <v>2013.8</v>
      </c>
      <c r="H498" s="171">
        <v>14.959</v>
      </c>
      <c r="I498" s="171">
        <f t="shared" si="160"/>
        <v>14.959</v>
      </c>
      <c r="J498" s="171">
        <v>7.68</v>
      </c>
      <c r="K498" s="171">
        <f t="shared" si="154"/>
        <v>10.981</v>
      </c>
      <c r="L498" s="171">
        <f t="shared" si="155"/>
        <v>10.28791</v>
      </c>
      <c r="M498" s="172">
        <v>78</v>
      </c>
      <c r="N498" s="171">
        <f t="shared" si="161"/>
        <v>3.9779999999999998</v>
      </c>
      <c r="O498" s="172">
        <v>91.59</v>
      </c>
      <c r="P498" s="171">
        <f t="shared" si="162"/>
        <v>4.6710899999999995</v>
      </c>
      <c r="Q498" s="172">
        <f t="shared" si="156"/>
        <v>160</v>
      </c>
      <c r="R498" s="172">
        <f t="shared" si="157"/>
        <v>228.77083333333334</v>
      </c>
      <c r="S498" s="172">
        <f t="shared" si="149"/>
        <v>214.33145833333333</v>
      </c>
      <c r="T498" s="171">
        <f t="shared" si="158"/>
        <v>2.6079100000000004</v>
      </c>
      <c r="U498" s="171">
        <f t="shared" si="159"/>
        <v>-0.69308999999999976</v>
      </c>
      <c r="V498" s="173">
        <f t="shared" si="153"/>
        <v>13.590000000000003</v>
      </c>
    </row>
    <row r="499" spans="1:22">
      <c r="A499" s="244"/>
      <c r="B499" s="168">
        <v>182</v>
      </c>
      <c r="C499" s="169" t="s">
        <v>428</v>
      </c>
      <c r="D499" s="168">
        <v>36</v>
      </c>
      <c r="E499" s="168">
        <v>1967</v>
      </c>
      <c r="F499" s="170">
        <v>1496.32</v>
      </c>
      <c r="G499" s="170">
        <v>1496.32</v>
      </c>
      <c r="H499" s="171">
        <v>11.164</v>
      </c>
      <c r="I499" s="171">
        <f t="shared" si="160"/>
        <v>11.164</v>
      </c>
      <c r="J499" s="171">
        <v>5.76</v>
      </c>
      <c r="K499" s="171">
        <f t="shared" si="154"/>
        <v>7.9510000000000005</v>
      </c>
      <c r="L499" s="171">
        <f t="shared" si="155"/>
        <v>7.9300899999999999</v>
      </c>
      <c r="M499" s="172">
        <v>63</v>
      </c>
      <c r="N499" s="171">
        <f t="shared" si="161"/>
        <v>3.2129999999999996</v>
      </c>
      <c r="O499" s="172">
        <v>63.41</v>
      </c>
      <c r="P499" s="171">
        <f t="shared" si="162"/>
        <v>3.2339099999999998</v>
      </c>
      <c r="Q499" s="172">
        <f t="shared" si="156"/>
        <v>160</v>
      </c>
      <c r="R499" s="172">
        <f t="shared" si="157"/>
        <v>220.86111111111114</v>
      </c>
      <c r="S499" s="172">
        <f t="shared" si="149"/>
        <v>220.28027777777777</v>
      </c>
      <c r="T499" s="171">
        <f t="shared" si="158"/>
        <v>2.1700900000000001</v>
      </c>
      <c r="U499" s="171">
        <f t="shared" si="159"/>
        <v>-2.0910000000000206E-2</v>
      </c>
      <c r="V499" s="173">
        <f t="shared" si="153"/>
        <v>0.40999999999999659</v>
      </c>
    </row>
    <row r="500" spans="1:22">
      <c r="A500" s="244"/>
      <c r="B500" s="168">
        <v>183</v>
      </c>
      <c r="C500" s="169" t="s">
        <v>429</v>
      </c>
      <c r="D500" s="168">
        <v>40</v>
      </c>
      <c r="E500" s="168"/>
      <c r="F500" s="170">
        <v>2200.5</v>
      </c>
      <c r="G500" s="170">
        <v>2200.5</v>
      </c>
      <c r="H500" s="171">
        <v>14</v>
      </c>
      <c r="I500" s="171">
        <f t="shared" si="160"/>
        <v>14</v>
      </c>
      <c r="J500" s="171">
        <v>6.4</v>
      </c>
      <c r="K500" s="171">
        <f t="shared" si="154"/>
        <v>9.2059999999999995</v>
      </c>
      <c r="L500" s="171">
        <f t="shared" si="155"/>
        <v>10.26374</v>
      </c>
      <c r="M500" s="172">
        <v>94</v>
      </c>
      <c r="N500" s="171">
        <f t="shared" si="161"/>
        <v>4.7939999999999996</v>
      </c>
      <c r="O500" s="172">
        <v>73.260000000000005</v>
      </c>
      <c r="P500" s="171">
        <f t="shared" si="162"/>
        <v>3.7362600000000001</v>
      </c>
      <c r="Q500" s="172">
        <f t="shared" si="156"/>
        <v>160</v>
      </c>
      <c r="R500" s="172">
        <f t="shared" si="157"/>
        <v>230.15</v>
      </c>
      <c r="S500" s="172">
        <f t="shared" si="149"/>
        <v>256.59350000000001</v>
      </c>
      <c r="T500" s="171">
        <f t="shared" si="158"/>
        <v>3.86374</v>
      </c>
      <c r="U500" s="171">
        <f t="shared" si="159"/>
        <v>1.0577399999999995</v>
      </c>
      <c r="V500" s="173">
        <f t="shared" si="153"/>
        <v>-20.739999999999995</v>
      </c>
    </row>
    <row r="501" spans="1:22">
      <c r="A501" s="244"/>
      <c r="B501" s="168">
        <v>184</v>
      </c>
      <c r="C501" s="169" t="s">
        <v>430</v>
      </c>
      <c r="D501" s="168">
        <v>24</v>
      </c>
      <c r="E501" s="168">
        <v>1986</v>
      </c>
      <c r="F501" s="170">
        <v>1235.8599999999999</v>
      </c>
      <c r="G501" s="170">
        <v>1158.74</v>
      </c>
      <c r="H501" s="171">
        <v>8</v>
      </c>
      <c r="I501" s="171">
        <f t="shared" si="160"/>
        <v>8</v>
      </c>
      <c r="J501" s="171">
        <v>3.84</v>
      </c>
      <c r="K501" s="171">
        <f t="shared" si="154"/>
        <v>5.9090000000000007</v>
      </c>
      <c r="L501" s="171">
        <f t="shared" si="155"/>
        <v>5.7560000000000002</v>
      </c>
      <c r="M501" s="172">
        <v>41</v>
      </c>
      <c r="N501" s="171">
        <f t="shared" si="161"/>
        <v>2.0909999999999997</v>
      </c>
      <c r="O501" s="172">
        <v>44</v>
      </c>
      <c r="P501" s="171">
        <f t="shared" si="162"/>
        <v>2.2439999999999998</v>
      </c>
      <c r="Q501" s="172">
        <f t="shared" si="156"/>
        <v>160</v>
      </c>
      <c r="R501" s="172">
        <f t="shared" si="157"/>
        <v>246.20833333333337</v>
      </c>
      <c r="S501" s="172">
        <f t="shared" si="149"/>
        <v>239.83333333333334</v>
      </c>
      <c r="T501" s="171">
        <f t="shared" si="158"/>
        <v>1.9160000000000004</v>
      </c>
      <c r="U501" s="171">
        <f t="shared" si="159"/>
        <v>-0.15300000000000002</v>
      </c>
      <c r="V501" s="173">
        <f t="shared" si="153"/>
        <v>3</v>
      </c>
    </row>
    <row r="502" spans="1:22">
      <c r="A502" s="244"/>
      <c r="B502" s="168">
        <v>185</v>
      </c>
      <c r="C502" s="169" t="s">
        <v>431</v>
      </c>
      <c r="D502" s="168">
        <v>45</v>
      </c>
      <c r="E502" s="168"/>
      <c r="F502" s="170">
        <v>2911.41</v>
      </c>
      <c r="G502" s="170">
        <v>2911.41</v>
      </c>
      <c r="H502" s="171">
        <v>15.502000000000001</v>
      </c>
      <c r="I502" s="171">
        <f t="shared" si="160"/>
        <v>15.502000000000001</v>
      </c>
      <c r="J502" s="171">
        <v>7.2</v>
      </c>
      <c r="K502" s="171">
        <f t="shared" si="154"/>
        <v>9.7390000000000008</v>
      </c>
      <c r="L502" s="171">
        <f t="shared" si="155"/>
        <v>10.055200000000001</v>
      </c>
      <c r="M502" s="172">
        <v>113</v>
      </c>
      <c r="N502" s="171">
        <f t="shared" si="161"/>
        <v>5.7629999999999999</v>
      </c>
      <c r="O502" s="172">
        <v>106.8</v>
      </c>
      <c r="P502" s="171">
        <f t="shared" si="162"/>
        <v>5.4467999999999996</v>
      </c>
      <c r="Q502" s="172">
        <f t="shared" si="156"/>
        <v>160</v>
      </c>
      <c r="R502" s="172">
        <f t="shared" si="157"/>
        <v>216.42222222222222</v>
      </c>
      <c r="S502" s="172">
        <f t="shared" si="149"/>
        <v>223.44888888888892</v>
      </c>
      <c r="T502" s="171">
        <f t="shared" si="158"/>
        <v>2.8552000000000008</v>
      </c>
      <c r="U502" s="171">
        <f t="shared" si="159"/>
        <v>0.31620000000000026</v>
      </c>
      <c r="V502" s="173">
        <f t="shared" si="153"/>
        <v>-6.2000000000000028</v>
      </c>
    </row>
    <row r="503" spans="1:22">
      <c r="A503" s="244"/>
      <c r="B503" s="168">
        <v>186</v>
      </c>
      <c r="C503" s="169" t="s">
        <v>432</v>
      </c>
      <c r="D503" s="168">
        <v>8</v>
      </c>
      <c r="E503" s="168">
        <v>1958</v>
      </c>
      <c r="F503" s="170">
        <v>356.49</v>
      </c>
      <c r="G503" s="170">
        <v>268.55</v>
      </c>
      <c r="H503" s="171">
        <v>2.4540000000000002</v>
      </c>
      <c r="I503" s="171">
        <f t="shared" si="160"/>
        <v>2.4540000000000002</v>
      </c>
      <c r="J503" s="171">
        <v>1.1200000000000001</v>
      </c>
      <c r="K503" s="171">
        <f t="shared" si="154"/>
        <v>1.6380000000000003</v>
      </c>
      <c r="L503" s="171">
        <f t="shared" si="155"/>
        <v>1.7910000000000004</v>
      </c>
      <c r="M503" s="172">
        <v>16</v>
      </c>
      <c r="N503" s="171">
        <f t="shared" si="161"/>
        <v>0.81599999999999995</v>
      </c>
      <c r="O503" s="172">
        <v>13</v>
      </c>
      <c r="P503" s="171">
        <f t="shared" si="162"/>
        <v>0.66299999999999992</v>
      </c>
      <c r="Q503" s="172">
        <f t="shared" si="156"/>
        <v>140</v>
      </c>
      <c r="R503" s="172">
        <f t="shared" si="157"/>
        <v>204.75000000000006</v>
      </c>
      <c r="S503" s="172">
        <f t="shared" si="149"/>
        <v>223.87500000000006</v>
      </c>
      <c r="T503" s="171">
        <f t="shared" si="158"/>
        <v>0.67100000000000026</v>
      </c>
      <c r="U503" s="171">
        <f t="shared" si="159"/>
        <v>0.15300000000000002</v>
      </c>
      <c r="V503" s="173">
        <f t="shared" si="153"/>
        <v>-3</v>
      </c>
    </row>
    <row r="504" spans="1:22">
      <c r="A504" s="244"/>
      <c r="B504" s="168">
        <v>187</v>
      </c>
      <c r="C504" s="169" t="s">
        <v>433</v>
      </c>
      <c r="D504" s="168">
        <v>8</v>
      </c>
      <c r="E504" s="168">
        <v>1951</v>
      </c>
      <c r="F504" s="170">
        <v>300.95999999999998</v>
      </c>
      <c r="G504" s="170">
        <v>300.95999999999998</v>
      </c>
      <c r="H504" s="171">
        <v>2.6989999999999998</v>
      </c>
      <c r="I504" s="171">
        <f t="shared" si="160"/>
        <v>2.6989999999999998</v>
      </c>
      <c r="J504" s="171">
        <v>1.28</v>
      </c>
      <c r="K504" s="171">
        <f t="shared" si="154"/>
        <v>1.6279999999999999</v>
      </c>
      <c r="L504" s="171">
        <f t="shared" si="155"/>
        <v>1.6866499999999998</v>
      </c>
      <c r="M504" s="172">
        <v>21</v>
      </c>
      <c r="N504" s="171">
        <f t="shared" si="161"/>
        <v>1.071</v>
      </c>
      <c r="O504" s="172">
        <v>19.850000000000001</v>
      </c>
      <c r="P504" s="171">
        <f t="shared" si="162"/>
        <v>1.0123500000000001</v>
      </c>
      <c r="Q504" s="172">
        <f t="shared" si="156"/>
        <v>160</v>
      </c>
      <c r="R504" s="172">
        <f t="shared" si="157"/>
        <v>203.5</v>
      </c>
      <c r="S504" s="172">
        <f t="shared" si="149"/>
        <v>210.83124999999998</v>
      </c>
      <c r="T504" s="171">
        <f t="shared" si="158"/>
        <v>0.40664999999999973</v>
      </c>
      <c r="U504" s="171">
        <f t="shared" si="159"/>
        <v>5.8649999999999869E-2</v>
      </c>
      <c r="V504" s="173">
        <f t="shared" si="153"/>
        <v>-1.1499999999999986</v>
      </c>
    </row>
    <row r="505" spans="1:22">
      <c r="A505" s="244"/>
      <c r="B505" s="168">
        <v>188</v>
      </c>
      <c r="C505" s="178" t="s">
        <v>434</v>
      </c>
      <c r="D505" s="168">
        <v>40</v>
      </c>
      <c r="E505" s="168">
        <v>1980</v>
      </c>
      <c r="F505" s="170">
        <v>2217.15</v>
      </c>
      <c r="G505" s="170">
        <v>2217.15</v>
      </c>
      <c r="H505" s="171">
        <v>13.2</v>
      </c>
      <c r="I505" s="171">
        <f t="shared" si="160"/>
        <v>13.2</v>
      </c>
      <c r="J505" s="171">
        <v>6.4</v>
      </c>
      <c r="K505" s="171">
        <f t="shared" si="154"/>
        <v>8.4570000000000007</v>
      </c>
      <c r="L505" s="171">
        <f t="shared" si="155"/>
        <v>9.2984999999999989</v>
      </c>
      <c r="M505" s="172">
        <v>93</v>
      </c>
      <c r="N505" s="171">
        <f t="shared" si="161"/>
        <v>4.7429999999999994</v>
      </c>
      <c r="O505" s="172">
        <v>76.5</v>
      </c>
      <c r="P505" s="171">
        <f t="shared" si="162"/>
        <v>3.9015</v>
      </c>
      <c r="Q505" s="172">
        <f t="shared" si="156"/>
        <v>160</v>
      </c>
      <c r="R505" s="172">
        <f t="shared" si="157"/>
        <v>211.42500000000001</v>
      </c>
      <c r="S505" s="172">
        <f t="shared" si="149"/>
        <v>232.46249999999995</v>
      </c>
      <c r="T505" s="171">
        <f t="shared" si="158"/>
        <v>2.8984999999999985</v>
      </c>
      <c r="U505" s="171">
        <f t="shared" si="159"/>
        <v>0.84149999999999947</v>
      </c>
      <c r="V505" s="173">
        <f t="shared" si="153"/>
        <v>-16.5</v>
      </c>
    </row>
    <row r="506" spans="1:22">
      <c r="A506" s="244"/>
      <c r="B506" s="168">
        <v>189</v>
      </c>
      <c r="C506" s="174" t="s">
        <v>435</v>
      </c>
      <c r="D506" s="175">
        <v>8</v>
      </c>
      <c r="E506" s="175">
        <v>1959</v>
      </c>
      <c r="F506" s="176">
        <v>361.47</v>
      </c>
      <c r="G506" s="176">
        <v>361.47</v>
      </c>
      <c r="H506" s="171">
        <v>2.4329999999999998</v>
      </c>
      <c r="I506" s="171">
        <f t="shared" si="160"/>
        <v>2.4329999999999998</v>
      </c>
      <c r="J506" s="177">
        <v>1.28</v>
      </c>
      <c r="K506" s="171">
        <f t="shared" si="154"/>
        <v>2.0759999999999996</v>
      </c>
      <c r="L506" s="171">
        <f t="shared" si="155"/>
        <v>2.0759999999999996</v>
      </c>
      <c r="M506" s="172">
        <v>7</v>
      </c>
      <c r="N506" s="171">
        <f t="shared" si="161"/>
        <v>0.35699999999999998</v>
      </c>
      <c r="O506" s="172">
        <v>7</v>
      </c>
      <c r="P506" s="171">
        <f t="shared" si="162"/>
        <v>0.35699999999999998</v>
      </c>
      <c r="Q506" s="172">
        <f t="shared" si="156"/>
        <v>160</v>
      </c>
      <c r="R506" s="172">
        <f t="shared" si="157"/>
        <v>259.49999999999994</v>
      </c>
      <c r="S506" s="172">
        <f t="shared" si="149"/>
        <v>259.49999999999994</v>
      </c>
      <c r="T506" s="171">
        <f t="shared" si="158"/>
        <v>0.7959999999999996</v>
      </c>
      <c r="U506" s="171">
        <f t="shared" si="159"/>
        <v>0</v>
      </c>
      <c r="V506" s="173">
        <f t="shared" si="153"/>
        <v>0</v>
      </c>
    </row>
    <row r="507" spans="1:22">
      <c r="A507" s="244"/>
      <c r="B507" s="168">
        <v>190</v>
      </c>
      <c r="C507" s="169" t="s">
        <v>436</v>
      </c>
      <c r="D507" s="168">
        <v>12</v>
      </c>
      <c r="E507" s="168">
        <v>1987</v>
      </c>
      <c r="F507" s="170">
        <v>761.84</v>
      </c>
      <c r="G507" s="170">
        <v>761.84</v>
      </c>
      <c r="H507" s="171">
        <v>3.9809999999999999</v>
      </c>
      <c r="I507" s="171">
        <f t="shared" si="160"/>
        <v>3.9809999999999999</v>
      </c>
      <c r="J507" s="171">
        <v>1.92</v>
      </c>
      <c r="K507" s="171">
        <f t="shared" si="154"/>
        <v>2.7569999999999997</v>
      </c>
      <c r="L507" s="171">
        <f t="shared" si="155"/>
        <v>2.91</v>
      </c>
      <c r="M507" s="172">
        <v>24</v>
      </c>
      <c r="N507" s="171">
        <f t="shared" si="161"/>
        <v>1.224</v>
      </c>
      <c r="O507" s="172">
        <v>21</v>
      </c>
      <c r="P507" s="171">
        <f t="shared" si="162"/>
        <v>1.071</v>
      </c>
      <c r="Q507" s="172">
        <f t="shared" si="156"/>
        <v>160</v>
      </c>
      <c r="R507" s="172">
        <f t="shared" si="157"/>
        <v>229.74999999999997</v>
      </c>
      <c r="S507" s="172">
        <f t="shared" si="149"/>
        <v>242.5</v>
      </c>
      <c r="T507" s="171">
        <f t="shared" si="158"/>
        <v>0.99000000000000021</v>
      </c>
      <c r="U507" s="171">
        <f t="shared" si="159"/>
        <v>0.15300000000000002</v>
      </c>
      <c r="V507" s="173">
        <f t="shared" si="153"/>
        <v>-3</v>
      </c>
    </row>
    <row r="508" spans="1:22">
      <c r="A508" s="244"/>
      <c r="B508" s="168">
        <v>191</v>
      </c>
      <c r="C508" s="169" t="s">
        <v>437</v>
      </c>
      <c r="D508" s="168">
        <v>36</v>
      </c>
      <c r="E508" s="168"/>
      <c r="F508" s="170">
        <v>1476.38</v>
      </c>
      <c r="G508" s="170">
        <v>1397.24</v>
      </c>
      <c r="H508" s="171">
        <v>12</v>
      </c>
      <c r="I508" s="171">
        <f t="shared" si="160"/>
        <v>12</v>
      </c>
      <c r="J508" s="171">
        <v>5.52</v>
      </c>
      <c r="K508" s="171">
        <f t="shared" si="154"/>
        <v>9.3990000000000009</v>
      </c>
      <c r="L508" s="171">
        <f t="shared" si="155"/>
        <v>9.2970000000000006</v>
      </c>
      <c r="M508" s="172">
        <v>51</v>
      </c>
      <c r="N508" s="171">
        <f t="shared" si="161"/>
        <v>2.601</v>
      </c>
      <c r="O508" s="172">
        <v>53</v>
      </c>
      <c r="P508" s="171">
        <f t="shared" si="162"/>
        <v>2.7029999999999998</v>
      </c>
      <c r="Q508" s="172">
        <f t="shared" si="156"/>
        <v>153.33333333333334</v>
      </c>
      <c r="R508" s="172">
        <f t="shared" si="157"/>
        <v>261.08333333333331</v>
      </c>
      <c r="S508" s="172">
        <f t="shared" si="149"/>
        <v>258.25</v>
      </c>
      <c r="T508" s="171">
        <f t="shared" si="158"/>
        <v>3.777000000000001</v>
      </c>
      <c r="U508" s="171">
        <f t="shared" si="159"/>
        <v>-0.10199999999999987</v>
      </c>
      <c r="V508" s="173">
        <f t="shared" si="153"/>
        <v>2</v>
      </c>
    </row>
    <row r="509" spans="1:22">
      <c r="A509" s="244"/>
      <c r="B509" s="168">
        <v>192</v>
      </c>
      <c r="C509" s="169" t="s">
        <v>438</v>
      </c>
      <c r="D509" s="168">
        <v>40</v>
      </c>
      <c r="E509" s="168">
        <v>1992</v>
      </c>
      <c r="F509" s="170">
        <v>2207.7600000000002</v>
      </c>
      <c r="G509" s="170">
        <v>2140.34</v>
      </c>
      <c r="H509" s="171">
        <v>15</v>
      </c>
      <c r="I509" s="171">
        <f t="shared" si="160"/>
        <v>15</v>
      </c>
      <c r="J509" s="171">
        <v>6.4</v>
      </c>
      <c r="K509" s="171">
        <f t="shared" si="154"/>
        <v>10.359</v>
      </c>
      <c r="L509" s="171">
        <f t="shared" si="155"/>
        <v>9.9397800000000007</v>
      </c>
      <c r="M509" s="172">
        <v>91</v>
      </c>
      <c r="N509" s="171">
        <f t="shared" si="161"/>
        <v>4.641</v>
      </c>
      <c r="O509" s="172">
        <v>99.22</v>
      </c>
      <c r="P509" s="171">
        <f t="shared" si="162"/>
        <v>5.0602199999999993</v>
      </c>
      <c r="Q509" s="172">
        <f t="shared" si="156"/>
        <v>160</v>
      </c>
      <c r="R509" s="172">
        <f t="shared" si="157"/>
        <v>258.97500000000002</v>
      </c>
      <c r="S509" s="172">
        <f t="shared" si="149"/>
        <v>248.49450000000002</v>
      </c>
      <c r="T509" s="171">
        <f t="shared" si="158"/>
        <v>3.5397800000000004</v>
      </c>
      <c r="U509" s="171">
        <f t="shared" si="159"/>
        <v>-0.41921999999999926</v>
      </c>
      <c r="V509" s="173">
        <f t="shared" si="153"/>
        <v>8.2199999999999989</v>
      </c>
    </row>
    <row r="510" spans="1:22">
      <c r="A510" s="244"/>
      <c r="B510" s="168">
        <v>193</v>
      </c>
      <c r="C510" s="169" t="s">
        <v>439</v>
      </c>
      <c r="D510" s="168">
        <v>24</v>
      </c>
      <c r="E510" s="168">
        <v>1988</v>
      </c>
      <c r="F510" s="170">
        <v>1235.3599999999999</v>
      </c>
      <c r="G510" s="170">
        <v>1235.3599999999999</v>
      </c>
      <c r="H510" s="171">
        <v>9</v>
      </c>
      <c r="I510" s="171">
        <f t="shared" si="160"/>
        <v>9</v>
      </c>
      <c r="J510" s="171">
        <v>3.84</v>
      </c>
      <c r="K510" s="171">
        <f t="shared" si="154"/>
        <v>6.0419999999999998</v>
      </c>
      <c r="L510" s="171">
        <f t="shared" si="155"/>
        <v>6.0277200000000004</v>
      </c>
      <c r="M510" s="172">
        <v>58</v>
      </c>
      <c r="N510" s="171">
        <f t="shared" si="161"/>
        <v>2.9579999999999997</v>
      </c>
      <c r="O510" s="172">
        <v>58.28</v>
      </c>
      <c r="P510" s="171">
        <f t="shared" si="162"/>
        <v>2.97228</v>
      </c>
      <c r="Q510" s="172">
        <f t="shared" si="156"/>
        <v>160</v>
      </c>
      <c r="R510" s="172">
        <f t="shared" si="157"/>
        <v>251.75</v>
      </c>
      <c r="S510" s="172">
        <f t="shared" si="149"/>
        <v>251.155</v>
      </c>
      <c r="T510" s="171">
        <f t="shared" si="158"/>
        <v>2.1877200000000006</v>
      </c>
      <c r="U510" s="171">
        <f t="shared" si="159"/>
        <v>-1.4280000000000292E-2</v>
      </c>
      <c r="V510" s="173">
        <f t="shared" si="153"/>
        <v>0.28000000000000114</v>
      </c>
    </row>
    <row r="511" spans="1:22">
      <c r="A511" s="244"/>
      <c r="B511" s="168">
        <v>194</v>
      </c>
      <c r="C511" s="169" t="s">
        <v>440</v>
      </c>
      <c r="D511" s="168">
        <v>20</v>
      </c>
      <c r="E511" s="168">
        <v>1992</v>
      </c>
      <c r="F511" s="170">
        <v>1101.98</v>
      </c>
      <c r="G511" s="170">
        <v>1101.98</v>
      </c>
      <c r="H511" s="171">
        <v>8</v>
      </c>
      <c r="I511" s="171">
        <f t="shared" si="160"/>
        <v>8</v>
      </c>
      <c r="J511" s="171">
        <v>3.2</v>
      </c>
      <c r="K511" s="171">
        <f t="shared" si="154"/>
        <v>5.8580000000000005</v>
      </c>
      <c r="L511" s="171">
        <f t="shared" si="155"/>
        <v>6.1206500000000004</v>
      </c>
      <c r="M511" s="172">
        <v>42</v>
      </c>
      <c r="N511" s="171">
        <f t="shared" si="161"/>
        <v>2.1419999999999999</v>
      </c>
      <c r="O511" s="172">
        <v>36.85</v>
      </c>
      <c r="P511" s="171">
        <f t="shared" si="162"/>
        <v>1.8793499999999999</v>
      </c>
      <c r="Q511" s="172">
        <f t="shared" si="156"/>
        <v>160</v>
      </c>
      <c r="R511" s="172">
        <f t="shared" si="157"/>
        <v>292.90000000000003</v>
      </c>
      <c r="S511" s="172">
        <f t="shared" si="149"/>
        <v>306.03250000000003</v>
      </c>
      <c r="T511" s="171">
        <f t="shared" si="158"/>
        <v>2.9206500000000002</v>
      </c>
      <c r="U511" s="171">
        <f t="shared" si="159"/>
        <v>0.26265000000000005</v>
      </c>
      <c r="V511" s="173">
        <f t="shared" si="153"/>
        <v>-5.1499999999999986</v>
      </c>
    </row>
    <row r="512" spans="1:22">
      <c r="A512" s="244"/>
      <c r="B512" s="168">
        <v>195</v>
      </c>
      <c r="C512" s="169" t="s">
        <v>441</v>
      </c>
      <c r="D512" s="168">
        <v>18</v>
      </c>
      <c r="E512" s="168"/>
      <c r="F512" s="170">
        <v>1127.8800000000001</v>
      </c>
      <c r="G512" s="170">
        <v>1127.8800000000001</v>
      </c>
      <c r="H512" s="171">
        <v>9.1460000000000008</v>
      </c>
      <c r="I512" s="171">
        <f t="shared" si="160"/>
        <v>9.1460000000000008</v>
      </c>
      <c r="J512" s="171">
        <v>2.88</v>
      </c>
      <c r="K512" s="171">
        <f t="shared" si="154"/>
        <v>7.0040000000000013</v>
      </c>
      <c r="L512" s="171">
        <f t="shared" si="155"/>
        <v>7.5650000000000013</v>
      </c>
      <c r="M512" s="172">
        <v>42</v>
      </c>
      <c r="N512" s="171">
        <f t="shared" si="161"/>
        <v>2.1419999999999999</v>
      </c>
      <c r="O512" s="172">
        <v>31</v>
      </c>
      <c r="P512" s="171">
        <f t="shared" si="162"/>
        <v>1.581</v>
      </c>
      <c r="Q512" s="172">
        <f t="shared" si="156"/>
        <v>160</v>
      </c>
      <c r="R512" s="172">
        <f t="shared" si="157"/>
        <v>389.11111111111114</v>
      </c>
      <c r="S512" s="172">
        <f t="shared" si="149"/>
        <v>420.27777777777783</v>
      </c>
      <c r="T512" s="171">
        <f t="shared" si="158"/>
        <v>4.6850000000000014</v>
      </c>
      <c r="U512" s="171">
        <f t="shared" si="159"/>
        <v>0.56099999999999994</v>
      </c>
      <c r="V512" s="173">
        <f t="shared" si="153"/>
        <v>-11</v>
      </c>
    </row>
    <row r="513" spans="1:22">
      <c r="A513" s="244"/>
      <c r="B513" s="168">
        <v>196</v>
      </c>
      <c r="C513" s="169" t="s">
        <v>442</v>
      </c>
      <c r="D513" s="168">
        <v>18</v>
      </c>
      <c r="E513" s="168"/>
      <c r="F513" s="170">
        <v>1161.96</v>
      </c>
      <c r="G513" s="170">
        <v>1161.98</v>
      </c>
      <c r="H513" s="171">
        <v>7.1130000000000004</v>
      </c>
      <c r="I513" s="171">
        <f t="shared" si="160"/>
        <v>7.1130000000000004</v>
      </c>
      <c r="J513" s="171">
        <v>2.88</v>
      </c>
      <c r="K513" s="171">
        <f t="shared" si="154"/>
        <v>4.1550000000000011</v>
      </c>
      <c r="L513" s="171">
        <f t="shared" si="155"/>
        <v>4.60839</v>
      </c>
      <c r="M513" s="172">
        <v>58</v>
      </c>
      <c r="N513" s="171">
        <f t="shared" si="161"/>
        <v>2.9579999999999997</v>
      </c>
      <c r="O513" s="172">
        <v>49.11</v>
      </c>
      <c r="P513" s="171">
        <f t="shared" si="162"/>
        <v>2.50461</v>
      </c>
      <c r="Q513" s="172">
        <f t="shared" si="156"/>
        <v>160</v>
      </c>
      <c r="R513" s="172">
        <f t="shared" si="157"/>
        <v>230.83333333333337</v>
      </c>
      <c r="S513" s="172">
        <f t="shared" si="149"/>
        <v>256.0216666666667</v>
      </c>
      <c r="T513" s="171">
        <f t="shared" si="158"/>
        <v>1.7283900000000001</v>
      </c>
      <c r="U513" s="171">
        <f t="shared" si="159"/>
        <v>0.45338999999999974</v>
      </c>
      <c r="V513" s="173">
        <f t="shared" si="153"/>
        <v>-8.89</v>
      </c>
    </row>
    <row r="514" spans="1:22">
      <c r="A514" s="244"/>
      <c r="B514" s="168">
        <v>197</v>
      </c>
      <c r="C514" s="169" t="s">
        <v>443</v>
      </c>
      <c r="D514" s="168">
        <v>9</v>
      </c>
      <c r="E514" s="168"/>
      <c r="F514" s="170">
        <v>570.26</v>
      </c>
      <c r="G514" s="170">
        <v>570.26</v>
      </c>
      <c r="H514" s="171">
        <v>3.294</v>
      </c>
      <c r="I514" s="171">
        <f t="shared" si="160"/>
        <v>3.294</v>
      </c>
      <c r="J514" s="171">
        <v>1.44</v>
      </c>
      <c r="K514" s="171">
        <f t="shared" si="154"/>
        <v>2.2229999999999999</v>
      </c>
      <c r="L514" s="171">
        <f t="shared" si="155"/>
        <v>2.2306499999999998</v>
      </c>
      <c r="M514" s="172">
        <v>21</v>
      </c>
      <c r="N514" s="171">
        <f t="shared" si="161"/>
        <v>1.071</v>
      </c>
      <c r="O514" s="172">
        <v>20.85</v>
      </c>
      <c r="P514" s="171">
        <f t="shared" si="162"/>
        <v>1.06335</v>
      </c>
      <c r="Q514" s="172">
        <f t="shared" si="156"/>
        <v>160</v>
      </c>
      <c r="R514" s="172">
        <f t="shared" si="157"/>
        <v>247</v>
      </c>
      <c r="S514" s="172">
        <f t="shared" si="149"/>
        <v>247.84999999999997</v>
      </c>
      <c r="T514" s="171">
        <f t="shared" si="158"/>
        <v>0.79064999999999985</v>
      </c>
      <c r="U514" s="171">
        <f t="shared" si="159"/>
        <v>7.6499999999999346E-3</v>
      </c>
      <c r="V514" s="173">
        <f t="shared" si="153"/>
        <v>-0.14999999999999858</v>
      </c>
    </row>
    <row r="515" spans="1:22">
      <c r="A515" s="244"/>
      <c r="B515" s="168">
        <v>198</v>
      </c>
      <c r="C515" s="169" t="s">
        <v>444</v>
      </c>
      <c r="D515" s="168">
        <v>12</v>
      </c>
      <c r="E515" s="168">
        <v>1992</v>
      </c>
      <c r="F515" s="170">
        <v>551.05999999999995</v>
      </c>
      <c r="G515" s="170">
        <v>551.05999999999995</v>
      </c>
      <c r="H515" s="171">
        <v>3.8519999999999999</v>
      </c>
      <c r="I515" s="171">
        <f t="shared" si="160"/>
        <v>3.8519999999999999</v>
      </c>
      <c r="J515" s="171">
        <v>1.92</v>
      </c>
      <c r="K515" s="171">
        <f t="shared" si="154"/>
        <v>2.7809999999999997</v>
      </c>
      <c r="L515" s="171">
        <f t="shared" si="155"/>
        <v>3.1890000000000001</v>
      </c>
      <c r="M515" s="172">
        <v>21</v>
      </c>
      <c r="N515" s="171">
        <f t="shared" si="161"/>
        <v>1.071</v>
      </c>
      <c r="O515" s="172">
        <v>13</v>
      </c>
      <c r="P515" s="171">
        <f t="shared" si="162"/>
        <v>0.66299999999999992</v>
      </c>
      <c r="Q515" s="172">
        <f t="shared" si="156"/>
        <v>160</v>
      </c>
      <c r="R515" s="172">
        <f t="shared" si="157"/>
        <v>231.74999999999997</v>
      </c>
      <c r="S515" s="172">
        <f t="shared" si="149"/>
        <v>265.75</v>
      </c>
      <c r="T515" s="171">
        <f t="shared" si="158"/>
        <v>1.2690000000000001</v>
      </c>
      <c r="U515" s="171">
        <f t="shared" si="159"/>
        <v>0.40800000000000003</v>
      </c>
      <c r="V515" s="173">
        <f t="shared" si="153"/>
        <v>-8</v>
      </c>
    </row>
    <row r="516" spans="1:22">
      <c r="A516" s="244"/>
      <c r="B516" s="168">
        <v>199</v>
      </c>
      <c r="C516" s="191" t="s">
        <v>448</v>
      </c>
      <c r="D516" s="192">
        <v>46</v>
      </c>
      <c r="E516" s="192">
        <v>2007</v>
      </c>
      <c r="F516" s="193">
        <v>2821.98</v>
      </c>
      <c r="G516" s="193">
        <v>2821.98</v>
      </c>
      <c r="H516" s="194">
        <v>8.3350000000000009</v>
      </c>
      <c r="I516" s="194">
        <f t="shared" si="160"/>
        <v>8.3350000000000009</v>
      </c>
      <c r="J516" s="194">
        <v>5.6534000000000001E-2</v>
      </c>
      <c r="K516" s="194">
        <f t="shared" si="154"/>
        <v>0.32800000000000118</v>
      </c>
      <c r="L516" s="194">
        <f t="shared" si="155"/>
        <v>0.46983100000000189</v>
      </c>
      <c r="M516" s="195">
        <v>157</v>
      </c>
      <c r="N516" s="194">
        <f t="shared" si="161"/>
        <v>8.0069999999999997</v>
      </c>
      <c r="O516" s="195">
        <v>154.21899999999999</v>
      </c>
      <c r="P516" s="194">
        <f t="shared" si="162"/>
        <v>7.865168999999999</v>
      </c>
      <c r="Q516" s="195">
        <f t="shared" si="156"/>
        <v>1.2289999999999999</v>
      </c>
      <c r="R516" s="195">
        <f t="shared" si="157"/>
        <v>7.130434782608722</v>
      </c>
      <c r="S516" s="195">
        <f t="shared" si="149"/>
        <v>10.213717391304389</v>
      </c>
      <c r="T516" s="194">
        <f t="shared" si="158"/>
        <v>0.41329700000000191</v>
      </c>
      <c r="U516" s="194">
        <f t="shared" si="159"/>
        <v>0.14183100000000071</v>
      </c>
      <c r="V516" s="196">
        <f t="shared" si="153"/>
        <v>-2.7810000000000059</v>
      </c>
    </row>
    <row r="517" spans="1:22">
      <c r="A517" s="244"/>
      <c r="B517" s="168">
        <v>200</v>
      </c>
      <c r="C517" s="191" t="s">
        <v>449</v>
      </c>
      <c r="D517" s="192">
        <v>49</v>
      </c>
      <c r="E517" s="192">
        <v>2007</v>
      </c>
      <c r="F517" s="193">
        <v>2531.39</v>
      </c>
      <c r="G517" s="193">
        <v>2531.39</v>
      </c>
      <c r="H517" s="194">
        <v>7.8849999999999998</v>
      </c>
      <c r="I517" s="194">
        <f t="shared" si="160"/>
        <v>7.8849999999999998</v>
      </c>
      <c r="J517" s="194">
        <v>1.01095</v>
      </c>
      <c r="K517" s="194">
        <f t="shared" si="154"/>
        <v>1.5099999999999998</v>
      </c>
      <c r="L517" s="194">
        <f t="shared" si="155"/>
        <v>1.3541439999999998</v>
      </c>
      <c r="M517" s="195">
        <v>125</v>
      </c>
      <c r="N517" s="194">
        <f t="shared" si="161"/>
        <v>6.375</v>
      </c>
      <c r="O517" s="195">
        <v>128.05600000000001</v>
      </c>
      <c r="P517" s="194">
        <f t="shared" si="162"/>
        <v>6.530856</v>
      </c>
      <c r="Q517" s="195">
        <f t="shared" si="156"/>
        <v>20.631632653061224</v>
      </c>
      <c r="R517" s="195">
        <f t="shared" si="157"/>
        <v>30.81632653061224</v>
      </c>
      <c r="S517" s="195">
        <f t="shared" si="149"/>
        <v>27.63559183673469</v>
      </c>
      <c r="T517" s="194">
        <f t="shared" si="158"/>
        <v>0.34319399999999978</v>
      </c>
      <c r="U517" s="194">
        <f t="shared" si="159"/>
        <v>-0.15585599999999999</v>
      </c>
      <c r="V517" s="196">
        <f t="shared" si="153"/>
        <v>3.0560000000000116</v>
      </c>
    </row>
    <row r="518" spans="1:22">
      <c r="A518" s="244"/>
      <c r="B518" s="168">
        <v>201</v>
      </c>
      <c r="C518" s="191" t="s">
        <v>450</v>
      </c>
      <c r="D518" s="192">
        <v>50</v>
      </c>
      <c r="E518" s="192">
        <v>2006</v>
      </c>
      <c r="F518" s="193">
        <v>2532.42</v>
      </c>
      <c r="G518" s="193">
        <v>2532.42</v>
      </c>
      <c r="H518" s="194">
        <v>9.2260000000000009</v>
      </c>
      <c r="I518" s="194">
        <f t="shared" si="160"/>
        <v>9.2260000000000009</v>
      </c>
      <c r="J518" s="194">
        <v>1.13985</v>
      </c>
      <c r="K518" s="194">
        <f t="shared" si="154"/>
        <v>1.5760000000000014</v>
      </c>
      <c r="L518" s="194">
        <f t="shared" si="155"/>
        <v>1.5435640000000017</v>
      </c>
      <c r="M518" s="195">
        <v>150</v>
      </c>
      <c r="N518" s="194">
        <f t="shared" si="161"/>
        <v>7.6499999999999995</v>
      </c>
      <c r="O518" s="195">
        <v>150.636</v>
      </c>
      <c r="P518" s="194">
        <f t="shared" si="162"/>
        <v>7.6824359999999992</v>
      </c>
      <c r="Q518" s="195">
        <f t="shared" si="156"/>
        <v>22.797000000000004</v>
      </c>
      <c r="R518" s="195">
        <f t="shared" si="157"/>
        <v>31.520000000000028</v>
      </c>
      <c r="S518" s="195">
        <f t="shared" si="149"/>
        <v>30.871280000000034</v>
      </c>
      <c r="T518" s="194">
        <f t="shared" si="158"/>
        <v>0.40371400000000168</v>
      </c>
      <c r="U518" s="194">
        <f t="shared" si="159"/>
        <v>-3.2435999999999687E-2</v>
      </c>
      <c r="V518" s="196">
        <f t="shared" si="153"/>
        <v>0.63599999999999568</v>
      </c>
    </row>
    <row r="519" spans="1:22">
      <c r="A519" s="244"/>
      <c r="B519" s="168">
        <v>202</v>
      </c>
      <c r="C519" s="191" t="s">
        <v>451</v>
      </c>
      <c r="D519" s="192">
        <v>46</v>
      </c>
      <c r="E519" s="192">
        <v>2001</v>
      </c>
      <c r="F519" s="193">
        <v>3175.32</v>
      </c>
      <c r="G519" s="193">
        <v>3175.32</v>
      </c>
      <c r="H519" s="194">
        <v>11.58</v>
      </c>
      <c r="I519" s="194">
        <f t="shared" si="160"/>
        <v>11.58</v>
      </c>
      <c r="J519" s="194">
        <v>4.7705390000000003</v>
      </c>
      <c r="K519" s="194">
        <f t="shared" si="154"/>
        <v>6.3780000000000001</v>
      </c>
      <c r="L519" s="194">
        <f t="shared" si="155"/>
        <v>5.1104969489999998</v>
      </c>
      <c r="M519" s="195">
        <v>102</v>
      </c>
      <c r="N519" s="194">
        <f t="shared" si="161"/>
        <v>5.202</v>
      </c>
      <c r="O519" s="195">
        <v>126.85300100000001</v>
      </c>
      <c r="P519" s="194">
        <f t="shared" si="162"/>
        <v>6.4695030510000002</v>
      </c>
      <c r="Q519" s="195">
        <f t="shared" si="156"/>
        <v>103.70736956521741</v>
      </c>
      <c r="R519" s="195">
        <f t="shared" si="157"/>
        <v>138.65217391304347</v>
      </c>
      <c r="S519" s="195">
        <f t="shared" si="149"/>
        <v>111.09775976086955</v>
      </c>
      <c r="T519" s="194">
        <f t="shared" si="158"/>
        <v>0.33995794899999954</v>
      </c>
      <c r="U519" s="194">
        <f t="shared" si="159"/>
        <v>-1.2675030510000003</v>
      </c>
      <c r="V519" s="196">
        <f t="shared" ref="V519:V551" si="163">O519-M519</f>
        <v>24.853001000000006</v>
      </c>
    </row>
    <row r="520" spans="1:22">
      <c r="A520" s="244"/>
      <c r="B520" s="168">
        <v>203</v>
      </c>
      <c r="C520" s="191" t="s">
        <v>452</v>
      </c>
      <c r="D520" s="192">
        <v>16</v>
      </c>
      <c r="E520" s="192">
        <v>2005</v>
      </c>
      <c r="F520" s="193">
        <v>1150.31</v>
      </c>
      <c r="G520" s="193">
        <v>1150.31</v>
      </c>
      <c r="H520" s="194">
        <v>2.5489999999999999</v>
      </c>
      <c r="I520" s="194">
        <f t="shared" si="160"/>
        <v>2.5489999999999999</v>
      </c>
      <c r="J520" s="194">
        <v>0.57711599999999996</v>
      </c>
      <c r="K520" s="194">
        <f t="shared" si="154"/>
        <v>1.835</v>
      </c>
      <c r="L520" s="194">
        <f t="shared" si="155"/>
        <v>0.67556599999999989</v>
      </c>
      <c r="M520" s="195">
        <v>14</v>
      </c>
      <c r="N520" s="194">
        <f t="shared" si="161"/>
        <v>0.71399999999999997</v>
      </c>
      <c r="O520" s="195">
        <v>36.734000000000002</v>
      </c>
      <c r="P520" s="194">
        <f t="shared" si="162"/>
        <v>1.873434</v>
      </c>
      <c r="Q520" s="195">
        <f t="shared" si="156"/>
        <v>36.069749999999999</v>
      </c>
      <c r="R520" s="195">
        <f t="shared" si="157"/>
        <v>114.6875</v>
      </c>
      <c r="S520" s="195">
        <f t="shared" si="149"/>
        <v>42.222874999999995</v>
      </c>
      <c r="T520" s="194">
        <f t="shared" si="158"/>
        <v>9.8449999999999926E-2</v>
      </c>
      <c r="U520" s="194">
        <f t="shared" si="159"/>
        <v>-1.1594340000000001</v>
      </c>
      <c r="V520" s="196">
        <f t="shared" si="163"/>
        <v>22.734000000000002</v>
      </c>
    </row>
    <row r="521" spans="1:22">
      <c r="A521" s="244"/>
      <c r="B521" s="168">
        <v>204</v>
      </c>
      <c r="C521" s="191" t="s">
        <v>462</v>
      </c>
      <c r="D521" s="192">
        <v>20</v>
      </c>
      <c r="E521" s="192">
        <v>1975</v>
      </c>
      <c r="F521" s="193">
        <v>1098.2</v>
      </c>
      <c r="G521" s="193">
        <v>1098.2</v>
      </c>
      <c r="H521" s="194">
        <v>6.2</v>
      </c>
      <c r="I521" s="194">
        <f t="shared" si="160"/>
        <v>6.2</v>
      </c>
      <c r="J521" s="194">
        <v>3.2</v>
      </c>
      <c r="K521" s="194">
        <f t="shared" si="154"/>
        <v>4.0579999999999998</v>
      </c>
      <c r="L521" s="194">
        <f t="shared" si="155"/>
        <v>3.5310680000000003</v>
      </c>
      <c r="M521" s="195">
        <v>42</v>
      </c>
      <c r="N521" s="194">
        <f t="shared" si="161"/>
        <v>2.1419999999999999</v>
      </c>
      <c r="O521" s="195">
        <v>52.332000000000001</v>
      </c>
      <c r="P521" s="194">
        <f t="shared" si="162"/>
        <v>2.6689319999999999</v>
      </c>
      <c r="Q521" s="195">
        <f t="shared" si="156"/>
        <v>160</v>
      </c>
      <c r="R521" s="195">
        <f t="shared" si="157"/>
        <v>202.9</v>
      </c>
      <c r="S521" s="195">
        <f t="shared" si="149"/>
        <v>176.55340000000001</v>
      </c>
      <c r="T521" s="194">
        <f t="shared" si="158"/>
        <v>0.33106800000000014</v>
      </c>
      <c r="U521" s="194">
        <f t="shared" si="159"/>
        <v>-0.52693199999999996</v>
      </c>
      <c r="V521" s="196">
        <f t="shared" si="163"/>
        <v>10.332000000000001</v>
      </c>
    </row>
    <row r="522" spans="1:22">
      <c r="A522" s="244"/>
      <c r="B522" s="168">
        <v>205</v>
      </c>
      <c r="C522" s="191" t="s">
        <v>463</v>
      </c>
      <c r="D522" s="192">
        <v>20</v>
      </c>
      <c r="E522" s="192">
        <v>1991</v>
      </c>
      <c r="F522" s="193">
        <v>1071.33</v>
      </c>
      <c r="G522" s="193">
        <v>1071.33</v>
      </c>
      <c r="H522" s="194">
        <v>7.0209999999999999</v>
      </c>
      <c r="I522" s="194">
        <f t="shared" si="160"/>
        <v>7.0209999999999999</v>
      </c>
      <c r="J522" s="194">
        <v>3.2</v>
      </c>
      <c r="K522" s="194">
        <f t="shared" si="154"/>
        <v>4.0630000000000006</v>
      </c>
      <c r="L522" s="194">
        <f t="shared" si="155"/>
        <v>4.0762599999999996</v>
      </c>
      <c r="M522" s="195">
        <v>58</v>
      </c>
      <c r="N522" s="194">
        <f t="shared" si="161"/>
        <v>2.9579999999999997</v>
      </c>
      <c r="O522" s="195">
        <v>57.74</v>
      </c>
      <c r="P522" s="194">
        <f t="shared" si="162"/>
        <v>2.9447399999999999</v>
      </c>
      <c r="Q522" s="195">
        <f t="shared" si="156"/>
        <v>160</v>
      </c>
      <c r="R522" s="195">
        <f t="shared" si="157"/>
        <v>203.15000000000003</v>
      </c>
      <c r="S522" s="195">
        <f t="shared" si="149"/>
        <v>203.81299999999999</v>
      </c>
      <c r="T522" s="194">
        <f t="shared" si="158"/>
        <v>0.87625999999999937</v>
      </c>
      <c r="U522" s="194">
        <f t="shared" si="159"/>
        <v>1.3259999999999827E-2</v>
      </c>
      <c r="V522" s="196">
        <f t="shared" si="163"/>
        <v>-0.25999999999999801</v>
      </c>
    </row>
    <row r="523" spans="1:22">
      <c r="A523" s="244"/>
      <c r="B523" s="168">
        <v>206</v>
      </c>
      <c r="C523" s="191" t="s">
        <v>464</v>
      </c>
      <c r="D523" s="192">
        <v>20</v>
      </c>
      <c r="E523" s="192">
        <v>1982</v>
      </c>
      <c r="F523" s="193">
        <v>1071.97</v>
      </c>
      <c r="G523" s="193">
        <v>1071.97</v>
      </c>
      <c r="H523" s="194">
        <v>6.5579999999999998</v>
      </c>
      <c r="I523" s="194">
        <f t="shared" si="160"/>
        <v>6.5579999999999998</v>
      </c>
      <c r="J523" s="194">
        <v>3.2</v>
      </c>
      <c r="K523" s="194">
        <f t="shared" si="154"/>
        <v>3.8039999999999998</v>
      </c>
      <c r="L523" s="194">
        <f t="shared" si="155"/>
        <v>4.025544</v>
      </c>
      <c r="M523" s="195">
        <v>54</v>
      </c>
      <c r="N523" s="194">
        <f t="shared" si="161"/>
        <v>2.754</v>
      </c>
      <c r="O523" s="195">
        <v>49.655999999999999</v>
      </c>
      <c r="P523" s="194">
        <f t="shared" si="162"/>
        <v>2.5324559999999998</v>
      </c>
      <c r="Q523" s="195">
        <f t="shared" si="156"/>
        <v>160</v>
      </c>
      <c r="R523" s="195">
        <f t="shared" si="157"/>
        <v>190.2</v>
      </c>
      <c r="S523" s="195">
        <f t="shared" si="149"/>
        <v>201.27719999999999</v>
      </c>
      <c r="T523" s="194">
        <f t="shared" si="158"/>
        <v>0.82554399999999983</v>
      </c>
      <c r="U523" s="194">
        <f t="shared" si="159"/>
        <v>0.22154400000000019</v>
      </c>
      <c r="V523" s="196">
        <f t="shared" si="163"/>
        <v>-4.3440000000000012</v>
      </c>
    </row>
    <row r="524" spans="1:22">
      <c r="A524" s="244"/>
      <c r="B524" s="168">
        <v>207</v>
      </c>
      <c r="C524" s="197" t="s">
        <v>465</v>
      </c>
      <c r="D524" s="192">
        <v>36</v>
      </c>
      <c r="E524" s="192">
        <v>1986</v>
      </c>
      <c r="F524" s="193">
        <v>1988.92</v>
      </c>
      <c r="G524" s="193">
        <v>1988.92</v>
      </c>
      <c r="H524" s="194">
        <v>13.092000000000001</v>
      </c>
      <c r="I524" s="194">
        <f t="shared" si="160"/>
        <v>13.092000000000001</v>
      </c>
      <c r="J524" s="194">
        <v>5.76</v>
      </c>
      <c r="K524" s="194">
        <f t="shared" si="154"/>
        <v>7.4820000000000011</v>
      </c>
      <c r="L524" s="194">
        <f t="shared" si="155"/>
        <v>7.9744560000000009</v>
      </c>
      <c r="M524" s="195">
        <v>110</v>
      </c>
      <c r="N524" s="194">
        <f t="shared" si="161"/>
        <v>5.6099999999999994</v>
      </c>
      <c r="O524" s="195">
        <v>100.34399999999999</v>
      </c>
      <c r="P524" s="194">
        <f t="shared" si="162"/>
        <v>5.1175439999999996</v>
      </c>
      <c r="Q524" s="195">
        <f t="shared" ref="Q524:Q551" si="164">J524*1000/D524</f>
        <v>160</v>
      </c>
      <c r="R524" s="195">
        <f t="shared" si="157"/>
        <v>207.83333333333337</v>
      </c>
      <c r="S524" s="195">
        <f t="shared" si="149"/>
        <v>221.51266666666669</v>
      </c>
      <c r="T524" s="194">
        <f t="shared" si="158"/>
        <v>2.2144560000000011</v>
      </c>
      <c r="U524" s="194">
        <f t="shared" si="159"/>
        <v>0.49245599999999978</v>
      </c>
      <c r="V524" s="196">
        <f t="shared" si="163"/>
        <v>-9.6560000000000059</v>
      </c>
    </row>
    <row r="525" spans="1:22">
      <c r="A525" s="244"/>
      <c r="B525" s="168">
        <v>208</v>
      </c>
      <c r="C525" s="191" t="s">
        <v>468</v>
      </c>
      <c r="D525" s="192">
        <v>59</v>
      </c>
      <c r="E525" s="192">
        <v>1964</v>
      </c>
      <c r="F525" s="193">
        <v>2642.27</v>
      </c>
      <c r="G525" s="193">
        <v>2642.27</v>
      </c>
      <c r="H525" s="194">
        <v>20.626000000000001</v>
      </c>
      <c r="I525" s="194">
        <f t="shared" si="160"/>
        <v>20.626000000000001</v>
      </c>
      <c r="J525" s="194">
        <v>9.1199999999999992</v>
      </c>
      <c r="K525" s="194">
        <f t="shared" si="154"/>
        <v>11.650000000000002</v>
      </c>
      <c r="L525" s="194">
        <f t="shared" si="155"/>
        <v>13.783942000000003</v>
      </c>
      <c r="M525" s="195">
        <v>176</v>
      </c>
      <c r="N525" s="194">
        <f t="shared" si="161"/>
        <v>8.9759999999999991</v>
      </c>
      <c r="O525" s="195">
        <v>134.15799999999999</v>
      </c>
      <c r="P525" s="194">
        <f t="shared" si="162"/>
        <v>6.8420579999999989</v>
      </c>
      <c r="Q525" s="195">
        <f t="shared" si="164"/>
        <v>154.57627118644066</v>
      </c>
      <c r="R525" s="195">
        <f t="shared" si="157"/>
        <v>197.4576271186441</v>
      </c>
      <c r="S525" s="195">
        <f t="shared" ref="S525:S551" si="165">L525*1000/D525</f>
        <v>233.6261355932204</v>
      </c>
      <c r="T525" s="194">
        <f t="shared" si="158"/>
        <v>4.663942000000004</v>
      </c>
      <c r="U525" s="194">
        <f t="shared" si="159"/>
        <v>2.1339420000000002</v>
      </c>
      <c r="V525" s="196">
        <f t="shared" si="163"/>
        <v>-41.842000000000013</v>
      </c>
    </row>
    <row r="526" spans="1:22">
      <c r="A526" s="244"/>
      <c r="B526" s="168">
        <v>209</v>
      </c>
      <c r="C526" s="191" t="s">
        <v>469</v>
      </c>
      <c r="D526" s="192">
        <v>40</v>
      </c>
      <c r="E526" s="192">
        <v>1987</v>
      </c>
      <c r="F526" s="193">
        <v>2155.0100000000002</v>
      </c>
      <c r="G526" s="193">
        <v>2155.0100000000002</v>
      </c>
      <c r="H526" s="194">
        <v>12.567</v>
      </c>
      <c r="I526" s="194">
        <f t="shared" si="160"/>
        <v>12.567</v>
      </c>
      <c r="J526" s="194">
        <v>6.4</v>
      </c>
      <c r="K526" s="194">
        <f t="shared" si="154"/>
        <v>7.7220000000000004</v>
      </c>
      <c r="L526" s="194">
        <f t="shared" si="155"/>
        <v>7.216488</v>
      </c>
      <c r="M526" s="195">
        <v>95</v>
      </c>
      <c r="N526" s="194">
        <f t="shared" si="161"/>
        <v>4.8449999999999998</v>
      </c>
      <c r="O526" s="195">
        <v>104.91200000000001</v>
      </c>
      <c r="P526" s="194">
        <f t="shared" si="162"/>
        <v>5.3505120000000002</v>
      </c>
      <c r="Q526" s="195">
        <f t="shared" si="164"/>
        <v>160</v>
      </c>
      <c r="R526" s="195">
        <f t="shared" si="157"/>
        <v>193.05</v>
      </c>
      <c r="S526" s="195">
        <f t="shared" si="165"/>
        <v>180.41220000000001</v>
      </c>
      <c r="T526" s="194">
        <f t="shared" si="158"/>
        <v>0.81648799999999966</v>
      </c>
      <c r="U526" s="194">
        <f t="shared" si="159"/>
        <v>-0.50551200000000041</v>
      </c>
      <c r="V526" s="196">
        <f t="shared" si="163"/>
        <v>9.9120000000000061</v>
      </c>
    </row>
    <row r="527" spans="1:22">
      <c r="A527" s="244"/>
      <c r="B527" s="168">
        <v>210</v>
      </c>
      <c r="C527" s="191" t="s">
        <v>475</v>
      </c>
      <c r="D527" s="192">
        <v>60</v>
      </c>
      <c r="E527" s="192">
        <v>1981</v>
      </c>
      <c r="F527" s="193">
        <v>3139.2</v>
      </c>
      <c r="G527" s="193">
        <v>3139.2</v>
      </c>
      <c r="H527" s="194">
        <v>24.047999999999998</v>
      </c>
      <c r="I527" s="194">
        <f t="shared" si="160"/>
        <v>24.047999999999998</v>
      </c>
      <c r="J527" s="194">
        <v>9.6</v>
      </c>
      <c r="K527" s="194">
        <f t="shared" si="154"/>
        <v>11.654999999999999</v>
      </c>
      <c r="L527" s="194">
        <f t="shared" si="155"/>
        <v>12.965598</v>
      </c>
      <c r="M527" s="195">
        <v>243</v>
      </c>
      <c r="N527" s="194">
        <f t="shared" si="161"/>
        <v>12.392999999999999</v>
      </c>
      <c r="O527" s="195">
        <v>217.30199999999999</v>
      </c>
      <c r="P527" s="194">
        <f t="shared" si="162"/>
        <v>11.082401999999998</v>
      </c>
      <c r="Q527" s="195">
        <f t="shared" si="164"/>
        <v>160</v>
      </c>
      <c r="R527" s="195">
        <f t="shared" si="157"/>
        <v>194.25</v>
      </c>
      <c r="S527" s="195">
        <f t="shared" si="165"/>
        <v>216.0933</v>
      </c>
      <c r="T527" s="194">
        <f t="shared" si="158"/>
        <v>3.3655980000000003</v>
      </c>
      <c r="U527" s="194">
        <f t="shared" si="159"/>
        <v>1.3105980000000006</v>
      </c>
      <c r="V527" s="196">
        <f t="shared" si="163"/>
        <v>-25.698000000000008</v>
      </c>
    </row>
    <row r="528" spans="1:22">
      <c r="A528" s="244"/>
      <c r="B528" s="168">
        <v>211</v>
      </c>
      <c r="C528" s="191" t="s">
        <v>476</v>
      </c>
      <c r="D528" s="192">
        <v>48</v>
      </c>
      <c r="E528" s="192">
        <v>1963</v>
      </c>
      <c r="F528" s="193">
        <v>1913.87</v>
      </c>
      <c r="G528" s="193">
        <v>1913.87</v>
      </c>
      <c r="H528" s="194">
        <v>7.5279999999999996</v>
      </c>
      <c r="I528" s="194">
        <f t="shared" ref="I528:I551" si="166">H528</f>
        <v>7.5279999999999996</v>
      </c>
      <c r="J528" s="194">
        <v>0.48176799999999997</v>
      </c>
      <c r="K528" s="194">
        <f t="shared" si="154"/>
        <v>0.69399999999999995</v>
      </c>
      <c r="L528" s="194">
        <f t="shared" si="155"/>
        <v>0.83353599999999961</v>
      </c>
      <c r="M528" s="195">
        <v>134</v>
      </c>
      <c r="N528" s="194">
        <f t="shared" ref="N528:N551" si="167">M528*0.051</f>
        <v>6.8339999999999996</v>
      </c>
      <c r="O528" s="195">
        <v>131.26400000000001</v>
      </c>
      <c r="P528" s="194">
        <f t="shared" ref="P528:P551" si="168">O528*0.051</f>
        <v>6.694464</v>
      </c>
      <c r="Q528" s="195">
        <f t="shared" si="164"/>
        <v>10.036833333333332</v>
      </c>
      <c r="R528" s="195">
        <f t="shared" si="157"/>
        <v>14.458333333333334</v>
      </c>
      <c r="S528" s="195">
        <f t="shared" si="165"/>
        <v>17.365333333333325</v>
      </c>
      <c r="T528" s="194">
        <f t="shared" si="158"/>
        <v>0.35176799999999964</v>
      </c>
      <c r="U528" s="194">
        <f t="shared" si="159"/>
        <v>0.13953599999999966</v>
      </c>
      <c r="V528" s="196">
        <f t="shared" si="163"/>
        <v>-2.73599999999999</v>
      </c>
    </row>
    <row r="529" spans="1:22">
      <c r="A529" s="244"/>
      <c r="B529" s="168">
        <v>212</v>
      </c>
      <c r="C529" s="191" t="s">
        <v>478</v>
      </c>
      <c r="D529" s="192">
        <v>22</v>
      </c>
      <c r="E529" s="192">
        <v>1981</v>
      </c>
      <c r="F529" s="193">
        <v>1167.51</v>
      </c>
      <c r="G529" s="193">
        <v>1167.51</v>
      </c>
      <c r="H529" s="194">
        <v>8.0050000000000008</v>
      </c>
      <c r="I529" s="194">
        <f t="shared" si="166"/>
        <v>8.0050000000000008</v>
      </c>
      <c r="J529" s="194">
        <v>3.52</v>
      </c>
      <c r="K529" s="194">
        <f t="shared" si="154"/>
        <v>4.9450000000000012</v>
      </c>
      <c r="L529" s="194">
        <f t="shared" si="155"/>
        <v>4.7230480000000004</v>
      </c>
      <c r="M529" s="195">
        <v>60</v>
      </c>
      <c r="N529" s="194">
        <f t="shared" si="167"/>
        <v>3.0599999999999996</v>
      </c>
      <c r="O529" s="195">
        <v>64.352000000000004</v>
      </c>
      <c r="P529" s="194">
        <f t="shared" si="168"/>
        <v>3.281952</v>
      </c>
      <c r="Q529" s="195">
        <f t="shared" si="164"/>
        <v>160</v>
      </c>
      <c r="R529" s="195">
        <f t="shared" si="157"/>
        <v>224.77272727272731</v>
      </c>
      <c r="S529" s="195">
        <f t="shared" si="165"/>
        <v>214.68400000000003</v>
      </c>
      <c r="T529" s="194">
        <f t="shared" si="158"/>
        <v>1.2030480000000003</v>
      </c>
      <c r="U529" s="194">
        <f t="shared" si="159"/>
        <v>-0.22195200000000037</v>
      </c>
      <c r="V529" s="196">
        <f t="shared" si="163"/>
        <v>4.3520000000000039</v>
      </c>
    </row>
    <row r="530" spans="1:22">
      <c r="A530" s="244"/>
      <c r="B530" s="168">
        <v>213</v>
      </c>
      <c r="C530" s="191" t="s">
        <v>479</v>
      </c>
      <c r="D530" s="192">
        <v>25</v>
      </c>
      <c r="E530" s="192">
        <v>1940</v>
      </c>
      <c r="F530" s="193">
        <v>1544.26</v>
      </c>
      <c r="G530" s="193">
        <v>1544.26</v>
      </c>
      <c r="H530" s="194">
        <v>9.5619999999999994</v>
      </c>
      <c r="I530" s="194">
        <f t="shared" si="166"/>
        <v>9.5619999999999994</v>
      </c>
      <c r="J530" s="194">
        <v>3.52</v>
      </c>
      <c r="K530" s="194">
        <f t="shared" si="154"/>
        <v>4.9719999999999995</v>
      </c>
      <c r="L530" s="194">
        <f t="shared" si="155"/>
        <v>6.7645479999999996</v>
      </c>
      <c r="M530" s="195">
        <v>90</v>
      </c>
      <c r="N530" s="194">
        <f t="shared" si="167"/>
        <v>4.59</v>
      </c>
      <c r="O530" s="195">
        <v>54.851999999999997</v>
      </c>
      <c r="P530" s="194">
        <f t="shared" si="168"/>
        <v>2.7974519999999998</v>
      </c>
      <c r="Q530" s="195">
        <f t="shared" si="164"/>
        <v>140.80000000000001</v>
      </c>
      <c r="R530" s="195">
        <f t="shared" si="157"/>
        <v>198.87999999999997</v>
      </c>
      <c r="S530" s="195">
        <f t="shared" si="165"/>
        <v>270.58191999999997</v>
      </c>
      <c r="T530" s="194">
        <f t="shared" si="158"/>
        <v>3.2445479999999995</v>
      </c>
      <c r="U530" s="194">
        <f t="shared" si="159"/>
        <v>1.792548</v>
      </c>
      <c r="V530" s="196">
        <f t="shared" si="163"/>
        <v>-35.148000000000003</v>
      </c>
    </row>
    <row r="531" spans="1:22">
      <c r="A531" s="244"/>
      <c r="B531" s="168">
        <v>214</v>
      </c>
      <c r="C531" s="191" t="s">
        <v>480</v>
      </c>
      <c r="D531" s="192">
        <v>108</v>
      </c>
      <c r="E531" s="192">
        <v>1990</v>
      </c>
      <c r="F531" s="193">
        <v>2642.7</v>
      </c>
      <c r="G531" s="193">
        <v>2642.7</v>
      </c>
      <c r="H531" s="194">
        <v>31.738</v>
      </c>
      <c r="I531" s="194">
        <f t="shared" si="166"/>
        <v>31.738</v>
      </c>
      <c r="J531" s="194">
        <v>17.2</v>
      </c>
      <c r="K531" s="194">
        <f t="shared" si="154"/>
        <v>22.864000000000001</v>
      </c>
      <c r="L531" s="194">
        <f t="shared" si="155"/>
        <v>22.724412999999998</v>
      </c>
      <c r="M531" s="195">
        <v>174</v>
      </c>
      <c r="N531" s="194">
        <f t="shared" si="167"/>
        <v>8.8739999999999988</v>
      </c>
      <c r="O531" s="195">
        <v>176.73699999999999</v>
      </c>
      <c r="P531" s="194">
        <f t="shared" si="168"/>
        <v>9.0135869999999993</v>
      </c>
      <c r="Q531" s="195">
        <f t="shared" si="164"/>
        <v>159.25925925925927</v>
      </c>
      <c r="R531" s="195">
        <f t="shared" si="157"/>
        <v>211.7037037037037</v>
      </c>
      <c r="S531" s="195">
        <f t="shared" si="165"/>
        <v>210.41123148148145</v>
      </c>
      <c r="T531" s="194">
        <f t="shared" si="158"/>
        <v>5.5244129999999991</v>
      </c>
      <c r="U531" s="194">
        <f t="shared" si="159"/>
        <v>-0.13958700000000057</v>
      </c>
      <c r="V531" s="196">
        <f t="shared" si="163"/>
        <v>2.7369999999999948</v>
      </c>
    </row>
    <row r="532" spans="1:22">
      <c r="A532" s="244"/>
      <c r="B532" s="168">
        <v>215</v>
      </c>
      <c r="C532" s="197" t="s">
        <v>481</v>
      </c>
      <c r="D532" s="192">
        <v>32</v>
      </c>
      <c r="E532" s="192">
        <v>1960</v>
      </c>
      <c r="F532" s="193">
        <v>1214.6199999999999</v>
      </c>
      <c r="G532" s="193">
        <v>1214.6199999999999</v>
      </c>
      <c r="H532" s="194">
        <v>3.823</v>
      </c>
      <c r="I532" s="194">
        <f t="shared" si="166"/>
        <v>3.823</v>
      </c>
      <c r="J532" s="194">
        <v>0.32</v>
      </c>
      <c r="K532" s="194">
        <f t="shared" si="154"/>
        <v>0.55900000000000016</v>
      </c>
      <c r="L532" s="194">
        <f t="shared" si="155"/>
        <v>0.81150100000000025</v>
      </c>
      <c r="M532" s="195">
        <v>64</v>
      </c>
      <c r="N532" s="194">
        <f t="shared" si="167"/>
        <v>3.2639999999999998</v>
      </c>
      <c r="O532" s="195">
        <v>59.048999999999999</v>
      </c>
      <c r="P532" s="194">
        <f t="shared" si="168"/>
        <v>3.0114989999999997</v>
      </c>
      <c r="Q532" s="195">
        <f t="shared" si="164"/>
        <v>10</v>
      </c>
      <c r="R532" s="195">
        <f t="shared" si="157"/>
        <v>17.468750000000004</v>
      </c>
      <c r="S532" s="195">
        <f t="shared" si="165"/>
        <v>25.359406250000006</v>
      </c>
      <c r="T532" s="194">
        <f t="shared" si="158"/>
        <v>0.49150100000000024</v>
      </c>
      <c r="U532" s="194">
        <f t="shared" si="159"/>
        <v>0.25250100000000009</v>
      </c>
      <c r="V532" s="196">
        <f t="shared" si="163"/>
        <v>-4.9510000000000005</v>
      </c>
    </row>
    <row r="533" spans="1:22">
      <c r="A533" s="244"/>
      <c r="B533" s="168">
        <v>216</v>
      </c>
      <c r="C533" s="191" t="s">
        <v>482</v>
      </c>
      <c r="D533" s="192">
        <v>4</v>
      </c>
      <c r="E533" s="192">
        <v>1963</v>
      </c>
      <c r="F533" s="193">
        <v>150.99</v>
      </c>
      <c r="G533" s="193">
        <v>150.99</v>
      </c>
      <c r="H533" s="194">
        <v>0.54900000000000004</v>
      </c>
      <c r="I533" s="194">
        <f t="shared" si="166"/>
        <v>0.54900000000000004</v>
      </c>
      <c r="J533" s="194">
        <v>3.5375999999999998E-2</v>
      </c>
      <c r="K533" s="194">
        <f t="shared" si="154"/>
        <v>0.19200000000000006</v>
      </c>
      <c r="L533" s="194">
        <f t="shared" si="155"/>
        <v>0.19200000000000006</v>
      </c>
      <c r="M533" s="195">
        <v>7</v>
      </c>
      <c r="N533" s="194">
        <f t="shared" si="167"/>
        <v>0.35699999999999998</v>
      </c>
      <c r="O533" s="195">
        <v>7</v>
      </c>
      <c r="P533" s="194">
        <f t="shared" si="168"/>
        <v>0.35699999999999998</v>
      </c>
      <c r="Q533" s="195">
        <f t="shared" si="164"/>
        <v>8.8439999999999994</v>
      </c>
      <c r="R533" s="195">
        <f t="shared" si="157"/>
        <v>48.000000000000014</v>
      </c>
      <c r="S533" s="195">
        <f t="shared" si="165"/>
        <v>48.000000000000014</v>
      </c>
      <c r="T533" s="194">
        <f t="shared" si="158"/>
        <v>0.15662400000000007</v>
      </c>
      <c r="U533" s="194">
        <f t="shared" si="159"/>
        <v>0</v>
      </c>
      <c r="V533" s="196">
        <f t="shared" si="163"/>
        <v>0</v>
      </c>
    </row>
    <row r="534" spans="1:22">
      <c r="A534" s="244"/>
      <c r="B534" s="168">
        <v>217</v>
      </c>
      <c r="C534" s="191" t="s">
        <v>483</v>
      </c>
      <c r="D534" s="192">
        <v>6</v>
      </c>
      <c r="E534" s="192">
        <v>1940</v>
      </c>
      <c r="F534" s="193">
        <v>250.65</v>
      </c>
      <c r="G534" s="193">
        <v>250.65</v>
      </c>
      <c r="H534" s="194">
        <v>1.115</v>
      </c>
      <c r="I534" s="194">
        <f t="shared" si="166"/>
        <v>1.115</v>
      </c>
      <c r="J534" s="194">
        <v>0</v>
      </c>
      <c r="K534" s="194">
        <f t="shared" si="154"/>
        <v>9.4999999999999973E-2</v>
      </c>
      <c r="L534" s="194">
        <f t="shared" si="155"/>
        <v>0.70700000000000007</v>
      </c>
      <c r="M534" s="195">
        <v>20</v>
      </c>
      <c r="N534" s="194">
        <f t="shared" si="167"/>
        <v>1.02</v>
      </c>
      <c r="O534" s="195">
        <v>8</v>
      </c>
      <c r="P534" s="194">
        <f t="shared" si="168"/>
        <v>0.40799999999999997</v>
      </c>
      <c r="Q534" s="195">
        <f t="shared" si="164"/>
        <v>0</v>
      </c>
      <c r="R534" s="195">
        <f t="shared" si="157"/>
        <v>15.833333333333329</v>
      </c>
      <c r="S534" s="195">
        <f t="shared" si="165"/>
        <v>117.83333333333336</v>
      </c>
      <c r="T534" s="194">
        <f t="shared" si="158"/>
        <v>0.70700000000000007</v>
      </c>
      <c r="U534" s="194">
        <f t="shared" si="159"/>
        <v>0.6120000000000001</v>
      </c>
      <c r="V534" s="196">
        <f t="shared" si="163"/>
        <v>-12</v>
      </c>
    </row>
    <row r="535" spans="1:22">
      <c r="A535" s="244"/>
      <c r="B535" s="168">
        <v>218</v>
      </c>
      <c r="C535" s="191" t="s">
        <v>484</v>
      </c>
      <c r="D535" s="192">
        <v>6</v>
      </c>
      <c r="E535" s="192">
        <v>1959</v>
      </c>
      <c r="F535" s="193">
        <v>310.93</v>
      </c>
      <c r="G535" s="193">
        <v>310.93</v>
      </c>
      <c r="H535" s="194">
        <v>1.913</v>
      </c>
      <c r="I535" s="194">
        <f t="shared" si="166"/>
        <v>1.913</v>
      </c>
      <c r="J535" s="194">
        <v>0.06</v>
      </c>
      <c r="K535" s="194">
        <f t="shared" si="154"/>
        <v>0.84200000000000008</v>
      </c>
      <c r="L535" s="194">
        <f t="shared" si="155"/>
        <v>1.308548</v>
      </c>
      <c r="M535" s="195">
        <v>21</v>
      </c>
      <c r="N535" s="194">
        <f t="shared" si="167"/>
        <v>1.071</v>
      </c>
      <c r="O535" s="195">
        <v>11.852</v>
      </c>
      <c r="P535" s="194">
        <f t="shared" si="168"/>
        <v>0.60445199999999999</v>
      </c>
      <c r="Q535" s="195">
        <f t="shared" si="164"/>
        <v>10</v>
      </c>
      <c r="R535" s="195">
        <f t="shared" si="157"/>
        <v>140.33333333333334</v>
      </c>
      <c r="S535" s="195">
        <f t="shared" si="165"/>
        <v>218.09133333333332</v>
      </c>
      <c r="T535" s="194">
        <f t="shared" si="158"/>
        <v>1.248548</v>
      </c>
      <c r="U535" s="194">
        <f t="shared" si="159"/>
        <v>0.46654799999999996</v>
      </c>
      <c r="V535" s="196">
        <f t="shared" si="163"/>
        <v>-9.1479999999999997</v>
      </c>
    </row>
    <row r="536" spans="1:22">
      <c r="A536" s="244"/>
      <c r="B536" s="168">
        <v>219</v>
      </c>
      <c r="C536" s="191" t="s">
        <v>491</v>
      </c>
      <c r="D536" s="192">
        <v>60</v>
      </c>
      <c r="E536" s="192">
        <v>1988</v>
      </c>
      <c r="F536" s="193">
        <v>2363.7600000000002</v>
      </c>
      <c r="G536" s="193">
        <v>2363.7600000000002</v>
      </c>
      <c r="H536" s="194">
        <v>13.44</v>
      </c>
      <c r="I536" s="194">
        <f t="shared" si="166"/>
        <v>13.44</v>
      </c>
      <c r="J536" s="194">
        <v>8.6058599999999998</v>
      </c>
      <c r="K536" s="194">
        <f t="shared" si="154"/>
        <v>13.44</v>
      </c>
      <c r="L536" s="194">
        <f t="shared" si="155"/>
        <v>8.6058629999999994</v>
      </c>
      <c r="M536" s="195">
        <v>0</v>
      </c>
      <c r="N536" s="194">
        <f t="shared" si="167"/>
        <v>0</v>
      </c>
      <c r="O536" s="195">
        <v>94.787000000000006</v>
      </c>
      <c r="P536" s="194">
        <f t="shared" si="168"/>
        <v>4.8341370000000001</v>
      </c>
      <c r="Q536" s="195">
        <f t="shared" si="164"/>
        <v>143.43100000000001</v>
      </c>
      <c r="R536" s="195">
        <f t="shared" si="157"/>
        <v>224</v>
      </c>
      <c r="S536" s="195">
        <f t="shared" si="165"/>
        <v>143.43105</v>
      </c>
      <c r="T536" s="194">
        <f t="shared" si="158"/>
        <v>2.9999999995311555E-6</v>
      </c>
      <c r="U536" s="194">
        <f t="shared" si="159"/>
        <v>-4.8341370000000001</v>
      </c>
      <c r="V536" s="196">
        <f t="shared" si="163"/>
        <v>94.787000000000006</v>
      </c>
    </row>
    <row r="537" spans="1:22">
      <c r="A537" s="244"/>
      <c r="B537" s="168">
        <v>220</v>
      </c>
      <c r="C537" s="191" t="s">
        <v>499</v>
      </c>
      <c r="D537" s="192">
        <v>12</v>
      </c>
      <c r="E537" s="192">
        <v>1991</v>
      </c>
      <c r="F537" s="193">
        <v>818.44</v>
      </c>
      <c r="G537" s="193">
        <v>818.44</v>
      </c>
      <c r="H537" s="194">
        <v>5.1520000000000001</v>
      </c>
      <c r="I537" s="194">
        <f t="shared" si="166"/>
        <v>5.1520000000000001</v>
      </c>
      <c r="J537" s="194">
        <v>2</v>
      </c>
      <c r="K537" s="194">
        <f t="shared" si="154"/>
        <v>3.2140000000000004</v>
      </c>
      <c r="L537" s="194">
        <f t="shared" si="155"/>
        <v>2.4667480000000004</v>
      </c>
      <c r="M537" s="195">
        <v>38</v>
      </c>
      <c r="N537" s="194">
        <f t="shared" si="167"/>
        <v>1.9379999999999999</v>
      </c>
      <c r="O537" s="195">
        <v>52.652000000000001</v>
      </c>
      <c r="P537" s="194">
        <f t="shared" si="168"/>
        <v>2.6852519999999998</v>
      </c>
      <c r="Q537" s="195">
        <f t="shared" si="164"/>
        <v>166.66666666666666</v>
      </c>
      <c r="R537" s="195">
        <f t="shared" si="157"/>
        <v>267.83333333333337</v>
      </c>
      <c r="S537" s="195">
        <f t="shared" si="165"/>
        <v>205.56233333333338</v>
      </c>
      <c r="T537" s="194">
        <f t="shared" si="158"/>
        <v>0.46674800000000038</v>
      </c>
      <c r="U537" s="194">
        <f t="shared" si="159"/>
        <v>-0.74725199999999981</v>
      </c>
      <c r="V537" s="196">
        <f t="shared" si="163"/>
        <v>14.652000000000001</v>
      </c>
    </row>
    <row r="538" spans="1:22">
      <c r="A538" s="244"/>
      <c r="B538" s="168">
        <v>221</v>
      </c>
      <c r="C538" s="191" t="s">
        <v>500</v>
      </c>
      <c r="D538" s="192">
        <v>40</v>
      </c>
      <c r="E538" s="192">
        <v>1988</v>
      </c>
      <c r="F538" s="193">
        <v>2040.9</v>
      </c>
      <c r="G538" s="193">
        <v>2040.9</v>
      </c>
      <c r="H538" s="194">
        <v>11.407999999999999</v>
      </c>
      <c r="I538" s="194">
        <f t="shared" si="166"/>
        <v>11.407999999999999</v>
      </c>
      <c r="J538" s="194">
        <v>3.92</v>
      </c>
      <c r="K538" s="194">
        <f t="shared" si="154"/>
        <v>8.3989999999999991</v>
      </c>
      <c r="L538" s="194">
        <f t="shared" si="155"/>
        <v>9.1640360059999999</v>
      </c>
      <c r="M538" s="195">
        <v>59</v>
      </c>
      <c r="N538" s="194">
        <f t="shared" si="167"/>
        <v>3.0089999999999999</v>
      </c>
      <c r="O538" s="195">
        <v>43.999293999999999</v>
      </c>
      <c r="P538" s="194">
        <f t="shared" si="168"/>
        <v>2.243963994</v>
      </c>
      <c r="Q538" s="195">
        <f t="shared" si="164"/>
        <v>98</v>
      </c>
      <c r="R538" s="195">
        <f t="shared" si="157"/>
        <v>209.97499999999999</v>
      </c>
      <c r="S538" s="195">
        <f t="shared" si="165"/>
        <v>229.10090015</v>
      </c>
      <c r="T538" s="194">
        <f t="shared" si="158"/>
        <v>5.244036006</v>
      </c>
      <c r="U538" s="194">
        <f t="shared" si="159"/>
        <v>0.76503600599999988</v>
      </c>
      <c r="V538" s="196">
        <f t="shared" si="163"/>
        <v>-15.000706000000001</v>
      </c>
    </row>
    <row r="539" spans="1:22">
      <c r="A539" s="244"/>
      <c r="B539" s="168">
        <v>222</v>
      </c>
      <c r="C539" s="191" t="s">
        <v>501</v>
      </c>
      <c r="D539" s="192">
        <v>41</v>
      </c>
      <c r="E539" s="192">
        <v>1981</v>
      </c>
      <c r="F539" s="193">
        <v>2245.19</v>
      </c>
      <c r="G539" s="193">
        <v>2245.19</v>
      </c>
      <c r="H539" s="194">
        <v>6.923</v>
      </c>
      <c r="I539" s="194">
        <f t="shared" si="166"/>
        <v>6.923</v>
      </c>
      <c r="J539" s="194">
        <v>2.65</v>
      </c>
      <c r="K539" s="194">
        <f t="shared" si="154"/>
        <v>4.0670000000000002</v>
      </c>
      <c r="L539" s="194">
        <f t="shared" si="155"/>
        <v>4.0664899999999999</v>
      </c>
      <c r="M539" s="195">
        <v>56</v>
      </c>
      <c r="N539" s="194">
        <f t="shared" si="167"/>
        <v>2.8559999999999999</v>
      </c>
      <c r="O539" s="195">
        <v>56.01</v>
      </c>
      <c r="P539" s="194">
        <f t="shared" si="168"/>
        <v>2.8565099999999997</v>
      </c>
      <c r="Q539" s="195">
        <f t="shared" si="164"/>
        <v>64.634146341463421</v>
      </c>
      <c r="R539" s="195">
        <f t="shared" si="157"/>
        <v>99.195121951219505</v>
      </c>
      <c r="S539" s="195">
        <f t="shared" si="165"/>
        <v>99.182682926829258</v>
      </c>
      <c r="T539" s="194">
        <f t="shared" si="158"/>
        <v>1.41649</v>
      </c>
      <c r="U539" s="194">
        <f t="shared" si="159"/>
        <v>-5.099999999997884E-4</v>
      </c>
      <c r="V539" s="196">
        <f t="shared" si="163"/>
        <v>9.9999999999980105E-3</v>
      </c>
    </row>
    <row r="540" spans="1:22">
      <c r="A540" s="244"/>
      <c r="B540" s="168">
        <v>223</v>
      </c>
      <c r="C540" s="197" t="s">
        <v>502</v>
      </c>
      <c r="D540" s="192">
        <v>8</v>
      </c>
      <c r="E540" s="192">
        <v>1976</v>
      </c>
      <c r="F540" s="193">
        <v>432.82</v>
      </c>
      <c r="G540" s="193">
        <v>432.82</v>
      </c>
      <c r="H540" s="194">
        <v>2.698</v>
      </c>
      <c r="I540" s="194">
        <f t="shared" si="166"/>
        <v>2.698</v>
      </c>
      <c r="J540" s="194">
        <v>0.67</v>
      </c>
      <c r="K540" s="194">
        <f t="shared" si="154"/>
        <v>1.474</v>
      </c>
      <c r="L540" s="194">
        <f t="shared" si="155"/>
        <v>0.96399999999999997</v>
      </c>
      <c r="M540" s="195">
        <v>24</v>
      </c>
      <c r="N540" s="194">
        <f t="shared" si="167"/>
        <v>1.224</v>
      </c>
      <c r="O540" s="195">
        <v>34</v>
      </c>
      <c r="P540" s="194">
        <f t="shared" si="168"/>
        <v>1.734</v>
      </c>
      <c r="Q540" s="195">
        <f t="shared" si="164"/>
        <v>83.75</v>
      </c>
      <c r="R540" s="195">
        <f t="shared" si="157"/>
        <v>184.25</v>
      </c>
      <c r="S540" s="195">
        <f t="shared" si="165"/>
        <v>120.5</v>
      </c>
      <c r="T540" s="194">
        <f t="shared" si="158"/>
        <v>0.29399999999999993</v>
      </c>
      <c r="U540" s="194">
        <f t="shared" si="159"/>
        <v>-0.51</v>
      </c>
      <c r="V540" s="196">
        <f t="shared" si="163"/>
        <v>10</v>
      </c>
    </row>
    <row r="541" spans="1:22">
      <c r="A541" s="244"/>
      <c r="B541" s="168">
        <v>224</v>
      </c>
      <c r="C541" s="191" t="s">
        <v>503</v>
      </c>
      <c r="D541" s="192">
        <v>20</v>
      </c>
      <c r="E541" s="192">
        <v>1982</v>
      </c>
      <c r="F541" s="193">
        <v>1095.8499999999999</v>
      </c>
      <c r="G541" s="193">
        <v>1095.8499999999999</v>
      </c>
      <c r="H541" s="194">
        <v>7.8949999999999996</v>
      </c>
      <c r="I541" s="194">
        <f t="shared" si="166"/>
        <v>7.8949999999999996</v>
      </c>
      <c r="J541" s="194">
        <v>3.2</v>
      </c>
      <c r="K541" s="194">
        <f t="shared" si="154"/>
        <v>5.702</v>
      </c>
      <c r="L541" s="194">
        <f t="shared" si="155"/>
        <v>5.6509999999999998</v>
      </c>
      <c r="M541" s="195">
        <v>43</v>
      </c>
      <c r="N541" s="194">
        <f t="shared" si="167"/>
        <v>2.1930000000000001</v>
      </c>
      <c r="O541" s="195">
        <v>44</v>
      </c>
      <c r="P541" s="194">
        <f t="shared" si="168"/>
        <v>2.2439999999999998</v>
      </c>
      <c r="Q541" s="195">
        <f t="shared" si="164"/>
        <v>160</v>
      </c>
      <c r="R541" s="195">
        <f t="shared" si="157"/>
        <v>285.10000000000002</v>
      </c>
      <c r="S541" s="195">
        <f t="shared" si="165"/>
        <v>282.55</v>
      </c>
      <c r="T541" s="194">
        <f t="shared" si="158"/>
        <v>2.4509999999999996</v>
      </c>
      <c r="U541" s="194">
        <f t="shared" si="159"/>
        <v>-5.0999999999999712E-2</v>
      </c>
      <c r="V541" s="196">
        <f t="shared" si="163"/>
        <v>1</v>
      </c>
    </row>
    <row r="542" spans="1:22">
      <c r="A542" s="244"/>
      <c r="B542" s="168">
        <v>225</v>
      </c>
      <c r="C542" s="191" t="s">
        <v>504</v>
      </c>
      <c r="D542" s="192">
        <v>5</v>
      </c>
      <c r="E542" s="192">
        <v>1935</v>
      </c>
      <c r="F542" s="193">
        <v>321.79000000000002</v>
      </c>
      <c r="G542" s="193">
        <v>321.79000000000002</v>
      </c>
      <c r="H542" s="194">
        <v>0.98399999999999999</v>
      </c>
      <c r="I542" s="194">
        <f t="shared" si="166"/>
        <v>0.98399999999999999</v>
      </c>
      <c r="J542" s="194">
        <v>0.32</v>
      </c>
      <c r="K542" s="194">
        <f t="shared" si="154"/>
        <v>0.57600000000000007</v>
      </c>
      <c r="L542" s="194">
        <f t="shared" si="155"/>
        <v>0.627</v>
      </c>
      <c r="M542" s="195">
        <v>8</v>
      </c>
      <c r="N542" s="194">
        <f t="shared" si="167"/>
        <v>0.40799999999999997</v>
      </c>
      <c r="O542" s="195">
        <v>7</v>
      </c>
      <c r="P542" s="194">
        <f t="shared" si="168"/>
        <v>0.35699999999999998</v>
      </c>
      <c r="Q542" s="195">
        <f t="shared" si="164"/>
        <v>64</v>
      </c>
      <c r="R542" s="195">
        <f t="shared" si="157"/>
        <v>115.20000000000002</v>
      </c>
      <c r="S542" s="195">
        <f t="shared" si="165"/>
        <v>125.4</v>
      </c>
      <c r="T542" s="194">
        <f t="shared" si="158"/>
        <v>0.307</v>
      </c>
      <c r="U542" s="194">
        <f t="shared" si="159"/>
        <v>5.099999999999999E-2</v>
      </c>
      <c r="V542" s="196">
        <f t="shared" si="163"/>
        <v>-1</v>
      </c>
    </row>
    <row r="543" spans="1:22">
      <c r="A543" s="244"/>
      <c r="B543" s="168">
        <v>226</v>
      </c>
      <c r="C543" s="191" t="s">
        <v>505</v>
      </c>
      <c r="D543" s="192">
        <v>8</v>
      </c>
      <c r="E543" s="192">
        <v>1962</v>
      </c>
      <c r="F543" s="193">
        <v>366.73</v>
      </c>
      <c r="G543" s="193">
        <v>366.73</v>
      </c>
      <c r="H543" s="194">
        <v>2.032</v>
      </c>
      <c r="I543" s="194">
        <f t="shared" si="166"/>
        <v>2.032</v>
      </c>
      <c r="J543" s="194">
        <v>0.97</v>
      </c>
      <c r="K543" s="194">
        <f t="shared" si="154"/>
        <v>1.165</v>
      </c>
      <c r="L543" s="194">
        <f t="shared" si="155"/>
        <v>1.4710000000000001</v>
      </c>
      <c r="M543" s="195">
        <v>17</v>
      </c>
      <c r="N543" s="194">
        <f t="shared" si="167"/>
        <v>0.86699999999999999</v>
      </c>
      <c r="O543" s="195">
        <v>11</v>
      </c>
      <c r="P543" s="194">
        <f t="shared" si="168"/>
        <v>0.56099999999999994</v>
      </c>
      <c r="Q543" s="195">
        <f t="shared" si="164"/>
        <v>121.25</v>
      </c>
      <c r="R543" s="195">
        <f t="shared" si="157"/>
        <v>145.625</v>
      </c>
      <c r="S543" s="195">
        <f t="shared" si="165"/>
        <v>183.875</v>
      </c>
      <c r="T543" s="194">
        <f t="shared" si="158"/>
        <v>0.50100000000000011</v>
      </c>
      <c r="U543" s="194">
        <f t="shared" si="159"/>
        <v>0.30600000000000005</v>
      </c>
      <c r="V543" s="196">
        <f t="shared" si="163"/>
        <v>-6</v>
      </c>
    </row>
    <row r="544" spans="1:22">
      <c r="A544" s="244"/>
      <c r="B544" s="168">
        <v>227</v>
      </c>
      <c r="C544" s="191" t="s">
        <v>506</v>
      </c>
      <c r="D544" s="192">
        <v>6</v>
      </c>
      <c r="E544" s="192">
        <v>1959</v>
      </c>
      <c r="F544" s="193">
        <v>313.25</v>
      </c>
      <c r="G544" s="193">
        <v>313.25</v>
      </c>
      <c r="H544" s="194">
        <v>2.1789999999999998</v>
      </c>
      <c r="I544" s="194">
        <f t="shared" si="166"/>
        <v>2.1789999999999998</v>
      </c>
      <c r="J544" s="194">
        <v>0.96</v>
      </c>
      <c r="K544" s="194">
        <f t="shared" si="154"/>
        <v>1.7199999999999998</v>
      </c>
      <c r="L544" s="194">
        <f t="shared" si="155"/>
        <v>1.6944999999999999</v>
      </c>
      <c r="M544" s="195">
        <v>9</v>
      </c>
      <c r="N544" s="194">
        <f t="shared" si="167"/>
        <v>0.45899999999999996</v>
      </c>
      <c r="O544" s="195">
        <v>9.5</v>
      </c>
      <c r="P544" s="194">
        <f t="shared" si="168"/>
        <v>0.48449999999999999</v>
      </c>
      <c r="Q544" s="195">
        <f t="shared" si="164"/>
        <v>160</v>
      </c>
      <c r="R544" s="195">
        <f t="shared" si="157"/>
        <v>286.66666666666663</v>
      </c>
      <c r="S544" s="195">
        <f t="shared" si="165"/>
        <v>282.41666666666669</v>
      </c>
      <c r="T544" s="194">
        <f t="shared" si="158"/>
        <v>0.73449999999999993</v>
      </c>
      <c r="U544" s="194">
        <f t="shared" si="159"/>
        <v>-2.5500000000000023E-2</v>
      </c>
      <c r="V544" s="196">
        <f t="shared" si="163"/>
        <v>0.5</v>
      </c>
    </row>
    <row r="545" spans="1:22">
      <c r="A545" s="244"/>
      <c r="B545" s="168">
        <v>228</v>
      </c>
      <c r="C545" s="191" t="s">
        <v>519</v>
      </c>
      <c r="D545" s="192">
        <v>30</v>
      </c>
      <c r="E545" s="192">
        <v>1975</v>
      </c>
      <c r="F545" s="193">
        <v>1582.74</v>
      </c>
      <c r="G545" s="193">
        <v>1582.74</v>
      </c>
      <c r="H545" s="194">
        <v>5.4480000000000004</v>
      </c>
      <c r="I545" s="194">
        <f t="shared" si="166"/>
        <v>5.4480000000000004</v>
      </c>
      <c r="J545" s="194">
        <v>1.623</v>
      </c>
      <c r="K545" s="194">
        <f t="shared" si="154"/>
        <v>2.8470000000000004</v>
      </c>
      <c r="L545" s="194">
        <f t="shared" si="155"/>
        <v>1.6230000000000007</v>
      </c>
      <c r="M545" s="195">
        <v>51</v>
      </c>
      <c r="N545" s="194">
        <f t="shared" si="167"/>
        <v>2.601</v>
      </c>
      <c r="O545" s="195">
        <v>75</v>
      </c>
      <c r="P545" s="194">
        <f t="shared" si="168"/>
        <v>3.8249999999999997</v>
      </c>
      <c r="Q545" s="195">
        <f t="shared" si="164"/>
        <v>54.1</v>
      </c>
      <c r="R545" s="195">
        <f t="shared" si="157"/>
        <v>94.90000000000002</v>
      </c>
      <c r="S545" s="195">
        <f t="shared" si="165"/>
        <v>54.100000000000023</v>
      </c>
      <c r="T545" s="194">
        <f t="shared" si="158"/>
        <v>0</v>
      </c>
      <c r="U545" s="194">
        <f t="shared" si="159"/>
        <v>-1.2239999999999998</v>
      </c>
      <c r="V545" s="196">
        <f t="shared" si="163"/>
        <v>24</v>
      </c>
    </row>
    <row r="546" spans="1:22">
      <c r="A546" s="244"/>
      <c r="B546" s="168">
        <v>229</v>
      </c>
      <c r="C546" s="191" t="s">
        <v>520</v>
      </c>
      <c r="D546" s="192">
        <v>31</v>
      </c>
      <c r="E546" s="192">
        <v>1972</v>
      </c>
      <c r="F546" s="193">
        <v>1718.52</v>
      </c>
      <c r="G546" s="193">
        <v>1718.52</v>
      </c>
      <c r="H546" s="194">
        <v>6.2089999999999996</v>
      </c>
      <c r="I546" s="194">
        <f t="shared" si="166"/>
        <v>6.2089999999999996</v>
      </c>
      <c r="J546" s="194">
        <v>3.1438489999999999</v>
      </c>
      <c r="K546" s="194">
        <f t="shared" si="154"/>
        <v>3.8119999999999998</v>
      </c>
      <c r="L546" s="194">
        <f t="shared" si="155"/>
        <v>3.2974099999999997</v>
      </c>
      <c r="M546" s="195">
        <v>47</v>
      </c>
      <c r="N546" s="194">
        <f t="shared" si="167"/>
        <v>2.3969999999999998</v>
      </c>
      <c r="O546" s="195">
        <v>57.09</v>
      </c>
      <c r="P546" s="194">
        <f t="shared" si="168"/>
        <v>2.9115899999999999</v>
      </c>
      <c r="Q546" s="195">
        <f t="shared" si="164"/>
        <v>101.41448387096773</v>
      </c>
      <c r="R546" s="195">
        <f t="shared" si="157"/>
        <v>122.96774193548387</v>
      </c>
      <c r="S546" s="195">
        <f t="shared" si="165"/>
        <v>106.36806451612902</v>
      </c>
      <c r="T546" s="194">
        <f t="shared" si="158"/>
        <v>0.15356099999999984</v>
      </c>
      <c r="U546" s="194">
        <f t="shared" si="159"/>
        <v>-0.5145900000000001</v>
      </c>
      <c r="V546" s="196">
        <f t="shared" si="163"/>
        <v>10.090000000000003</v>
      </c>
    </row>
    <row r="547" spans="1:22">
      <c r="A547" s="244"/>
      <c r="B547" s="168">
        <v>230</v>
      </c>
      <c r="C547" s="198" t="s">
        <v>525</v>
      </c>
      <c r="D547" s="199">
        <v>20</v>
      </c>
      <c r="E547" s="199">
        <v>1986</v>
      </c>
      <c r="F547" s="200">
        <v>1094.49</v>
      </c>
      <c r="G547" s="200">
        <v>1094.49</v>
      </c>
      <c r="H547" s="194">
        <v>5.3098000000000001</v>
      </c>
      <c r="I547" s="194">
        <f t="shared" si="166"/>
        <v>5.3098000000000001</v>
      </c>
      <c r="J547" s="201">
        <v>2.4129</v>
      </c>
      <c r="K547" s="194">
        <f t="shared" si="154"/>
        <v>3.4228000000000005</v>
      </c>
      <c r="L547" s="194">
        <f t="shared" si="155"/>
        <v>3.2910454270000002</v>
      </c>
      <c r="M547" s="195">
        <v>37</v>
      </c>
      <c r="N547" s="194">
        <f t="shared" si="167"/>
        <v>1.8869999999999998</v>
      </c>
      <c r="O547" s="195">
        <v>39.583423000000003</v>
      </c>
      <c r="P547" s="194">
        <f t="shared" si="168"/>
        <v>2.0187545729999998</v>
      </c>
      <c r="Q547" s="195">
        <f t="shared" si="164"/>
        <v>120.64500000000001</v>
      </c>
      <c r="R547" s="195">
        <f t="shared" si="157"/>
        <v>171.14000000000004</v>
      </c>
      <c r="S547" s="195">
        <f t="shared" si="165"/>
        <v>164.55227135000001</v>
      </c>
      <c r="T547" s="194">
        <f t="shared" si="158"/>
        <v>0.8781454270000002</v>
      </c>
      <c r="U547" s="194">
        <f t="shared" si="159"/>
        <v>-0.13175457300000004</v>
      </c>
      <c r="V547" s="196">
        <f t="shared" si="163"/>
        <v>2.5834230000000034</v>
      </c>
    </row>
    <row r="548" spans="1:22">
      <c r="A548" s="244"/>
      <c r="B548" s="168">
        <v>231</v>
      </c>
      <c r="C548" s="191" t="s">
        <v>526</v>
      </c>
      <c r="D548" s="192">
        <v>20</v>
      </c>
      <c r="E548" s="192">
        <v>1987</v>
      </c>
      <c r="F548" s="193">
        <v>1104.7</v>
      </c>
      <c r="G548" s="193">
        <v>1104.7</v>
      </c>
      <c r="H548" s="194">
        <v>5.1262999999999996</v>
      </c>
      <c r="I548" s="194">
        <f t="shared" si="166"/>
        <v>5.1262999999999996</v>
      </c>
      <c r="J548" s="194">
        <v>2.2980800000000001</v>
      </c>
      <c r="K548" s="194">
        <f t="shared" si="154"/>
        <v>2.6273</v>
      </c>
      <c r="L548" s="194">
        <f t="shared" si="155"/>
        <v>2.4397729999999997</v>
      </c>
      <c r="M548" s="195">
        <v>49</v>
      </c>
      <c r="N548" s="194">
        <f t="shared" si="167"/>
        <v>2.4989999999999997</v>
      </c>
      <c r="O548" s="195">
        <v>52.677</v>
      </c>
      <c r="P548" s="194">
        <f t="shared" si="168"/>
        <v>2.6865269999999999</v>
      </c>
      <c r="Q548" s="195">
        <f t="shared" si="164"/>
        <v>114.904</v>
      </c>
      <c r="R548" s="195">
        <f t="shared" si="157"/>
        <v>131.36500000000001</v>
      </c>
      <c r="S548" s="195">
        <f t="shared" si="165"/>
        <v>121.98864999999998</v>
      </c>
      <c r="T548" s="194">
        <f t="shared" si="158"/>
        <v>0.14169299999999962</v>
      </c>
      <c r="U548" s="194">
        <f t="shared" si="159"/>
        <v>-0.18752700000000022</v>
      </c>
      <c r="V548" s="196">
        <f t="shared" si="163"/>
        <v>3.6769999999999996</v>
      </c>
    </row>
    <row r="549" spans="1:22">
      <c r="A549" s="244"/>
      <c r="B549" s="168">
        <v>232</v>
      </c>
      <c r="C549" s="191" t="s">
        <v>529</v>
      </c>
      <c r="D549" s="192">
        <v>21</v>
      </c>
      <c r="E549" s="192">
        <v>1992</v>
      </c>
      <c r="F549" s="193">
        <v>1077.7</v>
      </c>
      <c r="G549" s="193">
        <v>1077.7</v>
      </c>
      <c r="H549" s="194">
        <v>4.8460000000000001</v>
      </c>
      <c r="I549" s="194">
        <f t="shared" si="166"/>
        <v>4.8460000000000001</v>
      </c>
      <c r="J549" s="194">
        <v>2.7526799999999998</v>
      </c>
      <c r="K549" s="194">
        <f t="shared" si="154"/>
        <v>3.2650000000000001</v>
      </c>
      <c r="L549" s="194">
        <f t="shared" si="155"/>
        <v>3.2854000000000001</v>
      </c>
      <c r="M549" s="195">
        <v>31</v>
      </c>
      <c r="N549" s="194">
        <f t="shared" si="167"/>
        <v>1.581</v>
      </c>
      <c r="O549" s="195">
        <v>30.6</v>
      </c>
      <c r="P549" s="194">
        <f t="shared" si="168"/>
        <v>1.5606</v>
      </c>
      <c r="Q549" s="195">
        <f t="shared" si="164"/>
        <v>131.07999999999998</v>
      </c>
      <c r="R549" s="195">
        <f t="shared" si="157"/>
        <v>155.47619047619048</v>
      </c>
      <c r="S549" s="195">
        <f t="shared" si="165"/>
        <v>156.44761904761904</v>
      </c>
      <c r="T549" s="194">
        <f t="shared" si="158"/>
        <v>0.5327200000000003</v>
      </c>
      <c r="U549" s="194">
        <f t="shared" si="159"/>
        <v>2.0399999999999974E-2</v>
      </c>
      <c r="V549" s="196">
        <f t="shared" si="163"/>
        <v>-0.39999999999999858</v>
      </c>
    </row>
    <row r="550" spans="1:22">
      <c r="A550" s="244"/>
      <c r="B550" s="168">
        <v>233</v>
      </c>
      <c r="C550" s="191" t="s">
        <v>533</v>
      </c>
      <c r="D550" s="192">
        <v>21</v>
      </c>
      <c r="E550" s="192">
        <v>1986</v>
      </c>
      <c r="F550" s="193">
        <v>1090.6500000000001</v>
      </c>
      <c r="G550" s="193">
        <v>1090.6500000000001</v>
      </c>
      <c r="H550" s="194">
        <v>4.484</v>
      </c>
      <c r="I550" s="194">
        <f t="shared" si="166"/>
        <v>4.484</v>
      </c>
      <c r="J550" s="194">
        <v>2.4129010000000002</v>
      </c>
      <c r="K550" s="194">
        <f t="shared" si="154"/>
        <v>2.8520000000000003</v>
      </c>
      <c r="L550" s="194">
        <f t="shared" si="155"/>
        <v>2.9540000000000002</v>
      </c>
      <c r="M550" s="195">
        <v>32</v>
      </c>
      <c r="N550" s="194">
        <f t="shared" si="167"/>
        <v>1.6319999999999999</v>
      </c>
      <c r="O550" s="195">
        <v>30</v>
      </c>
      <c r="P550" s="194">
        <f t="shared" si="168"/>
        <v>1.5299999999999998</v>
      </c>
      <c r="Q550" s="195">
        <f t="shared" si="164"/>
        <v>114.90004761904763</v>
      </c>
      <c r="R550" s="195">
        <f t="shared" si="157"/>
        <v>135.80952380952382</v>
      </c>
      <c r="S550" s="195">
        <f t="shared" si="165"/>
        <v>140.66666666666666</v>
      </c>
      <c r="T550" s="194">
        <f t="shared" si="158"/>
        <v>0.541099</v>
      </c>
      <c r="U550" s="194">
        <f t="shared" si="159"/>
        <v>0.10200000000000009</v>
      </c>
      <c r="V550" s="196">
        <f t="shared" si="163"/>
        <v>-2</v>
      </c>
    </row>
    <row r="551" spans="1:22">
      <c r="A551" s="244"/>
      <c r="B551" s="168">
        <v>234</v>
      </c>
      <c r="C551" s="197" t="s">
        <v>534</v>
      </c>
      <c r="D551" s="192">
        <v>20</v>
      </c>
      <c r="E551" s="192">
        <v>1985</v>
      </c>
      <c r="F551" s="193">
        <v>1099.8</v>
      </c>
      <c r="G551" s="193">
        <v>1099.8</v>
      </c>
      <c r="H551" s="194">
        <v>5.5039999999999996</v>
      </c>
      <c r="I551" s="194">
        <f t="shared" si="166"/>
        <v>5.5039999999999996</v>
      </c>
      <c r="J551" s="194">
        <v>2.7526799999999998</v>
      </c>
      <c r="K551" s="194">
        <f t="shared" si="154"/>
        <v>3.9229999999999996</v>
      </c>
      <c r="L551" s="194">
        <f t="shared" si="155"/>
        <v>4.1269999999999998</v>
      </c>
      <c r="M551" s="195">
        <v>31</v>
      </c>
      <c r="N551" s="194">
        <f t="shared" si="167"/>
        <v>1.581</v>
      </c>
      <c r="O551" s="195">
        <v>27</v>
      </c>
      <c r="P551" s="194">
        <f t="shared" si="168"/>
        <v>1.377</v>
      </c>
      <c r="Q551" s="195">
        <f t="shared" si="164"/>
        <v>137.63399999999999</v>
      </c>
      <c r="R551" s="195">
        <f t="shared" si="157"/>
        <v>196.14999999999998</v>
      </c>
      <c r="S551" s="195">
        <f t="shared" si="165"/>
        <v>206.35</v>
      </c>
      <c r="T551" s="194">
        <f t="shared" si="158"/>
        <v>1.37432</v>
      </c>
      <c r="U551" s="194">
        <f t="shared" si="159"/>
        <v>0.20399999999999996</v>
      </c>
      <c r="V551" s="196">
        <f t="shared" si="163"/>
        <v>-4</v>
      </c>
    </row>
    <row r="552" spans="1:22">
      <c r="A552" s="244"/>
      <c r="B552" s="168">
        <v>235</v>
      </c>
      <c r="C552" s="202" t="s">
        <v>541</v>
      </c>
      <c r="D552" s="203">
        <v>11</v>
      </c>
      <c r="E552" s="203">
        <v>1976</v>
      </c>
      <c r="F552" s="204">
        <v>568.63</v>
      </c>
      <c r="G552" s="204">
        <v>568.63</v>
      </c>
      <c r="H552" s="205">
        <v>2.8540000000000001</v>
      </c>
      <c r="I552" s="205">
        <v>2.8540000000000001</v>
      </c>
      <c r="J552" s="205">
        <v>1.50108</v>
      </c>
      <c r="K552" s="205">
        <v>2.8540000000000001</v>
      </c>
      <c r="L552" s="205">
        <v>1.9870000000000001</v>
      </c>
      <c r="M552" s="206">
        <v>0</v>
      </c>
      <c r="N552" s="205">
        <v>0</v>
      </c>
      <c r="O552" s="206">
        <v>17</v>
      </c>
      <c r="P552" s="205">
        <v>0.86699999999999999</v>
      </c>
      <c r="Q552" s="206">
        <v>136.46181818181819</v>
      </c>
      <c r="R552" s="206">
        <v>259.45454545454544</v>
      </c>
      <c r="S552" s="206">
        <v>180.63636363636363</v>
      </c>
      <c r="T552" s="205">
        <v>0.48592000000000013</v>
      </c>
      <c r="U552" s="205">
        <v>-0.86699999999999999</v>
      </c>
      <c r="V552" s="207">
        <v>17</v>
      </c>
    </row>
    <row r="553" spans="1:22">
      <c r="A553" s="244"/>
      <c r="B553" s="168">
        <v>236</v>
      </c>
      <c r="C553" s="202" t="s">
        <v>542</v>
      </c>
      <c r="D553" s="203">
        <v>37</v>
      </c>
      <c r="E553" s="203">
        <v>1983</v>
      </c>
      <c r="F553" s="204">
        <v>2034.47</v>
      </c>
      <c r="G553" s="204">
        <v>2034.47</v>
      </c>
      <c r="H553" s="205">
        <v>9.99</v>
      </c>
      <c r="I553" s="205">
        <v>9.99</v>
      </c>
      <c r="J553" s="205">
        <v>5.7041040000000001</v>
      </c>
      <c r="K553" s="205">
        <v>9.99</v>
      </c>
      <c r="L553" s="205">
        <v>6.6750000000000007</v>
      </c>
      <c r="M553" s="206">
        <v>0</v>
      </c>
      <c r="N553" s="205">
        <v>0</v>
      </c>
      <c r="O553" s="206">
        <v>65</v>
      </c>
      <c r="P553" s="205">
        <v>3.3149999999999999</v>
      </c>
      <c r="Q553" s="206">
        <v>154.16497297297298</v>
      </c>
      <c r="R553" s="206">
        <v>270</v>
      </c>
      <c r="S553" s="206">
        <v>180.40540540540542</v>
      </c>
      <c r="T553" s="205">
        <v>0.97089600000000065</v>
      </c>
      <c r="U553" s="205">
        <v>-3.3149999999999999</v>
      </c>
      <c r="V553" s="207">
        <v>65</v>
      </c>
    </row>
    <row r="554" spans="1:22">
      <c r="A554" s="244"/>
      <c r="B554" s="168">
        <v>237</v>
      </c>
      <c r="C554" s="202" t="s">
        <v>543</v>
      </c>
      <c r="D554" s="203">
        <v>38</v>
      </c>
      <c r="E554" s="203">
        <v>1978</v>
      </c>
      <c r="F554" s="204">
        <v>1934.43</v>
      </c>
      <c r="G554" s="204">
        <v>1934.43</v>
      </c>
      <c r="H554" s="205">
        <v>11.112</v>
      </c>
      <c r="I554" s="205">
        <v>11.112</v>
      </c>
      <c r="J554" s="205">
        <v>5.5539959999999997</v>
      </c>
      <c r="K554" s="205">
        <v>11.112</v>
      </c>
      <c r="L554" s="205">
        <v>7.4476500000000012</v>
      </c>
      <c r="M554" s="206">
        <v>0</v>
      </c>
      <c r="N554" s="205">
        <v>0</v>
      </c>
      <c r="O554" s="206">
        <v>71.849999999999994</v>
      </c>
      <c r="P554" s="205">
        <v>3.6643499999999993</v>
      </c>
      <c r="Q554" s="206">
        <v>146.1577894736842</v>
      </c>
      <c r="R554" s="206">
        <v>292.42105263157896</v>
      </c>
      <c r="S554" s="206">
        <v>195.99078947368426</v>
      </c>
      <c r="T554" s="205">
        <v>1.8936540000000015</v>
      </c>
      <c r="U554" s="205">
        <v>-3.6643499999999993</v>
      </c>
      <c r="V554" s="207">
        <v>71.849999999999994</v>
      </c>
    </row>
    <row r="555" spans="1:22">
      <c r="A555" s="244"/>
      <c r="B555" s="168">
        <v>238</v>
      </c>
      <c r="C555" s="202" t="s">
        <v>544</v>
      </c>
      <c r="D555" s="203">
        <v>10</v>
      </c>
      <c r="E555" s="203">
        <v>1977</v>
      </c>
      <c r="F555" s="204">
        <v>580.30999999999995</v>
      </c>
      <c r="G555" s="204">
        <v>580.30999999999995</v>
      </c>
      <c r="H555" s="205">
        <v>2.5764999999999998</v>
      </c>
      <c r="I555" s="205">
        <v>2.5764999999999998</v>
      </c>
      <c r="J555" s="205">
        <v>1.50108</v>
      </c>
      <c r="K555" s="205">
        <v>2.5764999999999998</v>
      </c>
      <c r="L555" s="205">
        <v>1.8624999999999998</v>
      </c>
      <c r="M555" s="206">
        <v>0</v>
      </c>
      <c r="N555" s="205">
        <v>0</v>
      </c>
      <c r="O555" s="206">
        <v>14</v>
      </c>
      <c r="P555" s="205">
        <v>0.71399999999999997</v>
      </c>
      <c r="Q555" s="206">
        <v>150.108</v>
      </c>
      <c r="R555" s="206">
        <v>257.64999999999998</v>
      </c>
      <c r="S555" s="206">
        <v>186.24999999999997</v>
      </c>
      <c r="T555" s="205">
        <v>0.36141999999999985</v>
      </c>
      <c r="U555" s="205">
        <v>-0.71399999999999997</v>
      </c>
      <c r="V555" s="207">
        <v>14</v>
      </c>
    </row>
    <row r="556" spans="1:22">
      <c r="A556" s="244"/>
      <c r="B556" s="168">
        <v>239</v>
      </c>
      <c r="C556" s="202" t="s">
        <v>546</v>
      </c>
      <c r="D556" s="203">
        <v>37</v>
      </c>
      <c r="E556" s="203">
        <v>1986</v>
      </c>
      <c r="F556" s="204">
        <v>2244.37</v>
      </c>
      <c r="G556" s="204">
        <v>2244.37</v>
      </c>
      <c r="H556" s="205">
        <v>11.885</v>
      </c>
      <c r="I556" s="205">
        <v>11.885</v>
      </c>
      <c r="J556" s="205">
        <v>5.5539959999999997</v>
      </c>
      <c r="K556" s="205">
        <v>7.1930000000000005</v>
      </c>
      <c r="L556" s="205">
        <v>8.57</v>
      </c>
      <c r="M556" s="206">
        <v>92</v>
      </c>
      <c r="N556" s="205">
        <v>4.6919999999999993</v>
      </c>
      <c r="O556" s="206">
        <v>65</v>
      </c>
      <c r="P556" s="205">
        <v>3.3149999999999999</v>
      </c>
      <c r="Q556" s="206">
        <v>150.108</v>
      </c>
      <c r="R556" s="206">
        <v>194.40540540540542</v>
      </c>
      <c r="S556" s="206">
        <v>231.62162162162161</v>
      </c>
      <c r="T556" s="205">
        <v>3.0160040000000006</v>
      </c>
      <c r="U556" s="205">
        <v>1.3769999999999993</v>
      </c>
      <c r="V556" s="207">
        <v>-27</v>
      </c>
    </row>
    <row r="557" spans="1:22">
      <c r="A557" s="244"/>
      <c r="B557" s="168">
        <v>240</v>
      </c>
      <c r="C557" s="202" t="s">
        <v>551</v>
      </c>
      <c r="D557" s="203">
        <v>73</v>
      </c>
      <c r="E557" s="203">
        <v>1966</v>
      </c>
      <c r="F557" s="204">
        <v>2087.0500000000002</v>
      </c>
      <c r="G557" s="204">
        <v>2087.0500000000002</v>
      </c>
      <c r="H557" s="205">
        <v>8.0969999999999995</v>
      </c>
      <c r="I557" s="205">
        <v>8.0969999999999995</v>
      </c>
      <c r="J557" s="205">
        <v>0.71303099999999997</v>
      </c>
      <c r="K557" s="205">
        <v>8.0969999999999995</v>
      </c>
      <c r="L557" s="205">
        <v>2.8219549949999996</v>
      </c>
      <c r="M557" s="206">
        <v>0</v>
      </c>
      <c r="N557" s="205">
        <v>0</v>
      </c>
      <c r="O557" s="206">
        <v>103.432255</v>
      </c>
      <c r="P557" s="205">
        <v>5.275045005</v>
      </c>
      <c r="Q557" s="206">
        <v>9.7675479452054788</v>
      </c>
      <c r="R557" s="206">
        <v>110.91780821917807</v>
      </c>
      <c r="S557" s="206">
        <v>38.656917739726019</v>
      </c>
      <c r="T557" s="205">
        <v>2.1089239949999996</v>
      </c>
      <c r="U557" s="205">
        <v>-5.275045005</v>
      </c>
      <c r="V557" s="207">
        <v>103.432255</v>
      </c>
    </row>
    <row r="558" spans="1:22">
      <c r="A558" s="244"/>
      <c r="B558" s="168">
        <v>241</v>
      </c>
      <c r="C558" s="202" t="s">
        <v>547</v>
      </c>
      <c r="D558" s="203">
        <v>33</v>
      </c>
      <c r="E558" s="203">
        <v>1985</v>
      </c>
      <c r="F558" s="204">
        <v>2059.6</v>
      </c>
      <c r="G558" s="204">
        <v>2059.6</v>
      </c>
      <c r="H558" s="205">
        <v>12.236000000000001</v>
      </c>
      <c r="I558" s="205">
        <v>12.236000000000001</v>
      </c>
      <c r="J558" s="205">
        <v>4.9535640000000001</v>
      </c>
      <c r="K558" s="205">
        <v>12.236000000000001</v>
      </c>
      <c r="L558" s="205">
        <v>8.9375409830000017</v>
      </c>
      <c r="M558" s="206">
        <v>0</v>
      </c>
      <c r="N558" s="205">
        <v>0</v>
      </c>
      <c r="O558" s="206">
        <v>64.675667000000004</v>
      </c>
      <c r="P558" s="205">
        <v>3.2984590169999999</v>
      </c>
      <c r="Q558" s="206">
        <v>150.108</v>
      </c>
      <c r="R558" s="206">
        <v>370.78787878787881</v>
      </c>
      <c r="S558" s="206">
        <v>270.83457524242425</v>
      </c>
      <c r="T558" s="205">
        <v>3.9839769830000016</v>
      </c>
      <c r="U558" s="205">
        <v>-3.2984590169999999</v>
      </c>
      <c r="V558" s="207">
        <v>64.675667000000004</v>
      </c>
    </row>
    <row r="559" spans="1:22">
      <c r="A559" s="244"/>
      <c r="B559" s="168">
        <v>242</v>
      </c>
      <c r="C559" s="202" t="s">
        <v>550</v>
      </c>
      <c r="D559" s="203">
        <v>8</v>
      </c>
      <c r="E559" s="203">
        <v>1980</v>
      </c>
      <c r="F559" s="204">
        <v>627.78</v>
      </c>
      <c r="G559" s="204">
        <v>627.78</v>
      </c>
      <c r="H559" s="205">
        <v>3.218</v>
      </c>
      <c r="I559" s="205">
        <v>3.218</v>
      </c>
      <c r="J559" s="205">
        <v>1.2008639999999999</v>
      </c>
      <c r="K559" s="205">
        <v>3.218</v>
      </c>
      <c r="L559" s="205">
        <v>2.1470000000000002</v>
      </c>
      <c r="M559" s="206">
        <v>0</v>
      </c>
      <c r="N559" s="205">
        <v>0</v>
      </c>
      <c r="O559" s="206">
        <v>21</v>
      </c>
      <c r="P559" s="205">
        <v>1.071</v>
      </c>
      <c r="Q559" s="206">
        <v>150.108</v>
      </c>
      <c r="R559" s="206">
        <v>402.25</v>
      </c>
      <c r="S559" s="206">
        <v>268.37500000000006</v>
      </c>
      <c r="T559" s="205">
        <v>0.94613600000000031</v>
      </c>
      <c r="U559" s="205">
        <v>-1.071</v>
      </c>
      <c r="V559" s="207">
        <v>21</v>
      </c>
    </row>
    <row r="560" spans="1:22">
      <c r="A560" s="244"/>
      <c r="B560" s="168">
        <v>243</v>
      </c>
      <c r="C560" s="202" t="s">
        <v>548</v>
      </c>
      <c r="D560" s="203">
        <v>33</v>
      </c>
      <c r="E560" s="203">
        <v>1978</v>
      </c>
      <c r="F560" s="204">
        <v>1095.47</v>
      </c>
      <c r="G560" s="204">
        <v>1095.47</v>
      </c>
      <c r="H560" s="205">
        <v>4.6529999999999996</v>
      </c>
      <c r="I560" s="205">
        <v>4.6529999999999996</v>
      </c>
      <c r="J560" s="205">
        <v>0.25331399999999998</v>
      </c>
      <c r="K560" s="205">
        <v>4.6529999999999996</v>
      </c>
      <c r="L560" s="205">
        <v>2.8169999999999997</v>
      </c>
      <c r="M560" s="206">
        <v>0</v>
      </c>
      <c r="N560" s="205">
        <v>0</v>
      </c>
      <c r="O560" s="206">
        <v>36</v>
      </c>
      <c r="P560" s="205">
        <v>1.8359999999999999</v>
      </c>
      <c r="Q560" s="206">
        <v>7.676181818181818</v>
      </c>
      <c r="R560" s="206">
        <v>141</v>
      </c>
      <c r="S560" s="206">
        <v>85.363636363636346</v>
      </c>
      <c r="T560" s="205">
        <v>2.5636859999999997</v>
      </c>
      <c r="U560" s="205">
        <v>-1.8359999999999999</v>
      </c>
      <c r="V560" s="207">
        <v>36</v>
      </c>
    </row>
    <row r="561" spans="1:22">
      <c r="A561" s="244"/>
      <c r="B561" s="168">
        <v>244</v>
      </c>
      <c r="C561" s="202" t="s">
        <v>549</v>
      </c>
      <c r="D561" s="203">
        <v>51</v>
      </c>
      <c r="E561" s="203">
        <v>1986</v>
      </c>
      <c r="F561" s="204">
        <v>1842.82</v>
      </c>
      <c r="G561" s="204">
        <v>1842.82</v>
      </c>
      <c r="H561" s="205">
        <v>12.166</v>
      </c>
      <c r="I561" s="205">
        <v>12.166</v>
      </c>
      <c r="J561" s="205">
        <v>6.3702100000000002</v>
      </c>
      <c r="K561" s="205">
        <v>12.166</v>
      </c>
      <c r="L561" s="205">
        <v>7.9075000000000006</v>
      </c>
      <c r="M561" s="206">
        <v>0</v>
      </c>
      <c r="N561" s="205">
        <v>0</v>
      </c>
      <c r="O561" s="206">
        <v>83.5</v>
      </c>
      <c r="P561" s="205">
        <v>4.2584999999999997</v>
      </c>
      <c r="Q561" s="206">
        <v>124.90607843137255</v>
      </c>
      <c r="R561" s="206">
        <v>238.54901960784315</v>
      </c>
      <c r="S561" s="206">
        <v>155.04901960784315</v>
      </c>
      <c r="T561" s="205">
        <v>1.5372900000000005</v>
      </c>
      <c r="U561" s="205">
        <v>-4.2584999999999997</v>
      </c>
      <c r="V561" s="207">
        <v>83.5</v>
      </c>
    </row>
    <row r="562" spans="1:22">
      <c r="A562" s="244"/>
      <c r="B562" s="168">
        <v>245</v>
      </c>
      <c r="C562" s="208" t="s">
        <v>555</v>
      </c>
      <c r="D562" s="203">
        <v>13</v>
      </c>
      <c r="E562" s="203">
        <v>1962</v>
      </c>
      <c r="F562" s="204">
        <v>583.82000000000005</v>
      </c>
      <c r="G562" s="204">
        <v>583.82000000000005</v>
      </c>
      <c r="H562" s="205">
        <v>3.7050000000000001</v>
      </c>
      <c r="I562" s="205">
        <v>3.7050000000000001</v>
      </c>
      <c r="J562" s="205">
        <v>2.5496799999999999</v>
      </c>
      <c r="K562" s="205">
        <v>3.093</v>
      </c>
      <c r="L562" s="205">
        <v>3.1462950000000003</v>
      </c>
      <c r="M562" s="206">
        <v>12</v>
      </c>
      <c r="N562" s="205">
        <v>0.61199999999999999</v>
      </c>
      <c r="O562" s="206">
        <v>10.955</v>
      </c>
      <c r="P562" s="205">
        <v>0.55870500000000001</v>
      </c>
      <c r="Q562" s="206">
        <v>196.12923076923076</v>
      </c>
      <c r="R562" s="206">
        <v>237.92307692307693</v>
      </c>
      <c r="S562" s="206">
        <v>242.02269230769232</v>
      </c>
      <c r="T562" s="205">
        <v>0.59661500000000034</v>
      </c>
      <c r="U562" s="205">
        <v>5.3294999999999981E-2</v>
      </c>
      <c r="V562" s="207">
        <v>-1.0449999999999999</v>
      </c>
    </row>
    <row r="563" spans="1:22">
      <c r="A563" s="244"/>
      <c r="B563" s="168">
        <v>246</v>
      </c>
      <c r="C563" s="208" t="s">
        <v>556</v>
      </c>
      <c r="D563" s="203">
        <v>12</v>
      </c>
      <c r="E563" s="203">
        <v>1963</v>
      </c>
      <c r="F563" s="204">
        <v>528.35</v>
      </c>
      <c r="G563" s="204">
        <v>528.35</v>
      </c>
      <c r="H563" s="205">
        <v>2.9870000000000001</v>
      </c>
      <c r="I563" s="205">
        <v>2.9870000000000001</v>
      </c>
      <c r="J563" s="205">
        <v>1.9122600000000001</v>
      </c>
      <c r="K563" s="205">
        <v>2.1710000000000003</v>
      </c>
      <c r="L563" s="205">
        <v>2.2215410000000002</v>
      </c>
      <c r="M563" s="206">
        <v>16</v>
      </c>
      <c r="N563" s="205">
        <v>0.81599999999999995</v>
      </c>
      <c r="O563" s="206">
        <v>15.009</v>
      </c>
      <c r="P563" s="205">
        <v>0.765459</v>
      </c>
      <c r="Q563" s="206">
        <v>159.35499999999999</v>
      </c>
      <c r="R563" s="206">
        <v>180.91666666666671</v>
      </c>
      <c r="S563" s="206">
        <v>185.12841666666668</v>
      </c>
      <c r="T563" s="205">
        <v>0.30928100000000014</v>
      </c>
      <c r="U563" s="205">
        <v>5.0540999999999947E-2</v>
      </c>
      <c r="V563" s="207">
        <v>-0.99099999999999966</v>
      </c>
    </row>
    <row r="564" spans="1:22">
      <c r="A564" s="244"/>
      <c r="B564" s="168">
        <v>247</v>
      </c>
      <c r="C564" s="208" t="s">
        <v>557</v>
      </c>
      <c r="D564" s="203">
        <v>9</v>
      </c>
      <c r="E564" s="203">
        <v>1960</v>
      </c>
      <c r="F564" s="204">
        <v>536.88</v>
      </c>
      <c r="G564" s="204">
        <v>400.83</v>
      </c>
      <c r="H564" s="205">
        <v>3.1850000000000001</v>
      </c>
      <c r="I564" s="205">
        <v>3.1850000000000001</v>
      </c>
      <c r="J564" s="205">
        <v>1.827637</v>
      </c>
      <c r="K564" s="205">
        <v>2.5220000000000002</v>
      </c>
      <c r="L564" s="205">
        <v>2.563361</v>
      </c>
      <c r="M564" s="206">
        <v>13</v>
      </c>
      <c r="N564" s="205">
        <v>0.66299999999999992</v>
      </c>
      <c r="O564" s="206">
        <v>12.189</v>
      </c>
      <c r="P564" s="205">
        <v>0.62163899999999994</v>
      </c>
      <c r="Q564" s="206">
        <v>203.07077777777778</v>
      </c>
      <c r="R564" s="206">
        <v>280.22222222222229</v>
      </c>
      <c r="S564" s="206">
        <v>284.81788888888889</v>
      </c>
      <c r="T564" s="205">
        <v>0.73572400000000004</v>
      </c>
      <c r="U564" s="205">
        <v>4.1360999999999981E-2</v>
      </c>
      <c r="V564" s="207">
        <v>-0.81099999999999994</v>
      </c>
    </row>
    <row r="565" spans="1:22">
      <c r="A565" s="244"/>
      <c r="B565" s="168">
        <v>248</v>
      </c>
      <c r="C565" s="208" t="s">
        <v>558</v>
      </c>
      <c r="D565" s="203">
        <v>10</v>
      </c>
      <c r="E565" s="203">
        <v>1959</v>
      </c>
      <c r="F565" s="204">
        <v>543.35</v>
      </c>
      <c r="G565" s="204">
        <v>446.8</v>
      </c>
      <c r="H565" s="205">
        <v>3.7989999999999999</v>
      </c>
      <c r="I565" s="205">
        <v>3.7989999999999999</v>
      </c>
      <c r="J565" s="205">
        <v>1.9071</v>
      </c>
      <c r="K565" s="205">
        <v>2.7789999999999999</v>
      </c>
      <c r="L565" s="205">
        <v>2.9286340000000002</v>
      </c>
      <c r="M565" s="206">
        <v>20</v>
      </c>
      <c r="N565" s="205">
        <v>1.02</v>
      </c>
      <c r="O565" s="206">
        <v>17.065999999999999</v>
      </c>
      <c r="P565" s="205">
        <v>0.87036599999999986</v>
      </c>
      <c r="Q565" s="206">
        <v>190.70999999999998</v>
      </c>
      <c r="R565" s="206">
        <v>277.89999999999998</v>
      </c>
      <c r="S565" s="206">
        <v>292.86340000000001</v>
      </c>
      <c r="T565" s="205">
        <v>1.0215340000000002</v>
      </c>
      <c r="U565" s="205">
        <v>0.14963400000000016</v>
      </c>
      <c r="V565" s="207">
        <v>-2.9340000000000011</v>
      </c>
    </row>
    <row r="566" spans="1:22">
      <c r="A566" s="244"/>
      <c r="B566" s="168">
        <v>249</v>
      </c>
      <c r="C566" s="209" t="s">
        <v>559</v>
      </c>
      <c r="D566" s="210">
        <v>40</v>
      </c>
      <c r="E566" s="210">
        <v>1986</v>
      </c>
      <c r="F566" s="211">
        <v>2240.67</v>
      </c>
      <c r="G566" s="211">
        <v>2240.67</v>
      </c>
      <c r="H566" s="205">
        <v>11.393000000000001</v>
      </c>
      <c r="I566" s="205">
        <v>11.393000000000001</v>
      </c>
      <c r="J566" s="212">
        <v>6.3827999999999996</v>
      </c>
      <c r="K566" s="205">
        <v>8.4350000000000005</v>
      </c>
      <c r="L566" s="205">
        <v>8.6037590000000002</v>
      </c>
      <c r="M566" s="206">
        <v>58</v>
      </c>
      <c r="N566" s="205">
        <v>2.9579999999999997</v>
      </c>
      <c r="O566" s="206">
        <v>54.691000000000003</v>
      </c>
      <c r="P566" s="205">
        <v>2.7892410000000001</v>
      </c>
      <c r="Q566" s="206">
        <v>159.57</v>
      </c>
      <c r="R566" s="206">
        <v>210.875</v>
      </c>
      <c r="S566" s="206">
        <v>215.093975</v>
      </c>
      <c r="T566" s="205">
        <v>2.2209590000000006</v>
      </c>
      <c r="U566" s="205">
        <v>0.16875899999999966</v>
      </c>
      <c r="V566" s="207">
        <v>-3.3089999999999975</v>
      </c>
    </row>
    <row r="567" spans="1:22">
      <c r="A567" s="244"/>
      <c r="B567" s="168">
        <v>250</v>
      </c>
      <c r="C567" s="208" t="s">
        <v>560</v>
      </c>
      <c r="D567" s="203">
        <v>31</v>
      </c>
      <c r="E567" s="203">
        <v>1991</v>
      </c>
      <c r="F567" s="204">
        <v>1504.89</v>
      </c>
      <c r="G567" s="204">
        <v>1504.89</v>
      </c>
      <c r="H567" s="205">
        <v>7.9880000000000004</v>
      </c>
      <c r="I567" s="205">
        <v>7.9880000000000004</v>
      </c>
      <c r="J567" s="205">
        <v>4.5354900000000002</v>
      </c>
      <c r="K567" s="205">
        <v>5.7949999999999999</v>
      </c>
      <c r="L567" s="205">
        <v>5.8072400000000002</v>
      </c>
      <c r="M567" s="206">
        <v>43</v>
      </c>
      <c r="N567" s="205">
        <v>2.1930000000000001</v>
      </c>
      <c r="O567" s="206">
        <v>42.76</v>
      </c>
      <c r="P567" s="205">
        <v>2.1807599999999998</v>
      </c>
      <c r="Q567" s="206">
        <v>146.3061290322581</v>
      </c>
      <c r="R567" s="206">
        <v>186.93548387096774</v>
      </c>
      <c r="S567" s="206">
        <v>187.33032258064515</v>
      </c>
      <c r="T567" s="205">
        <v>1.2717499999999999</v>
      </c>
      <c r="U567" s="205">
        <v>1.2240000000000251E-2</v>
      </c>
      <c r="V567" s="207">
        <v>-0.24000000000000199</v>
      </c>
    </row>
    <row r="568" spans="1:22">
      <c r="A568" s="244"/>
      <c r="B568" s="168">
        <v>251</v>
      </c>
      <c r="C568" s="208" t="s">
        <v>561</v>
      </c>
      <c r="D568" s="203">
        <v>40</v>
      </c>
      <c r="E568" s="203">
        <v>1984</v>
      </c>
      <c r="F568" s="204">
        <v>2262.7800000000002</v>
      </c>
      <c r="G568" s="204">
        <v>2262.7800000000002</v>
      </c>
      <c r="H568" s="205">
        <v>11.035</v>
      </c>
      <c r="I568" s="205">
        <v>11.035</v>
      </c>
      <c r="J568" s="205">
        <v>6.3914</v>
      </c>
      <c r="K568" s="205">
        <v>7.9750000000000005</v>
      </c>
      <c r="L568" s="205">
        <v>8.1137200000000007</v>
      </c>
      <c r="M568" s="206">
        <v>60</v>
      </c>
      <c r="N568" s="205">
        <v>3.0599999999999996</v>
      </c>
      <c r="O568" s="206">
        <v>57.28</v>
      </c>
      <c r="P568" s="205">
        <v>2.9212799999999999</v>
      </c>
      <c r="Q568" s="206">
        <v>159.785</v>
      </c>
      <c r="R568" s="206">
        <v>199.37500000000003</v>
      </c>
      <c r="S568" s="206">
        <v>202.84300000000002</v>
      </c>
      <c r="T568" s="205">
        <v>1.7223200000000007</v>
      </c>
      <c r="U568" s="205">
        <v>0.13871999999999973</v>
      </c>
      <c r="V568" s="207">
        <v>-2.7199999999999989</v>
      </c>
    </row>
    <row r="569" spans="1:22">
      <c r="A569" s="244"/>
      <c r="B569" s="168">
        <v>252</v>
      </c>
      <c r="C569" s="208" t="s">
        <v>562</v>
      </c>
      <c r="D569" s="203">
        <v>35</v>
      </c>
      <c r="E569" s="203">
        <v>1972</v>
      </c>
      <c r="F569" s="204">
        <v>1516.82</v>
      </c>
      <c r="G569" s="204">
        <v>1516.82</v>
      </c>
      <c r="H569" s="205">
        <v>10.378</v>
      </c>
      <c r="I569" s="205">
        <v>10.378</v>
      </c>
      <c r="J569" s="205">
        <v>5.7213000000000003</v>
      </c>
      <c r="K569" s="205">
        <v>7.6240000000000006</v>
      </c>
      <c r="L569" s="205">
        <v>7.7899030000000007</v>
      </c>
      <c r="M569" s="206">
        <v>54</v>
      </c>
      <c r="N569" s="205">
        <v>2.754</v>
      </c>
      <c r="O569" s="206">
        <v>50.747</v>
      </c>
      <c r="P569" s="205">
        <v>2.5880969999999999</v>
      </c>
      <c r="Q569" s="206">
        <v>163.46571428571428</v>
      </c>
      <c r="R569" s="206">
        <v>217.82857142857145</v>
      </c>
      <c r="S569" s="206">
        <v>222.56865714285715</v>
      </c>
      <c r="T569" s="205">
        <v>2.0686030000000004</v>
      </c>
      <c r="U569" s="205">
        <v>0.16590300000000013</v>
      </c>
      <c r="V569" s="207">
        <v>-3.2530000000000001</v>
      </c>
    </row>
    <row r="570" spans="1:22">
      <c r="A570" s="244"/>
      <c r="B570" s="168">
        <v>253</v>
      </c>
      <c r="C570" s="208" t="s">
        <v>563</v>
      </c>
      <c r="D570" s="203">
        <v>21</v>
      </c>
      <c r="E570" s="203">
        <v>1988</v>
      </c>
      <c r="F570" s="204">
        <v>1072.1099999999999</v>
      </c>
      <c r="G570" s="204">
        <v>1072.1099999999999</v>
      </c>
      <c r="H570" s="205">
        <v>5.8339999999999996</v>
      </c>
      <c r="I570" s="205">
        <v>5.8339999999999996</v>
      </c>
      <c r="J570" s="205">
        <v>3.1957</v>
      </c>
      <c r="K570" s="205">
        <v>4.3040000000000003</v>
      </c>
      <c r="L570" s="205">
        <v>4.354031</v>
      </c>
      <c r="M570" s="206">
        <v>30</v>
      </c>
      <c r="N570" s="205">
        <v>1.5299999999999998</v>
      </c>
      <c r="O570" s="206">
        <v>29.018999999999998</v>
      </c>
      <c r="P570" s="205">
        <v>1.4799689999999999</v>
      </c>
      <c r="Q570" s="206">
        <v>152.17619047619047</v>
      </c>
      <c r="R570" s="206">
        <v>204.95238095238096</v>
      </c>
      <c r="S570" s="206">
        <v>207.33480952380953</v>
      </c>
      <c r="T570" s="205">
        <v>1.158331</v>
      </c>
      <c r="U570" s="205">
        <v>5.0030999999999937E-2</v>
      </c>
      <c r="V570" s="207">
        <v>-0.98100000000000165</v>
      </c>
    </row>
    <row r="571" spans="1:22">
      <c r="A571" s="244"/>
      <c r="B571" s="168">
        <v>254</v>
      </c>
      <c r="C571" s="208" t="s">
        <v>564</v>
      </c>
      <c r="D571" s="203">
        <v>21</v>
      </c>
      <c r="E571" s="203">
        <v>1978</v>
      </c>
      <c r="F571" s="204">
        <v>1064.99</v>
      </c>
      <c r="G571" s="204">
        <v>1064.99</v>
      </c>
      <c r="H571" s="205">
        <v>5.1470000000000002</v>
      </c>
      <c r="I571" s="205">
        <v>5.1470000000000002</v>
      </c>
      <c r="J571" s="205">
        <v>3.1827999999999999</v>
      </c>
      <c r="K571" s="205">
        <v>3.1580000000000004</v>
      </c>
      <c r="L571" s="205">
        <v>3.3085010000000006</v>
      </c>
      <c r="M571" s="206">
        <v>39</v>
      </c>
      <c r="N571" s="205">
        <v>1.9889999999999999</v>
      </c>
      <c r="O571" s="206">
        <v>36.048999999999999</v>
      </c>
      <c r="P571" s="205">
        <v>1.8384989999999999</v>
      </c>
      <c r="Q571" s="206">
        <v>151.56190476190474</v>
      </c>
      <c r="R571" s="206">
        <v>150.38095238095241</v>
      </c>
      <c r="S571" s="206">
        <v>157.54766666666669</v>
      </c>
      <c r="T571" s="205">
        <v>0.12570100000000073</v>
      </c>
      <c r="U571" s="205">
        <v>0.150501</v>
      </c>
      <c r="V571" s="207">
        <v>-2.9510000000000005</v>
      </c>
    </row>
    <row r="572" spans="1:22">
      <c r="A572" s="244"/>
      <c r="B572" s="168">
        <v>255</v>
      </c>
      <c r="C572" s="208" t="s">
        <v>566</v>
      </c>
      <c r="D572" s="203">
        <v>20</v>
      </c>
      <c r="E572" s="203">
        <v>1978</v>
      </c>
      <c r="F572" s="204">
        <v>1050.01</v>
      </c>
      <c r="G572" s="204">
        <v>1050.01</v>
      </c>
      <c r="H572" s="205">
        <v>5.9509999999999996</v>
      </c>
      <c r="I572" s="205">
        <v>5.9509999999999996</v>
      </c>
      <c r="J572" s="205">
        <v>3.1785000000000001</v>
      </c>
      <c r="K572" s="205">
        <v>4.319</v>
      </c>
      <c r="L572" s="205">
        <v>4.4064649999999999</v>
      </c>
      <c r="M572" s="206">
        <v>32</v>
      </c>
      <c r="N572" s="205">
        <v>1.6319999999999999</v>
      </c>
      <c r="O572" s="206">
        <v>30.285</v>
      </c>
      <c r="P572" s="205">
        <v>1.544535</v>
      </c>
      <c r="Q572" s="206">
        <v>158.92500000000001</v>
      </c>
      <c r="R572" s="206">
        <v>215.95</v>
      </c>
      <c r="S572" s="206">
        <v>220.32325</v>
      </c>
      <c r="T572" s="205">
        <v>1.2279649999999998</v>
      </c>
      <c r="U572" s="205">
        <v>8.7464999999999904E-2</v>
      </c>
      <c r="V572" s="207">
        <v>-1.7149999999999999</v>
      </c>
    </row>
    <row r="573" spans="1:22">
      <c r="A573" s="244"/>
      <c r="B573" s="168">
        <v>256</v>
      </c>
      <c r="C573" s="208" t="s">
        <v>567</v>
      </c>
      <c r="D573" s="203">
        <v>19</v>
      </c>
      <c r="E573" s="203">
        <v>1978</v>
      </c>
      <c r="F573" s="204">
        <v>1059.1500000000001</v>
      </c>
      <c r="G573" s="204">
        <v>1059.1500000000001</v>
      </c>
      <c r="H573" s="205">
        <v>5.1950000000000003</v>
      </c>
      <c r="I573" s="205">
        <v>5.1950000000000003</v>
      </c>
      <c r="J573" s="205">
        <v>3.1785000000000001</v>
      </c>
      <c r="K573" s="205">
        <v>3.9710000000000001</v>
      </c>
      <c r="L573" s="205">
        <v>4.0251619999999999</v>
      </c>
      <c r="M573" s="206">
        <v>24</v>
      </c>
      <c r="N573" s="205">
        <v>1.224</v>
      </c>
      <c r="O573" s="206">
        <v>22.937999999999999</v>
      </c>
      <c r="P573" s="205">
        <v>1.1698379999999999</v>
      </c>
      <c r="Q573" s="206">
        <v>167.28947368421052</v>
      </c>
      <c r="R573" s="206">
        <v>209</v>
      </c>
      <c r="S573" s="206">
        <v>211.85063157894737</v>
      </c>
      <c r="T573" s="205">
        <v>0.8466619999999998</v>
      </c>
      <c r="U573" s="205">
        <v>5.4162000000000043E-2</v>
      </c>
      <c r="V573" s="207">
        <v>-1.0620000000000012</v>
      </c>
    </row>
    <row r="574" spans="1:22">
      <c r="A574" s="244"/>
      <c r="B574" s="168">
        <v>257</v>
      </c>
      <c r="C574" s="208" t="s">
        <v>568</v>
      </c>
      <c r="D574" s="203">
        <v>51</v>
      </c>
      <c r="E574" s="203">
        <v>1984</v>
      </c>
      <c r="F574" s="204">
        <v>1816.15</v>
      </c>
      <c r="G574" s="204">
        <v>1816.15</v>
      </c>
      <c r="H574" s="205">
        <v>4.7450000000000001</v>
      </c>
      <c r="I574" s="205">
        <v>4.7450000000000001</v>
      </c>
      <c r="J574" s="205">
        <v>0.49935000000000002</v>
      </c>
      <c r="K574" s="205">
        <v>1.0730000000000004</v>
      </c>
      <c r="L574" s="205">
        <v>1.3495220000000003</v>
      </c>
      <c r="M574" s="206">
        <v>72</v>
      </c>
      <c r="N574" s="205">
        <v>3.6719999999999997</v>
      </c>
      <c r="O574" s="206">
        <v>66.578000000000003</v>
      </c>
      <c r="P574" s="205">
        <v>3.3954779999999998</v>
      </c>
      <c r="Q574" s="206">
        <v>9.7911764705882351</v>
      </c>
      <c r="R574" s="206">
        <v>21.03921568627452</v>
      </c>
      <c r="S574" s="206">
        <v>26.461215686274517</v>
      </c>
      <c r="T574" s="205">
        <v>0.85017200000000037</v>
      </c>
      <c r="U574" s="205">
        <v>0.27652199999999993</v>
      </c>
      <c r="V574" s="207">
        <v>-5.421999999999997</v>
      </c>
    </row>
    <row r="575" spans="1:22">
      <c r="A575" s="244"/>
      <c r="B575" s="168">
        <v>258</v>
      </c>
      <c r="C575" s="213" t="s">
        <v>569</v>
      </c>
      <c r="D575" s="210">
        <v>20</v>
      </c>
      <c r="E575" s="210">
        <v>1964</v>
      </c>
      <c r="F575" s="211">
        <v>1114.29</v>
      </c>
      <c r="G575" s="211">
        <v>900.28</v>
      </c>
      <c r="H575" s="205">
        <v>5.9210000000000003</v>
      </c>
      <c r="I575" s="205">
        <v>5.9210000000000003</v>
      </c>
      <c r="J575" s="212">
        <v>3.8090389999999998</v>
      </c>
      <c r="K575" s="205">
        <v>5.0540000000000003</v>
      </c>
      <c r="L575" s="205">
        <v>5.12744</v>
      </c>
      <c r="M575" s="206">
        <v>17</v>
      </c>
      <c r="N575" s="205">
        <v>0.86699999999999999</v>
      </c>
      <c r="O575" s="206">
        <v>15.56</v>
      </c>
      <c r="P575" s="205">
        <v>0.79355999999999993</v>
      </c>
      <c r="Q575" s="206">
        <v>190.45194999999998</v>
      </c>
      <c r="R575" s="206">
        <v>252.7</v>
      </c>
      <c r="S575" s="206">
        <v>256.37199999999996</v>
      </c>
      <c r="T575" s="205">
        <v>1.3184010000000002</v>
      </c>
      <c r="U575" s="205">
        <v>7.3440000000000061E-2</v>
      </c>
      <c r="V575" s="207">
        <v>-1.4399999999999995</v>
      </c>
    </row>
    <row r="576" spans="1:22">
      <c r="A576" s="244"/>
      <c r="B576" s="168">
        <v>259</v>
      </c>
      <c r="C576" s="209" t="s">
        <v>570</v>
      </c>
      <c r="D576" s="210">
        <v>30</v>
      </c>
      <c r="E576" s="210">
        <v>1990</v>
      </c>
      <c r="F576" s="211">
        <v>1613.04</v>
      </c>
      <c r="G576" s="211">
        <v>1613.04</v>
      </c>
      <c r="H576" s="205">
        <v>6.6970000000000001</v>
      </c>
      <c r="I576" s="205">
        <f t="shared" ref="I576:I611" si="169">H576</f>
        <v>6.6970000000000001</v>
      </c>
      <c r="J576" s="212">
        <v>0.79998000000000002</v>
      </c>
      <c r="K576" s="205">
        <f t="shared" ref="K576:K611" si="170">I576-N576</f>
        <v>3.5350000000000001</v>
      </c>
      <c r="L576" s="205">
        <f t="shared" ref="L576:L611" si="171">I576-P576</f>
        <v>0.79997200000000035</v>
      </c>
      <c r="M576" s="206">
        <v>62</v>
      </c>
      <c r="N576" s="205">
        <f t="shared" ref="N576:N611" si="172">M576*0.051</f>
        <v>3.1619999999999999</v>
      </c>
      <c r="O576" s="206">
        <v>115.628</v>
      </c>
      <c r="P576" s="205">
        <f t="shared" ref="P576:P611" si="173">O576*0.051</f>
        <v>5.8970279999999997</v>
      </c>
      <c r="Q576" s="206">
        <f t="shared" ref="Q576:Q611" si="174">J576*1000/D576</f>
        <v>26.666</v>
      </c>
      <c r="R576" s="206">
        <f t="shared" ref="R576:R611" si="175">K576*1000/D576</f>
        <v>117.83333333333333</v>
      </c>
      <c r="S576" s="206">
        <f t="shared" ref="S576:S611" si="176">L576*1000/D576</f>
        <v>26.665733333333343</v>
      </c>
      <c r="T576" s="205">
        <f t="shared" ref="T576:T611" si="177">L576-J576</f>
        <v>-7.9999999996749338E-6</v>
      </c>
      <c r="U576" s="205">
        <f t="shared" ref="U576:U611" si="178">N576-P576</f>
        <v>-2.7350279999999998</v>
      </c>
      <c r="V576" s="207">
        <f t="shared" ref="V576:V611" si="179">O576-M576</f>
        <v>53.628</v>
      </c>
    </row>
    <row r="577" spans="1:22">
      <c r="A577" s="244"/>
      <c r="B577" s="168">
        <v>260</v>
      </c>
      <c r="C577" s="208" t="s">
        <v>572</v>
      </c>
      <c r="D577" s="203">
        <v>39</v>
      </c>
      <c r="E577" s="203">
        <v>1990</v>
      </c>
      <c r="F577" s="204">
        <v>2218.0300000000002</v>
      </c>
      <c r="G577" s="204">
        <v>2218.0300000000002</v>
      </c>
      <c r="H577" s="205">
        <v>9.2789999999999999</v>
      </c>
      <c r="I577" s="205">
        <f t="shared" si="169"/>
        <v>9.2789999999999999</v>
      </c>
      <c r="J577" s="212">
        <v>4.9101660000000003</v>
      </c>
      <c r="K577" s="205">
        <f t="shared" si="170"/>
        <v>9.2789999999999999</v>
      </c>
      <c r="L577" s="205">
        <f t="shared" si="171"/>
        <v>4.9101520140000003</v>
      </c>
      <c r="M577" s="206">
        <v>0</v>
      </c>
      <c r="N577" s="205">
        <f t="shared" si="172"/>
        <v>0</v>
      </c>
      <c r="O577" s="206">
        <v>85.663685999999998</v>
      </c>
      <c r="P577" s="205">
        <f t="shared" si="173"/>
        <v>4.3688479859999996</v>
      </c>
      <c r="Q577" s="206">
        <f t="shared" si="174"/>
        <v>125.90169230769231</v>
      </c>
      <c r="R577" s="206">
        <f t="shared" si="175"/>
        <v>237.92307692307693</v>
      </c>
      <c r="S577" s="206">
        <f t="shared" si="176"/>
        <v>125.9013336923077</v>
      </c>
      <c r="T577" s="205">
        <f t="shared" si="177"/>
        <v>-1.3985999999910348E-5</v>
      </c>
      <c r="U577" s="205">
        <f t="shared" si="178"/>
        <v>-4.3688479859999996</v>
      </c>
      <c r="V577" s="207">
        <f t="shared" si="179"/>
        <v>85.663685999999998</v>
      </c>
    </row>
    <row r="578" spans="1:22">
      <c r="A578" s="244"/>
      <c r="B578" s="168">
        <v>261</v>
      </c>
      <c r="C578" s="209" t="s">
        <v>580</v>
      </c>
      <c r="D578" s="210">
        <v>40</v>
      </c>
      <c r="E578" s="210">
        <v>1985</v>
      </c>
      <c r="F578" s="211">
        <v>2285.42</v>
      </c>
      <c r="G578" s="211">
        <v>2285.42</v>
      </c>
      <c r="H578" s="212">
        <v>11.531000000000001</v>
      </c>
      <c r="I578" s="205">
        <f t="shared" si="169"/>
        <v>11.531000000000001</v>
      </c>
      <c r="J578" s="205">
        <v>5.7376399999999999</v>
      </c>
      <c r="K578" s="205">
        <f t="shared" si="170"/>
        <v>7.2470000000000008</v>
      </c>
      <c r="L578" s="205">
        <f t="shared" si="171"/>
        <v>6.9344720000000013</v>
      </c>
      <c r="M578" s="206">
        <v>84</v>
      </c>
      <c r="N578" s="205">
        <f t="shared" si="172"/>
        <v>4.2839999999999998</v>
      </c>
      <c r="O578" s="206">
        <v>90.128</v>
      </c>
      <c r="P578" s="205">
        <f t="shared" si="173"/>
        <v>4.5965279999999993</v>
      </c>
      <c r="Q578" s="206">
        <f t="shared" si="174"/>
        <v>143.44099999999997</v>
      </c>
      <c r="R578" s="206">
        <f t="shared" si="175"/>
        <v>181.17500000000001</v>
      </c>
      <c r="S578" s="206">
        <f t="shared" si="176"/>
        <v>173.36180000000004</v>
      </c>
      <c r="T578" s="205">
        <f t="shared" si="177"/>
        <v>1.1968320000000015</v>
      </c>
      <c r="U578" s="205">
        <f t="shared" si="178"/>
        <v>-0.31252799999999947</v>
      </c>
      <c r="V578" s="207">
        <f t="shared" si="179"/>
        <v>6.1280000000000001</v>
      </c>
    </row>
    <row r="579" spans="1:22">
      <c r="A579" s="244"/>
      <c r="B579" s="168">
        <v>262</v>
      </c>
      <c r="C579" s="208" t="s">
        <v>581</v>
      </c>
      <c r="D579" s="203">
        <v>40</v>
      </c>
      <c r="E579" s="203">
        <v>1982</v>
      </c>
      <c r="F579" s="204">
        <v>1944.42</v>
      </c>
      <c r="G579" s="204">
        <v>1944.42</v>
      </c>
      <c r="H579" s="212">
        <v>11.385999999999999</v>
      </c>
      <c r="I579" s="205">
        <f t="shared" si="169"/>
        <v>11.385999999999999</v>
      </c>
      <c r="J579" s="205">
        <v>5.7376399999999999</v>
      </c>
      <c r="K579" s="205">
        <f t="shared" si="170"/>
        <v>6.7449999999999992</v>
      </c>
      <c r="L579" s="205">
        <f t="shared" si="171"/>
        <v>7.3785219999999994</v>
      </c>
      <c r="M579" s="206">
        <v>91</v>
      </c>
      <c r="N579" s="205">
        <f t="shared" si="172"/>
        <v>4.641</v>
      </c>
      <c r="O579" s="206">
        <v>78.578000000000003</v>
      </c>
      <c r="P579" s="205">
        <f t="shared" si="173"/>
        <v>4.0074779999999999</v>
      </c>
      <c r="Q579" s="206">
        <f t="shared" si="174"/>
        <v>143.44099999999997</v>
      </c>
      <c r="R579" s="206">
        <f t="shared" si="175"/>
        <v>168.62499999999997</v>
      </c>
      <c r="S579" s="206">
        <f t="shared" si="176"/>
        <v>184.46304999999998</v>
      </c>
      <c r="T579" s="205">
        <f t="shared" si="177"/>
        <v>1.6408819999999995</v>
      </c>
      <c r="U579" s="205">
        <f t="shared" si="178"/>
        <v>0.63352200000000014</v>
      </c>
      <c r="V579" s="207">
        <f t="shared" si="179"/>
        <v>-12.421999999999997</v>
      </c>
    </row>
    <row r="580" spans="1:22">
      <c r="A580" s="244"/>
      <c r="B580" s="168">
        <v>263</v>
      </c>
      <c r="C580" s="208" t="s">
        <v>582</v>
      </c>
      <c r="D580" s="203">
        <v>37</v>
      </c>
      <c r="E580" s="203">
        <v>1970</v>
      </c>
      <c r="F580" s="204">
        <v>1579.46</v>
      </c>
      <c r="G580" s="204">
        <v>1579.46</v>
      </c>
      <c r="H580" s="212">
        <v>10.132</v>
      </c>
      <c r="I580" s="205">
        <f t="shared" si="169"/>
        <v>10.132</v>
      </c>
      <c r="J580" s="205">
        <v>5.76</v>
      </c>
      <c r="K580" s="205">
        <f t="shared" si="170"/>
        <v>7.3780000000000001</v>
      </c>
      <c r="L580" s="205">
        <f t="shared" si="171"/>
        <v>7.8435790000000001</v>
      </c>
      <c r="M580" s="206">
        <v>54</v>
      </c>
      <c r="N580" s="205">
        <f t="shared" si="172"/>
        <v>2.754</v>
      </c>
      <c r="O580" s="206">
        <v>44.871000000000002</v>
      </c>
      <c r="P580" s="205">
        <f t="shared" si="173"/>
        <v>2.288421</v>
      </c>
      <c r="Q580" s="206">
        <f t="shared" si="174"/>
        <v>155.67567567567568</v>
      </c>
      <c r="R580" s="206">
        <f t="shared" si="175"/>
        <v>199.40540540540542</v>
      </c>
      <c r="S580" s="206">
        <f t="shared" si="176"/>
        <v>211.9886216216216</v>
      </c>
      <c r="T580" s="205">
        <f t="shared" si="177"/>
        <v>2.0835790000000003</v>
      </c>
      <c r="U580" s="205">
        <f t="shared" si="178"/>
        <v>0.46557899999999997</v>
      </c>
      <c r="V580" s="207">
        <f t="shared" si="179"/>
        <v>-9.1289999999999978</v>
      </c>
    </row>
    <row r="581" spans="1:22">
      <c r="A581" s="244"/>
      <c r="B581" s="168">
        <v>264</v>
      </c>
      <c r="C581" s="208" t="s">
        <v>583</v>
      </c>
      <c r="D581" s="203">
        <v>24</v>
      </c>
      <c r="E581" s="203">
        <v>1969</v>
      </c>
      <c r="F581" s="204">
        <v>1020.69</v>
      </c>
      <c r="G581" s="204">
        <v>1020.69</v>
      </c>
      <c r="H581" s="212">
        <v>6.7859999999999996</v>
      </c>
      <c r="I581" s="205">
        <f t="shared" si="169"/>
        <v>6.7859999999999996</v>
      </c>
      <c r="J581" s="205">
        <v>3.4425840000000001</v>
      </c>
      <c r="K581" s="205">
        <f t="shared" si="170"/>
        <v>5.766</v>
      </c>
      <c r="L581" s="205">
        <f t="shared" si="171"/>
        <v>5.7867569999999997</v>
      </c>
      <c r="M581" s="206">
        <v>20</v>
      </c>
      <c r="N581" s="205">
        <f t="shared" si="172"/>
        <v>1.02</v>
      </c>
      <c r="O581" s="206">
        <v>19.593</v>
      </c>
      <c r="P581" s="205">
        <f t="shared" si="173"/>
        <v>0.99924299999999988</v>
      </c>
      <c r="Q581" s="206">
        <f t="shared" si="174"/>
        <v>143.441</v>
      </c>
      <c r="R581" s="206">
        <f t="shared" si="175"/>
        <v>240.25</v>
      </c>
      <c r="S581" s="206">
        <f t="shared" si="176"/>
        <v>241.11487499999998</v>
      </c>
      <c r="T581" s="205">
        <f t="shared" si="177"/>
        <v>2.3441729999999996</v>
      </c>
      <c r="U581" s="205">
        <f t="shared" si="178"/>
        <v>2.0757000000000136E-2</v>
      </c>
      <c r="V581" s="207">
        <f t="shared" si="179"/>
        <v>-0.40700000000000003</v>
      </c>
    </row>
    <row r="582" spans="1:22">
      <c r="A582" s="244"/>
      <c r="B582" s="168">
        <v>265</v>
      </c>
      <c r="C582" s="208" t="s">
        <v>584</v>
      </c>
      <c r="D582" s="203">
        <v>45</v>
      </c>
      <c r="E582" s="203">
        <v>1978</v>
      </c>
      <c r="F582" s="204">
        <v>2206.29</v>
      </c>
      <c r="G582" s="204">
        <v>2206.29</v>
      </c>
      <c r="H582" s="212">
        <v>11.340999999999999</v>
      </c>
      <c r="I582" s="205">
        <f t="shared" si="169"/>
        <v>11.340999999999999</v>
      </c>
      <c r="J582" s="205">
        <v>6.4548449999999997</v>
      </c>
      <c r="K582" s="205">
        <f t="shared" si="170"/>
        <v>8.4849999999999994</v>
      </c>
      <c r="L582" s="205">
        <f t="shared" si="171"/>
        <v>8.2926280000000006</v>
      </c>
      <c r="M582" s="206">
        <v>56</v>
      </c>
      <c r="N582" s="205">
        <f t="shared" si="172"/>
        <v>2.8559999999999999</v>
      </c>
      <c r="O582" s="206">
        <v>59.771999999999998</v>
      </c>
      <c r="P582" s="205">
        <f t="shared" si="173"/>
        <v>3.0483719999999996</v>
      </c>
      <c r="Q582" s="206">
        <f t="shared" si="174"/>
        <v>143.44099999999997</v>
      </c>
      <c r="R582" s="206">
        <f t="shared" si="175"/>
        <v>188.55555555555554</v>
      </c>
      <c r="S582" s="206">
        <f t="shared" si="176"/>
        <v>184.28062222222223</v>
      </c>
      <c r="T582" s="205">
        <f t="shared" si="177"/>
        <v>1.8377830000000008</v>
      </c>
      <c r="U582" s="205">
        <f t="shared" si="178"/>
        <v>-0.19237199999999977</v>
      </c>
      <c r="V582" s="207">
        <f t="shared" si="179"/>
        <v>3.7719999999999985</v>
      </c>
    </row>
    <row r="583" spans="1:22">
      <c r="A583" s="244"/>
      <c r="B583" s="168">
        <v>266</v>
      </c>
      <c r="C583" s="208" t="s">
        <v>585</v>
      </c>
      <c r="D583" s="203">
        <v>36</v>
      </c>
      <c r="E583" s="203">
        <v>1972</v>
      </c>
      <c r="F583" s="204">
        <v>1508.84</v>
      </c>
      <c r="G583" s="204">
        <v>1508.84</v>
      </c>
      <c r="H583" s="212">
        <v>8.9049999999999994</v>
      </c>
      <c r="I583" s="205">
        <f t="shared" si="169"/>
        <v>8.9049999999999994</v>
      </c>
      <c r="J583" s="205">
        <v>5.1638760000000001</v>
      </c>
      <c r="K583" s="205">
        <f t="shared" si="170"/>
        <v>8.9049999999999994</v>
      </c>
      <c r="L583" s="205">
        <f t="shared" si="171"/>
        <v>5.9469999999999992</v>
      </c>
      <c r="M583" s="206">
        <v>0</v>
      </c>
      <c r="N583" s="205">
        <f t="shared" si="172"/>
        <v>0</v>
      </c>
      <c r="O583" s="206">
        <v>58</v>
      </c>
      <c r="P583" s="205">
        <f t="shared" si="173"/>
        <v>2.9579999999999997</v>
      </c>
      <c r="Q583" s="206">
        <f t="shared" si="174"/>
        <v>143.441</v>
      </c>
      <c r="R583" s="206">
        <f t="shared" si="175"/>
        <v>247.36111111111111</v>
      </c>
      <c r="S583" s="206">
        <f t="shared" si="176"/>
        <v>165.19444444444443</v>
      </c>
      <c r="T583" s="205">
        <f t="shared" si="177"/>
        <v>0.78312399999999904</v>
      </c>
      <c r="U583" s="205">
        <f t="shared" si="178"/>
        <v>-2.9579999999999997</v>
      </c>
      <c r="V583" s="207">
        <f t="shared" si="179"/>
        <v>58</v>
      </c>
    </row>
    <row r="584" spans="1:22">
      <c r="A584" s="244"/>
      <c r="B584" s="168">
        <v>267</v>
      </c>
      <c r="C584" s="208" t="s">
        <v>586</v>
      </c>
      <c r="D584" s="203">
        <v>20</v>
      </c>
      <c r="E584" s="203">
        <v>1990</v>
      </c>
      <c r="F584" s="204">
        <v>1074.54</v>
      </c>
      <c r="G584" s="204">
        <v>1074.54</v>
      </c>
      <c r="H584" s="212">
        <v>6.8760000000000003</v>
      </c>
      <c r="I584" s="205">
        <f t="shared" si="169"/>
        <v>6.8760000000000003</v>
      </c>
      <c r="J584" s="205">
        <v>3.2</v>
      </c>
      <c r="K584" s="205">
        <f t="shared" si="170"/>
        <v>4.173</v>
      </c>
      <c r="L584" s="205">
        <f t="shared" si="171"/>
        <v>4.7108460000000001</v>
      </c>
      <c r="M584" s="206">
        <v>53</v>
      </c>
      <c r="N584" s="205">
        <f t="shared" si="172"/>
        <v>2.7029999999999998</v>
      </c>
      <c r="O584" s="206">
        <v>42.454000000000001</v>
      </c>
      <c r="P584" s="205">
        <f t="shared" si="173"/>
        <v>2.1651539999999998</v>
      </c>
      <c r="Q584" s="206">
        <f t="shared" si="174"/>
        <v>160</v>
      </c>
      <c r="R584" s="206">
        <f t="shared" si="175"/>
        <v>208.65</v>
      </c>
      <c r="S584" s="206">
        <f t="shared" si="176"/>
        <v>235.54230000000001</v>
      </c>
      <c r="T584" s="205">
        <f t="shared" si="177"/>
        <v>1.5108459999999999</v>
      </c>
      <c r="U584" s="205">
        <f t="shared" si="178"/>
        <v>0.53784600000000005</v>
      </c>
      <c r="V584" s="207">
        <f t="shared" si="179"/>
        <v>-10.545999999999999</v>
      </c>
    </row>
    <row r="585" spans="1:22">
      <c r="A585" s="244"/>
      <c r="B585" s="168">
        <v>268</v>
      </c>
      <c r="C585" s="208" t="s">
        <v>587</v>
      </c>
      <c r="D585" s="203">
        <v>12</v>
      </c>
      <c r="E585" s="203">
        <v>1968</v>
      </c>
      <c r="F585" s="204">
        <v>536.53</v>
      </c>
      <c r="G585" s="204">
        <v>536.53</v>
      </c>
      <c r="H585" s="205">
        <v>0.92500000000000004</v>
      </c>
      <c r="I585" s="205">
        <f t="shared" si="169"/>
        <v>0.92500000000000004</v>
      </c>
      <c r="J585" s="205">
        <v>0.11833200000000001</v>
      </c>
      <c r="K585" s="205">
        <f t="shared" si="170"/>
        <v>0.31300000000000006</v>
      </c>
      <c r="L585" s="205">
        <f t="shared" si="171"/>
        <v>0.11833300000000013</v>
      </c>
      <c r="M585" s="206">
        <v>12</v>
      </c>
      <c r="N585" s="205">
        <f t="shared" si="172"/>
        <v>0.61199999999999999</v>
      </c>
      <c r="O585" s="206">
        <v>15.817</v>
      </c>
      <c r="P585" s="205">
        <f t="shared" si="173"/>
        <v>0.80666699999999991</v>
      </c>
      <c r="Q585" s="206">
        <f t="shared" si="174"/>
        <v>9.8610000000000007</v>
      </c>
      <c r="R585" s="206">
        <f t="shared" si="175"/>
        <v>26.083333333333339</v>
      </c>
      <c r="S585" s="206">
        <f t="shared" si="176"/>
        <v>9.8610833333333439</v>
      </c>
      <c r="T585" s="205">
        <f t="shared" si="177"/>
        <v>1.0000000001259002E-6</v>
      </c>
      <c r="U585" s="205">
        <f t="shared" si="178"/>
        <v>-0.19466699999999992</v>
      </c>
      <c r="V585" s="207">
        <f t="shared" si="179"/>
        <v>3.8170000000000002</v>
      </c>
    </row>
    <row r="586" spans="1:22">
      <c r="A586" s="244"/>
      <c r="B586" s="168">
        <v>269</v>
      </c>
      <c r="C586" s="208" t="s">
        <v>588</v>
      </c>
      <c r="D586" s="203">
        <v>17</v>
      </c>
      <c r="E586" s="203">
        <v>1983</v>
      </c>
      <c r="F586" s="204">
        <v>1153.81</v>
      </c>
      <c r="G586" s="204">
        <v>1153.81</v>
      </c>
      <c r="H586" s="205">
        <v>5.7229999999999999</v>
      </c>
      <c r="I586" s="205">
        <f t="shared" si="169"/>
        <v>5.7229999999999999</v>
      </c>
      <c r="J586" s="205">
        <v>2.88</v>
      </c>
      <c r="K586" s="205">
        <f t="shared" si="170"/>
        <v>4.3460000000000001</v>
      </c>
      <c r="L586" s="205">
        <f t="shared" si="171"/>
        <v>3.6646399999999999</v>
      </c>
      <c r="M586" s="206">
        <v>27</v>
      </c>
      <c r="N586" s="205">
        <f t="shared" si="172"/>
        <v>1.377</v>
      </c>
      <c r="O586" s="206">
        <v>40.36</v>
      </c>
      <c r="P586" s="205">
        <f t="shared" si="173"/>
        <v>2.05836</v>
      </c>
      <c r="Q586" s="206">
        <f t="shared" si="174"/>
        <v>169.41176470588235</v>
      </c>
      <c r="R586" s="206">
        <f t="shared" si="175"/>
        <v>255.64705882352942</v>
      </c>
      <c r="S586" s="206">
        <f t="shared" si="176"/>
        <v>215.56705882352941</v>
      </c>
      <c r="T586" s="205">
        <f t="shared" si="177"/>
        <v>0.78464</v>
      </c>
      <c r="U586" s="205">
        <f t="shared" si="178"/>
        <v>-0.68135999999999997</v>
      </c>
      <c r="V586" s="207">
        <f t="shared" si="179"/>
        <v>13.36</v>
      </c>
    </row>
    <row r="587" spans="1:22">
      <c r="A587" s="244"/>
      <c r="B587" s="168">
        <v>270</v>
      </c>
      <c r="C587" s="208" t="s">
        <v>589</v>
      </c>
      <c r="D587" s="203">
        <v>8</v>
      </c>
      <c r="E587" s="203">
        <v>1972</v>
      </c>
      <c r="F587" s="204">
        <v>440.39</v>
      </c>
      <c r="G587" s="204">
        <v>440.39</v>
      </c>
      <c r="H587" s="205">
        <v>1.425</v>
      </c>
      <c r="I587" s="205">
        <f t="shared" si="169"/>
        <v>1.425</v>
      </c>
      <c r="J587" s="205">
        <v>0.67</v>
      </c>
      <c r="K587" s="205">
        <f t="shared" si="170"/>
        <v>1.119</v>
      </c>
      <c r="L587" s="205">
        <f t="shared" si="171"/>
        <v>1.1816790000000001</v>
      </c>
      <c r="M587" s="206">
        <v>6</v>
      </c>
      <c r="N587" s="205">
        <f t="shared" si="172"/>
        <v>0.30599999999999999</v>
      </c>
      <c r="O587" s="206">
        <v>4.7709999999999999</v>
      </c>
      <c r="P587" s="205">
        <f t="shared" si="173"/>
        <v>0.24332099999999998</v>
      </c>
      <c r="Q587" s="206">
        <f t="shared" si="174"/>
        <v>83.75</v>
      </c>
      <c r="R587" s="206">
        <f t="shared" si="175"/>
        <v>139.875</v>
      </c>
      <c r="S587" s="206">
        <f t="shared" si="176"/>
        <v>147.70987500000001</v>
      </c>
      <c r="T587" s="205">
        <f t="shared" si="177"/>
        <v>0.51167900000000011</v>
      </c>
      <c r="U587" s="205">
        <f t="shared" si="178"/>
        <v>6.2679000000000012E-2</v>
      </c>
      <c r="V587" s="207">
        <f t="shared" si="179"/>
        <v>-1.2290000000000001</v>
      </c>
    </row>
    <row r="588" spans="1:22">
      <c r="A588" s="244"/>
      <c r="B588" s="168">
        <v>271</v>
      </c>
      <c r="C588" s="208" t="s">
        <v>591</v>
      </c>
      <c r="D588" s="203">
        <v>41</v>
      </c>
      <c r="E588" s="203">
        <v>1991</v>
      </c>
      <c r="F588" s="204">
        <v>2281.19</v>
      </c>
      <c r="G588" s="204">
        <v>2281.19</v>
      </c>
      <c r="H588" s="205">
        <v>11.749000000000001</v>
      </c>
      <c r="I588" s="205">
        <f t="shared" si="169"/>
        <v>11.749000000000001</v>
      </c>
      <c r="J588" s="212">
        <v>6.4</v>
      </c>
      <c r="K588" s="205">
        <f t="shared" si="170"/>
        <v>7.4650000000000007</v>
      </c>
      <c r="L588" s="205">
        <f t="shared" si="171"/>
        <v>8.74</v>
      </c>
      <c r="M588" s="206">
        <v>84</v>
      </c>
      <c r="N588" s="205">
        <f t="shared" si="172"/>
        <v>4.2839999999999998</v>
      </c>
      <c r="O588" s="206">
        <v>59</v>
      </c>
      <c r="P588" s="205">
        <f t="shared" si="173"/>
        <v>3.0089999999999999</v>
      </c>
      <c r="Q588" s="206">
        <f t="shared" si="174"/>
        <v>156.09756097560975</v>
      </c>
      <c r="R588" s="206">
        <f t="shared" si="175"/>
        <v>182.07317073170734</v>
      </c>
      <c r="S588" s="206">
        <f t="shared" si="176"/>
        <v>213.17073170731706</v>
      </c>
      <c r="T588" s="205">
        <f t="shared" si="177"/>
        <v>2.34</v>
      </c>
      <c r="U588" s="205">
        <f t="shared" si="178"/>
        <v>1.2749999999999999</v>
      </c>
      <c r="V588" s="207">
        <f t="shared" si="179"/>
        <v>-25</v>
      </c>
    </row>
    <row r="589" spans="1:22">
      <c r="A589" s="244"/>
      <c r="B589" s="168">
        <v>272</v>
      </c>
      <c r="C589" s="208" t="s">
        <v>592</v>
      </c>
      <c r="D589" s="203">
        <v>40</v>
      </c>
      <c r="E589" s="203">
        <v>1981</v>
      </c>
      <c r="F589" s="204">
        <v>2251.3000000000002</v>
      </c>
      <c r="G589" s="204">
        <v>2251.3000000000002</v>
      </c>
      <c r="H589" s="205">
        <v>11.808999999999999</v>
      </c>
      <c r="I589" s="205">
        <f t="shared" si="169"/>
        <v>11.808999999999999</v>
      </c>
      <c r="J589" s="212">
        <v>6.4</v>
      </c>
      <c r="K589" s="205">
        <f t="shared" si="170"/>
        <v>7.3209999999999997</v>
      </c>
      <c r="L589" s="205">
        <f t="shared" si="171"/>
        <v>8.6469999999999985</v>
      </c>
      <c r="M589" s="206">
        <v>88</v>
      </c>
      <c r="N589" s="205">
        <f t="shared" si="172"/>
        <v>4.4879999999999995</v>
      </c>
      <c r="O589" s="206">
        <v>62</v>
      </c>
      <c r="P589" s="205">
        <f t="shared" si="173"/>
        <v>3.1619999999999999</v>
      </c>
      <c r="Q589" s="206">
        <f t="shared" si="174"/>
        <v>160</v>
      </c>
      <c r="R589" s="206">
        <f t="shared" si="175"/>
        <v>183.02500000000001</v>
      </c>
      <c r="S589" s="206">
        <f t="shared" si="176"/>
        <v>216.17499999999995</v>
      </c>
      <c r="T589" s="205">
        <f t="shared" si="177"/>
        <v>2.2469999999999981</v>
      </c>
      <c r="U589" s="205">
        <f t="shared" si="178"/>
        <v>1.3259999999999996</v>
      </c>
      <c r="V589" s="207">
        <f t="shared" si="179"/>
        <v>-26</v>
      </c>
    </row>
    <row r="590" spans="1:22">
      <c r="A590" s="244"/>
      <c r="B590" s="168">
        <v>273</v>
      </c>
      <c r="C590" s="208" t="s">
        <v>596</v>
      </c>
      <c r="D590" s="203">
        <v>46</v>
      </c>
      <c r="E590" s="203">
        <v>1988</v>
      </c>
      <c r="F590" s="204">
        <v>2184.25</v>
      </c>
      <c r="G590" s="204">
        <v>2184.25</v>
      </c>
      <c r="H590" s="205">
        <v>3.8260000000000001</v>
      </c>
      <c r="I590" s="205">
        <f t="shared" si="169"/>
        <v>3.8260000000000001</v>
      </c>
      <c r="J590" s="212">
        <v>0.46</v>
      </c>
      <c r="K590" s="205">
        <f t="shared" si="170"/>
        <v>1.786</v>
      </c>
      <c r="L590" s="205">
        <f t="shared" si="171"/>
        <v>1.786</v>
      </c>
      <c r="M590" s="206">
        <v>40</v>
      </c>
      <c r="N590" s="205">
        <f t="shared" si="172"/>
        <v>2.04</v>
      </c>
      <c r="O590" s="206">
        <v>40</v>
      </c>
      <c r="P590" s="205">
        <f t="shared" si="173"/>
        <v>2.04</v>
      </c>
      <c r="Q590" s="206">
        <f t="shared" si="174"/>
        <v>10</v>
      </c>
      <c r="R590" s="206">
        <f t="shared" si="175"/>
        <v>38.826086956521742</v>
      </c>
      <c r="S590" s="206">
        <f t="shared" si="176"/>
        <v>38.826086956521742</v>
      </c>
      <c r="T590" s="205">
        <f t="shared" si="177"/>
        <v>1.3260000000000001</v>
      </c>
      <c r="U590" s="205">
        <f t="shared" si="178"/>
        <v>0</v>
      </c>
      <c r="V590" s="207">
        <f t="shared" si="179"/>
        <v>0</v>
      </c>
    </row>
    <row r="591" spans="1:22">
      <c r="A591" s="244"/>
      <c r="B591" s="168">
        <v>274</v>
      </c>
      <c r="C591" s="208" t="s">
        <v>609</v>
      </c>
      <c r="D591" s="203">
        <v>12</v>
      </c>
      <c r="E591" s="203">
        <v>1980</v>
      </c>
      <c r="F591" s="204">
        <v>468.68</v>
      </c>
      <c r="G591" s="204">
        <v>468.68</v>
      </c>
      <c r="H591" s="212">
        <v>2.452</v>
      </c>
      <c r="I591" s="205">
        <f t="shared" si="169"/>
        <v>2.452</v>
      </c>
      <c r="J591" s="205">
        <v>1.6</v>
      </c>
      <c r="K591" s="205">
        <f t="shared" si="170"/>
        <v>1.891</v>
      </c>
      <c r="L591" s="205">
        <f t="shared" si="171"/>
        <v>1.891</v>
      </c>
      <c r="M591" s="206">
        <v>11</v>
      </c>
      <c r="N591" s="205">
        <f t="shared" si="172"/>
        <v>0.56099999999999994</v>
      </c>
      <c r="O591" s="206">
        <v>11</v>
      </c>
      <c r="P591" s="205">
        <f t="shared" si="173"/>
        <v>0.56099999999999994</v>
      </c>
      <c r="Q591" s="206">
        <f t="shared" si="174"/>
        <v>133.33333333333334</v>
      </c>
      <c r="R591" s="206">
        <f t="shared" si="175"/>
        <v>157.58333333333334</v>
      </c>
      <c r="S591" s="206">
        <f t="shared" si="176"/>
        <v>157.58333333333334</v>
      </c>
      <c r="T591" s="205">
        <f t="shared" si="177"/>
        <v>0.29099999999999993</v>
      </c>
      <c r="U591" s="205">
        <f t="shared" si="178"/>
        <v>0</v>
      </c>
      <c r="V591" s="207">
        <f t="shared" si="179"/>
        <v>0</v>
      </c>
    </row>
    <row r="592" spans="1:22">
      <c r="A592" s="244"/>
      <c r="B592" s="168">
        <v>275</v>
      </c>
      <c r="C592" s="208" t="s">
        <v>610</v>
      </c>
      <c r="D592" s="203">
        <v>12</v>
      </c>
      <c r="E592" s="203">
        <v>1988</v>
      </c>
      <c r="F592" s="204">
        <v>608.15</v>
      </c>
      <c r="G592" s="204">
        <v>608.15</v>
      </c>
      <c r="H592" s="212">
        <v>3.0670000000000002</v>
      </c>
      <c r="I592" s="205">
        <f t="shared" si="169"/>
        <v>3.0670000000000002</v>
      </c>
      <c r="J592" s="205">
        <v>1.92</v>
      </c>
      <c r="K592" s="205">
        <f t="shared" si="170"/>
        <v>2.149</v>
      </c>
      <c r="L592" s="205">
        <f t="shared" si="171"/>
        <v>1.9960000000000002</v>
      </c>
      <c r="M592" s="206">
        <v>18</v>
      </c>
      <c r="N592" s="205">
        <f t="shared" si="172"/>
        <v>0.91799999999999993</v>
      </c>
      <c r="O592" s="206">
        <v>21</v>
      </c>
      <c r="P592" s="205">
        <f t="shared" si="173"/>
        <v>1.071</v>
      </c>
      <c r="Q592" s="206">
        <f t="shared" si="174"/>
        <v>160</v>
      </c>
      <c r="R592" s="206">
        <f t="shared" si="175"/>
        <v>179.08333333333334</v>
      </c>
      <c r="S592" s="206">
        <f t="shared" si="176"/>
        <v>166.33333333333334</v>
      </c>
      <c r="T592" s="205">
        <f t="shared" si="177"/>
        <v>7.600000000000029E-2</v>
      </c>
      <c r="U592" s="205">
        <f t="shared" si="178"/>
        <v>-0.15300000000000002</v>
      </c>
      <c r="V592" s="207">
        <f t="shared" si="179"/>
        <v>3</v>
      </c>
    </row>
    <row r="593" spans="1:22">
      <c r="A593" s="244"/>
      <c r="B593" s="168">
        <v>276</v>
      </c>
      <c r="C593" s="208" t="s">
        <v>611</v>
      </c>
      <c r="D593" s="203">
        <v>5</v>
      </c>
      <c r="E593" s="203">
        <v>1987</v>
      </c>
      <c r="F593" s="204">
        <v>161.97999999999999</v>
      </c>
      <c r="G593" s="204">
        <v>161.97999999999999</v>
      </c>
      <c r="H593" s="212">
        <v>0.82299999999999995</v>
      </c>
      <c r="I593" s="205">
        <f t="shared" si="169"/>
        <v>0.82299999999999995</v>
      </c>
      <c r="J593" s="205">
        <v>0.544516</v>
      </c>
      <c r="K593" s="205">
        <f t="shared" si="170"/>
        <v>0.56799999999999995</v>
      </c>
      <c r="L593" s="205">
        <f t="shared" si="171"/>
        <v>0.72099999999999997</v>
      </c>
      <c r="M593" s="206">
        <v>5</v>
      </c>
      <c r="N593" s="205">
        <f t="shared" si="172"/>
        <v>0.255</v>
      </c>
      <c r="O593" s="206">
        <v>2</v>
      </c>
      <c r="P593" s="205">
        <f t="shared" si="173"/>
        <v>0.10199999999999999</v>
      </c>
      <c r="Q593" s="206">
        <f t="shared" si="174"/>
        <v>108.9032</v>
      </c>
      <c r="R593" s="206">
        <f t="shared" si="175"/>
        <v>113.6</v>
      </c>
      <c r="S593" s="206">
        <f t="shared" si="176"/>
        <v>144.19999999999999</v>
      </c>
      <c r="T593" s="205">
        <f t="shared" si="177"/>
        <v>0.17648399999999997</v>
      </c>
      <c r="U593" s="205">
        <f t="shared" si="178"/>
        <v>0.15300000000000002</v>
      </c>
      <c r="V593" s="207">
        <f t="shared" si="179"/>
        <v>-3</v>
      </c>
    </row>
    <row r="594" spans="1:22">
      <c r="A594" s="244"/>
      <c r="B594" s="168">
        <v>277</v>
      </c>
      <c r="C594" s="208" t="s">
        <v>612</v>
      </c>
      <c r="D594" s="203">
        <v>6</v>
      </c>
      <c r="E594" s="203">
        <v>1910</v>
      </c>
      <c r="F594" s="204">
        <v>303.89999999999998</v>
      </c>
      <c r="G594" s="204">
        <v>303.89999999999998</v>
      </c>
      <c r="H594" s="212">
        <v>1.32</v>
      </c>
      <c r="I594" s="205">
        <f t="shared" si="169"/>
        <v>1.32</v>
      </c>
      <c r="J594" s="205">
        <v>0.96</v>
      </c>
      <c r="K594" s="205">
        <f t="shared" si="170"/>
        <v>1.0649999999999999</v>
      </c>
      <c r="L594" s="205">
        <f t="shared" si="171"/>
        <v>0.96300000000000008</v>
      </c>
      <c r="M594" s="206">
        <v>5</v>
      </c>
      <c r="N594" s="205">
        <f t="shared" si="172"/>
        <v>0.255</v>
      </c>
      <c r="O594" s="206">
        <v>7</v>
      </c>
      <c r="P594" s="205">
        <f t="shared" si="173"/>
        <v>0.35699999999999998</v>
      </c>
      <c r="Q594" s="206">
        <f t="shared" si="174"/>
        <v>160</v>
      </c>
      <c r="R594" s="206">
        <f t="shared" si="175"/>
        <v>177.5</v>
      </c>
      <c r="S594" s="206">
        <f t="shared" si="176"/>
        <v>160.50000000000003</v>
      </c>
      <c r="T594" s="205">
        <f t="shared" si="177"/>
        <v>3.0000000000001137E-3</v>
      </c>
      <c r="U594" s="205">
        <f t="shared" si="178"/>
        <v>-0.10199999999999998</v>
      </c>
      <c r="V594" s="207">
        <f t="shared" si="179"/>
        <v>2</v>
      </c>
    </row>
    <row r="595" spans="1:22">
      <c r="A595" s="244"/>
      <c r="B595" s="168">
        <v>278</v>
      </c>
      <c r="C595" s="208" t="s">
        <v>616</v>
      </c>
      <c r="D595" s="203">
        <v>37</v>
      </c>
      <c r="E595" s="203">
        <v>1983</v>
      </c>
      <c r="F595" s="204">
        <v>2108.85</v>
      </c>
      <c r="G595" s="204">
        <v>2108.85</v>
      </c>
      <c r="H595" s="205">
        <v>9.9960000000000004</v>
      </c>
      <c r="I595" s="205">
        <f t="shared" si="169"/>
        <v>9.9960000000000004</v>
      </c>
      <c r="J595" s="205">
        <v>5.69034</v>
      </c>
      <c r="K595" s="205">
        <f t="shared" si="170"/>
        <v>6.2730000000000006</v>
      </c>
      <c r="L595" s="205">
        <f t="shared" si="171"/>
        <v>7.6453590000000009</v>
      </c>
      <c r="M595" s="206">
        <v>73</v>
      </c>
      <c r="N595" s="205">
        <f t="shared" si="172"/>
        <v>3.7229999999999999</v>
      </c>
      <c r="O595" s="206">
        <v>46.091000000000001</v>
      </c>
      <c r="P595" s="205">
        <f t="shared" si="173"/>
        <v>2.350641</v>
      </c>
      <c r="Q595" s="206">
        <f t="shared" si="174"/>
        <v>153.79297297297299</v>
      </c>
      <c r="R595" s="206">
        <f t="shared" si="175"/>
        <v>169.54054054054058</v>
      </c>
      <c r="S595" s="206">
        <f t="shared" si="176"/>
        <v>206.63132432432437</v>
      </c>
      <c r="T595" s="205">
        <f t="shared" si="177"/>
        <v>1.955019000000001</v>
      </c>
      <c r="U595" s="205">
        <f t="shared" si="178"/>
        <v>1.3723589999999999</v>
      </c>
      <c r="V595" s="207">
        <f t="shared" si="179"/>
        <v>-26.908999999999999</v>
      </c>
    </row>
    <row r="596" spans="1:22">
      <c r="A596" s="244"/>
      <c r="B596" s="168">
        <v>279</v>
      </c>
      <c r="C596" s="208" t="s">
        <v>617</v>
      </c>
      <c r="D596" s="203">
        <v>37</v>
      </c>
      <c r="E596" s="203">
        <v>1987</v>
      </c>
      <c r="F596" s="204">
        <v>1832.06</v>
      </c>
      <c r="G596" s="204">
        <v>1832.06</v>
      </c>
      <c r="H596" s="205">
        <v>8.9250000000000007</v>
      </c>
      <c r="I596" s="205">
        <f t="shared" si="169"/>
        <v>8.9250000000000007</v>
      </c>
      <c r="J596" s="205">
        <v>4.7814639999999997</v>
      </c>
      <c r="K596" s="205">
        <f t="shared" si="170"/>
        <v>6.4770000000000003</v>
      </c>
      <c r="L596" s="205">
        <f t="shared" si="171"/>
        <v>6.2475000000000005</v>
      </c>
      <c r="M596" s="206">
        <v>48</v>
      </c>
      <c r="N596" s="205">
        <f t="shared" si="172"/>
        <v>2.448</v>
      </c>
      <c r="O596" s="206">
        <v>52.5</v>
      </c>
      <c r="P596" s="205">
        <f t="shared" si="173"/>
        <v>2.6774999999999998</v>
      </c>
      <c r="Q596" s="206">
        <f t="shared" si="174"/>
        <v>129.22875675675675</v>
      </c>
      <c r="R596" s="206">
        <f t="shared" si="175"/>
        <v>175.05405405405406</v>
      </c>
      <c r="S596" s="206">
        <f t="shared" si="176"/>
        <v>168.85135135135138</v>
      </c>
      <c r="T596" s="205">
        <f t="shared" si="177"/>
        <v>1.4660360000000008</v>
      </c>
      <c r="U596" s="205">
        <f t="shared" si="178"/>
        <v>-0.22949999999999982</v>
      </c>
      <c r="V596" s="207">
        <f t="shared" si="179"/>
        <v>4.5</v>
      </c>
    </row>
    <row r="597" spans="1:22">
      <c r="A597" s="244"/>
      <c r="B597" s="168">
        <v>280</v>
      </c>
      <c r="C597" s="208" t="s">
        <v>618</v>
      </c>
      <c r="D597" s="203">
        <v>15</v>
      </c>
      <c r="E597" s="203">
        <v>1979</v>
      </c>
      <c r="F597" s="204">
        <v>706.88</v>
      </c>
      <c r="G597" s="204">
        <v>706.88</v>
      </c>
      <c r="H597" s="205">
        <v>3.2719999999999998</v>
      </c>
      <c r="I597" s="205">
        <f t="shared" si="169"/>
        <v>3.2719999999999998</v>
      </c>
      <c r="J597" s="205">
        <v>1.018702</v>
      </c>
      <c r="K597" s="205">
        <f t="shared" si="170"/>
        <v>1.4869999999999999</v>
      </c>
      <c r="L597" s="205">
        <f t="shared" si="171"/>
        <v>1.1299999999999999</v>
      </c>
      <c r="M597" s="206">
        <v>35</v>
      </c>
      <c r="N597" s="205">
        <f t="shared" si="172"/>
        <v>1.7849999999999999</v>
      </c>
      <c r="O597" s="206">
        <v>42</v>
      </c>
      <c r="P597" s="205">
        <f t="shared" si="173"/>
        <v>2.1419999999999999</v>
      </c>
      <c r="Q597" s="206">
        <f t="shared" si="174"/>
        <v>67.913466666666665</v>
      </c>
      <c r="R597" s="206">
        <f t="shared" si="175"/>
        <v>99.133333333333312</v>
      </c>
      <c r="S597" s="206">
        <f t="shared" si="176"/>
        <v>75.333333333333329</v>
      </c>
      <c r="T597" s="205">
        <f t="shared" si="177"/>
        <v>0.1112979999999999</v>
      </c>
      <c r="U597" s="205">
        <f t="shared" si="178"/>
        <v>-0.35699999999999998</v>
      </c>
      <c r="V597" s="207">
        <f t="shared" si="179"/>
        <v>7</v>
      </c>
    </row>
    <row r="598" spans="1:22">
      <c r="A598" s="244"/>
      <c r="B598" s="168">
        <v>281</v>
      </c>
      <c r="C598" s="208" t="s">
        <v>619</v>
      </c>
      <c r="D598" s="203">
        <v>26</v>
      </c>
      <c r="E598" s="203">
        <v>1984</v>
      </c>
      <c r="F598" s="204">
        <v>1357.72</v>
      </c>
      <c r="G598" s="204">
        <v>1357.72</v>
      </c>
      <c r="H598" s="205">
        <v>6.3739999999999997</v>
      </c>
      <c r="I598" s="205">
        <f t="shared" si="169"/>
        <v>6.3739999999999997</v>
      </c>
      <c r="J598" s="205">
        <v>3.7145260000000002</v>
      </c>
      <c r="K598" s="205">
        <f t="shared" si="170"/>
        <v>4.2319999999999993</v>
      </c>
      <c r="L598" s="205">
        <f t="shared" si="171"/>
        <v>4.6141430000000003</v>
      </c>
      <c r="M598" s="206">
        <v>42</v>
      </c>
      <c r="N598" s="205">
        <f t="shared" si="172"/>
        <v>2.1419999999999999</v>
      </c>
      <c r="O598" s="206">
        <v>34.506999999999998</v>
      </c>
      <c r="P598" s="205">
        <f t="shared" si="173"/>
        <v>1.7598569999999998</v>
      </c>
      <c r="Q598" s="206">
        <f t="shared" si="174"/>
        <v>142.86638461538462</v>
      </c>
      <c r="R598" s="206">
        <f t="shared" si="175"/>
        <v>162.76923076923075</v>
      </c>
      <c r="S598" s="206">
        <f t="shared" si="176"/>
        <v>177.46703846153846</v>
      </c>
      <c r="T598" s="205">
        <f t="shared" si="177"/>
        <v>0.89961700000000011</v>
      </c>
      <c r="U598" s="205">
        <f t="shared" si="178"/>
        <v>0.38214300000000012</v>
      </c>
      <c r="V598" s="207">
        <f t="shared" si="179"/>
        <v>-7.4930000000000021</v>
      </c>
    </row>
    <row r="599" spans="1:22">
      <c r="A599" s="244"/>
      <c r="B599" s="168">
        <v>282</v>
      </c>
      <c r="C599" s="208" t="s">
        <v>620</v>
      </c>
      <c r="D599" s="203">
        <v>12</v>
      </c>
      <c r="E599" s="203">
        <v>1981</v>
      </c>
      <c r="F599" s="204">
        <v>716.05</v>
      </c>
      <c r="G599" s="204">
        <v>716.05</v>
      </c>
      <c r="H599" s="205">
        <v>3.145</v>
      </c>
      <c r="I599" s="205">
        <f t="shared" si="169"/>
        <v>3.145</v>
      </c>
      <c r="J599" s="205">
        <v>1.817747</v>
      </c>
      <c r="K599" s="205">
        <f t="shared" si="170"/>
        <v>2.125</v>
      </c>
      <c r="L599" s="205">
        <f t="shared" si="171"/>
        <v>2.1505000000000001</v>
      </c>
      <c r="M599" s="206">
        <v>20</v>
      </c>
      <c r="N599" s="205">
        <f t="shared" si="172"/>
        <v>1.02</v>
      </c>
      <c r="O599" s="206">
        <v>19.5</v>
      </c>
      <c r="P599" s="205">
        <f t="shared" si="173"/>
        <v>0.99449999999999994</v>
      </c>
      <c r="Q599" s="206">
        <f t="shared" si="174"/>
        <v>151.47891666666666</v>
      </c>
      <c r="R599" s="206">
        <f t="shared" si="175"/>
        <v>177.08333333333334</v>
      </c>
      <c r="S599" s="206">
        <f t="shared" si="176"/>
        <v>179.20833333333334</v>
      </c>
      <c r="T599" s="205">
        <f t="shared" si="177"/>
        <v>0.33275300000000008</v>
      </c>
      <c r="U599" s="205">
        <f t="shared" si="178"/>
        <v>2.5500000000000078E-2</v>
      </c>
      <c r="V599" s="207">
        <f t="shared" si="179"/>
        <v>-0.5</v>
      </c>
    </row>
    <row r="600" spans="1:22">
      <c r="A600" s="244"/>
      <c r="B600" s="168">
        <v>283</v>
      </c>
      <c r="C600" s="208" t="s">
        <v>622</v>
      </c>
      <c r="D600" s="203">
        <v>52</v>
      </c>
      <c r="E600" s="203">
        <v>1985</v>
      </c>
      <c r="F600" s="204">
        <v>2741.26</v>
      </c>
      <c r="G600" s="204">
        <v>2741.26</v>
      </c>
      <c r="H600" s="205">
        <v>15.61</v>
      </c>
      <c r="I600" s="205">
        <f t="shared" si="169"/>
        <v>15.61</v>
      </c>
      <c r="J600" s="205">
        <v>7.5855370000000004</v>
      </c>
      <c r="K600" s="205">
        <f t="shared" si="170"/>
        <v>9.6939999999999991</v>
      </c>
      <c r="L600" s="205">
        <f t="shared" si="171"/>
        <v>10.356999999999999</v>
      </c>
      <c r="M600" s="206">
        <v>116</v>
      </c>
      <c r="N600" s="205">
        <f t="shared" si="172"/>
        <v>5.9159999999999995</v>
      </c>
      <c r="O600" s="206">
        <v>103</v>
      </c>
      <c r="P600" s="205">
        <f t="shared" si="173"/>
        <v>5.2529999999999992</v>
      </c>
      <c r="Q600" s="206">
        <f t="shared" si="174"/>
        <v>145.87571153846153</v>
      </c>
      <c r="R600" s="206">
        <f t="shared" si="175"/>
        <v>186.42307692307688</v>
      </c>
      <c r="S600" s="206">
        <f t="shared" si="176"/>
        <v>199.17307692307693</v>
      </c>
      <c r="T600" s="205">
        <f t="shared" si="177"/>
        <v>2.7714629999999989</v>
      </c>
      <c r="U600" s="205">
        <f t="shared" si="178"/>
        <v>0.66300000000000026</v>
      </c>
      <c r="V600" s="207">
        <f t="shared" si="179"/>
        <v>-13</v>
      </c>
    </row>
    <row r="601" spans="1:22">
      <c r="A601" s="244"/>
      <c r="B601" s="168">
        <v>284</v>
      </c>
      <c r="C601" s="214" t="s">
        <v>624</v>
      </c>
      <c r="D601" s="203">
        <v>14</v>
      </c>
      <c r="E601" s="203">
        <v>1981</v>
      </c>
      <c r="F601" s="204">
        <v>779.03</v>
      </c>
      <c r="G601" s="204">
        <v>779.03</v>
      </c>
      <c r="H601" s="205">
        <v>4.1269999999999998</v>
      </c>
      <c r="I601" s="205">
        <f t="shared" si="169"/>
        <v>4.1269999999999998</v>
      </c>
      <c r="J601" s="205">
        <v>2.0548449999999998</v>
      </c>
      <c r="K601" s="205">
        <f t="shared" si="170"/>
        <v>2.3419999999999996</v>
      </c>
      <c r="L601" s="205">
        <f t="shared" si="171"/>
        <v>2.2400000000000002</v>
      </c>
      <c r="M601" s="206">
        <v>35</v>
      </c>
      <c r="N601" s="205">
        <f t="shared" si="172"/>
        <v>1.7849999999999999</v>
      </c>
      <c r="O601" s="206">
        <v>37</v>
      </c>
      <c r="P601" s="205">
        <f t="shared" si="173"/>
        <v>1.8869999999999998</v>
      </c>
      <c r="Q601" s="206">
        <f t="shared" si="174"/>
        <v>146.77464285714285</v>
      </c>
      <c r="R601" s="206">
        <f t="shared" si="175"/>
        <v>167.28571428571425</v>
      </c>
      <c r="S601" s="206">
        <f t="shared" si="176"/>
        <v>160</v>
      </c>
      <c r="T601" s="205">
        <f t="shared" si="177"/>
        <v>0.1851550000000004</v>
      </c>
      <c r="U601" s="205">
        <f t="shared" si="178"/>
        <v>-0.10199999999999987</v>
      </c>
      <c r="V601" s="207">
        <f t="shared" si="179"/>
        <v>2</v>
      </c>
    </row>
    <row r="602" spans="1:22">
      <c r="A602" s="244"/>
      <c r="B602" s="168">
        <v>285</v>
      </c>
      <c r="C602" s="208" t="s">
        <v>625</v>
      </c>
      <c r="D602" s="203">
        <v>14</v>
      </c>
      <c r="E602" s="203">
        <v>1983</v>
      </c>
      <c r="F602" s="204">
        <v>786.5</v>
      </c>
      <c r="G602" s="204">
        <v>786.5</v>
      </c>
      <c r="H602" s="205">
        <v>4.4980000000000002</v>
      </c>
      <c r="I602" s="205">
        <f t="shared" si="169"/>
        <v>4.4980000000000002</v>
      </c>
      <c r="J602" s="205">
        <v>2.0548449999999998</v>
      </c>
      <c r="K602" s="205">
        <f t="shared" si="170"/>
        <v>2.8150000000000004</v>
      </c>
      <c r="L602" s="205">
        <f t="shared" si="171"/>
        <v>3.6310000000000002</v>
      </c>
      <c r="M602" s="206">
        <v>33</v>
      </c>
      <c r="N602" s="205">
        <f t="shared" si="172"/>
        <v>1.6829999999999998</v>
      </c>
      <c r="O602" s="206">
        <v>17</v>
      </c>
      <c r="P602" s="205">
        <f t="shared" si="173"/>
        <v>0.86699999999999999</v>
      </c>
      <c r="Q602" s="206">
        <f t="shared" si="174"/>
        <v>146.77464285714285</v>
      </c>
      <c r="R602" s="206">
        <f t="shared" si="175"/>
        <v>201.07142857142861</v>
      </c>
      <c r="S602" s="206">
        <f t="shared" si="176"/>
        <v>259.35714285714283</v>
      </c>
      <c r="T602" s="205">
        <f t="shared" si="177"/>
        <v>1.5761550000000004</v>
      </c>
      <c r="U602" s="205">
        <f t="shared" si="178"/>
        <v>0.81599999999999984</v>
      </c>
      <c r="V602" s="207">
        <f t="shared" si="179"/>
        <v>-16</v>
      </c>
    </row>
    <row r="603" spans="1:22">
      <c r="A603" s="244"/>
      <c r="B603" s="168">
        <v>286</v>
      </c>
      <c r="C603" s="208" t="s">
        <v>626</v>
      </c>
      <c r="D603" s="203">
        <v>16</v>
      </c>
      <c r="E603" s="203">
        <v>1988</v>
      </c>
      <c r="F603" s="204">
        <v>937.26</v>
      </c>
      <c r="G603" s="204">
        <v>937.26</v>
      </c>
      <c r="H603" s="205">
        <v>5.6849999999999996</v>
      </c>
      <c r="I603" s="205">
        <f t="shared" si="169"/>
        <v>5.6849999999999996</v>
      </c>
      <c r="J603" s="205">
        <v>2.4</v>
      </c>
      <c r="K603" s="205">
        <f t="shared" si="170"/>
        <v>3.5939999999999999</v>
      </c>
      <c r="L603" s="205">
        <f t="shared" si="171"/>
        <v>4.8179999999999996</v>
      </c>
      <c r="M603" s="206">
        <v>41</v>
      </c>
      <c r="N603" s="205">
        <f t="shared" si="172"/>
        <v>2.0909999999999997</v>
      </c>
      <c r="O603" s="206">
        <v>17</v>
      </c>
      <c r="P603" s="205">
        <f t="shared" si="173"/>
        <v>0.86699999999999999</v>
      </c>
      <c r="Q603" s="206">
        <f t="shared" si="174"/>
        <v>150</v>
      </c>
      <c r="R603" s="206">
        <f t="shared" si="175"/>
        <v>224.625</v>
      </c>
      <c r="S603" s="206">
        <f t="shared" si="176"/>
        <v>301.125</v>
      </c>
      <c r="T603" s="205">
        <f t="shared" si="177"/>
        <v>2.4179999999999997</v>
      </c>
      <c r="U603" s="205">
        <f t="shared" si="178"/>
        <v>1.2239999999999998</v>
      </c>
      <c r="V603" s="207">
        <f t="shared" si="179"/>
        <v>-24</v>
      </c>
    </row>
    <row r="604" spans="1:22">
      <c r="A604" s="244"/>
      <c r="B604" s="168">
        <v>287</v>
      </c>
      <c r="C604" s="208" t="s">
        <v>627</v>
      </c>
      <c r="D604" s="203">
        <v>17</v>
      </c>
      <c r="E604" s="203">
        <v>1980</v>
      </c>
      <c r="F604" s="204">
        <v>757.14</v>
      </c>
      <c r="G604" s="204">
        <v>757.14</v>
      </c>
      <c r="H604" s="205">
        <v>4.0590000000000002</v>
      </c>
      <c r="I604" s="205">
        <f t="shared" si="169"/>
        <v>4.0590000000000002</v>
      </c>
      <c r="J604" s="205">
        <v>2.0548449999999998</v>
      </c>
      <c r="K604" s="205">
        <f t="shared" si="170"/>
        <v>3.0390000000000001</v>
      </c>
      <c r="L604" s="205">
        <f t="shared" si="171"/>
        <v>2.7330000000000005</v>
      </c>
      <c r="M604" s="206">
        <v>20</v>
      </c>
      <c r="N604" s="205">
        <f t="shared" si="172"/>
        <v>1.02</v>
      </c>
      <c r="O604" s="206">
        <v>26</v>
      </c>
      <c r="P604" s="205">
        <f t="shared" si="173"/>
        <v>1.3259999999999998</v>
      </c>
      <c r="Q604" s="206">
        <f t="shared" si="174"/>
        <v>120.87323529411763</v>
      </c>
      <c r="R604" s="206">
        <f t="shared" si="175"/>
        <v>178.76470588235293</v>
      </c>
      <c r="S604" s="206">
        <f t="shared" si="176"/>
        <v>160.76470588235296</v>
      </c>
      <c r="T604" s="205">
        <f t="shared" si="177"/>
        <v>0.67815500000000073</v>
      </c>
      <c r="U604" s="205">
        <f t="shared" si="178"/>
        <v>-0.30599999999999983</v>
      </c>
      <c r="V604" s="207">
        <f t="shared" si="179"/>
        <v>6</v>
      </c>
    </row>
    <row r="605" spans="1:22">
      <c r="A605" s="244"/>
      <c r="B605" s="168">
        <v>288</v>
      </c>
      <c r="C605" s="208" t="s">
        <v>628</v>
      </c>
      <c r="D605" s="203">
        <v>14</v>
      </c>
      <c r="E605" s="203">
        <v>1984</v>
      </c>
      <c r="F605" s="204">
        <v>744.57</v>
      </c>
      <c r="G605" s="204">
        <v>744.57</v>
      </c>
      <c r="H605" s="205">
        <v>4.1050000000000004</v>
      </c>
      <c r="I605" s="205">
        <f t="shared" si="169"/>
        <v>4.1050000000000004</v>
      </c>
      <c r="J605" s="205">
        <v>2.0429900000000001</v>
      </c>
      <c r="K605" s="205">
        <f t="shared" si="170"/>
        <v>3.0340000000000007</v>
      </c>
      <c r="L605" s="205">
        <f t="shared" si="171"/>
        <v>3.0850000000000004</v>
      </c>
      <c r="M605" s="206">
        <v>21</v>
      </c>
      <c r="N605" s="205">
        <f t="shared" si="172"/>
        <v>1.071</v>
      </c>
      <c r="O605" s="206">
        <v>20</v>
      </c>
      <c r="P605" s="205">
        <f t="shared" si="173"/>
        <v>1.02</v>
      </c>
      <c r="Q605" s="206">
        <f t="shared" si="174"/>
        <v>145.92785714285714</v>
      </c>
      <c r="R605" s="206">
        <f t="shared" si="175"/>
        <v>216.71428571428578</v>
      </c>
      <c r="S605" s="206">
        <f t="shared" si="176"/>
        <v>220.35714285714289</v>
      </c>
      <c r="T605" s="205">
        <f t="shared" si="177"/>
        <v>1.0420100000000003</v>
      </c>
      <c r="U605" s="205">
        <f t="shared" si="178"/>
        <v>5.0999999999999934E-2</v>
      </c>
      <c r="V605" s="207">
        <f t="shared" si="179"/>
        <v>-1</v>
      </c>
    </row>
    <row r="606" spans="1:22">
      <c r="A606" s="244"/>
      <c r="B606" s="168">
        <v>289</v>
      </c>
      <c r="C606" s="208" t="s">
        <v>629</v>
      </c>
      <c r="D606" s="203">
        <v>11</v>
      </c>
      <c r="E606" s="203">
        <v>1984</v>
      </c>
      <c r="F606" s="204">
        <v>597.67999999999995</v>
      </c>
      <c r="G606" s="204">
        <v>597.67999999999995</v>
      </c>
      <c r="H606" s="205">
        <v>2.9689999999999999</v>
      </c>
      <c r="I606" s="205">
        <f t="shared" si="169"/>
        <v>2.9689999999999999</v>
      </c>
      <c r="J606" s="205">
        <v>1.092498</v>
      </c>
      <c r="K606" s="205">
        <f t="shared" si="170"/>
        <v>2.3569999999999998</v>
      </c>
      <c r="L606" s="205">
        <f t="shared" si="171"/>
        <v>2.6120000000000001</v>
      </c>
      <c r="M606" s="206">
        <v>12</v>
      </c>
      <c r="N606" s="205">
        <f t="shared" si="172"/>
        <v>0.61199999999999999</v>
      </c>
      <c r="O606" s="206">
        <v>7</v>
      </c>
      <c r="P606" s="205">
        <f t="shared" si="173"/>
        <v>0.35699999999999998</v>
      </c>
      <c r="Q606" s="206">
        <f t="shared" si="174"/>
        <v>99.317999999999998</v>
      </c>
      <c r="R606" s="206">
        <f t="shared" si="175"/>
        <v>214.27272727272722</v>
      </c>
      <c r="S606" s="206">
        <f t="shared" si="176"/>
        <v>237.45454545454547</v>
      </c>
      <c r="T606" s="205">
        <f t="shared" si="177"/>
        <v>1.5195020000000001</v>
      </c>
      <c r="U606" s="205">
        <f t="shared" si="178"/>
        <v>0.255</v>
      </c>
      <c r="V606" s="207">
        <f t="shared" si="179"/>
        <v>-5</v>
      </c>
    </row>
    <row r="607" spans="1:22">
      <c r="A607" s="244"/>
      <c r="B607" s="168">
        <v>290</v>
      </c>
      <c r="C607" s="208" t="s">
        <v>630</v>
      </c>
      <c r="D607" s="203">
        <v>6</v>
      </c>
      <c r="E607" s="203">
        <v>1977</v>
      </c>
      <c r="F607" s="204">
        <v>371.33</v>
      </c>
      <c r="G607" s="204">
        <v>371.33</v>
      </c>
      <c r="H607" s="205">
        <v>1.8109999999999999</v>
      </c>
      <c r="I607" s="205">
        <f t="shared" si="169"/>
        <v>1.8109999999999999</v>
      </c>
      <c r="J607" s="205">
        <v>0.05</v>
      </c>
      <c r="K607" s="205">
        <f t="shared" si="170"/>
        <v>0.94399999999999995</v>
      </c>
      <c r="L607" s="205">
        <f t="shared" si="171"/>
        <v>0.995</v>
      </c>
      <c r="M607" s="206">
        <v>17</v>
      </c>
      <c r="N607" s="205">
        <f t="shared" si="172"/>
        <v>0.86699999999999999</v>
      </c>
      <c r="O607" s="206">
        <v>16</v>
      </c>
      <c r="P607" s="205">
        <f t="shared" si="173"/>
        <v>0.81599999999999995</v>
      </c>
      <c r="Q607" s="206">
        <f t="shared" si="174"/>
        <v>8.3333333333333339</v>
      </c>
      <c r="R607" s="206">
        <f t="shared" si="175"/>
        <v>157.33333333333334</v>
      </c>
      <c r="S607" s="206">
        <f t="shared" si="176"/>
        <v>165.83333333333334</v>
      </c>
      <c r="T607" s="205">
        <f t="shared" si="177"/>
        <v>0.94499999999999995</v>
      </c>
      <c r="U607" s="205">
        <f t="shared" si="178"/>
        <v>5.1000000000000045E-2</v>
      </c>
      <c r="V607" s="207">
        <f t="shared" si="179"/>
        <v>-1</v>
      </c>
    </row>
    <row r="608" spans="1:22">
      <c r="A608" s="244"/>
      <c r="B608" s="168">
        <v>291</v>
      </c>
      <c r="C608" s="208" t="s">
        <v>634</v>
      </c>
      <c r="D608" s="203">
        <v>44</v>
      </c>
      <c r="E608" s="203">
        <v>1964</v>
      </c>
      <c r="F608" s="204">
        <v>1865.95</v>
      </c>
      <c r="G608" s="204">
        <v>1865.95</v>
      </c>
      <c r="H608" s="205">
        <v>10.7</v>
      </c>
      <c r="I608" s="205">
        <f t="shared" si="169"/>
        <v>10.7</v>
      </c>
      <c r="J608" s="205">
        <v>4.8</v>
      </c>
      <c r="K608" s="205">
        <f t="shared" si="170"/>
        <v>7.64</v>
      </c>
      <c r="L608" s="205">
        <f t="shared" si="171"/>
        <v>7.64</v>
      </c>
      <c r="M608" s="206">
        <v>60</v>
      </c>
      <c r="N608" s="205">
        <f t="shared" si="172"/>
        <v>3.0599999999999996</v>
      </c>
      <c r="O608" s="206">
        <v>60</v>
      </c>
      <c r="P608" s="205">
        <f t="shared" si="173"/>
        <v>3.0599999999999996</v>
      </c>
      <c r="Q608" s="206">
        <f t="shared" si="174"/>
        <v>109.09090909090909</v>
      </c>
      <c r="R608" s="206">
        <f t="shared" si="175"/>
        <v>173.63636363636363</v>
      </c>
      <c r="S608" s="206">
        <f t="shared" si="176"/>
        <v>173.63636363636363</v>
      </c>
      <c r="T608" s="205">
        <f t="shared" si="177"/>
        <v>2.84</v>
      </c>
      <c r="U608" s="205">
        <f t="shared" si="178"/>
        <v>0</v>
      </c>
      <c r="V608" s="207">
        <f t="shared" si="179"/>
        <v>0</v>
      </c>
    </row>
    <row r="609" spans="1:22">
      <c r="A609" s="244"/>
      <c r="B609" s="168">
        <v>292</v>
      </c>
      <c r="C609" s="208" t="s">
        <v>635</v>
      </c>
      <c r="D609" s="203">
        <v>20</v>
      </c>
      <c r="E609" s="203">
        <v>1973</v>
      </c>
      <c r="F609" s="204">
        <v>929.05</v>
      </c>
      <c r="G609" s="204">
        <v>929.05</v>
      </c>
      <c r="H609" s="205">
        <v>5.7</v>
      </c>
      <c r="I609" s="205">
        <f t="shared" si="169"/>
        <v>5.7</v>
      </c>
      <c r="J609" s="205">
        <v>3.0950000000000002</v>
      </c>
      <c r="K609" s="205">
        <f t="shared" si="170"/>
        <v>4.5270000000000001</v>
      </c>
      <c r="L609" s="205">
        <f t="shared" si="171"/>
        <v>4.5270000000000001</v>
      </c>
      <c r="M609" s="206">
        <v>23</v>
      </c>
      <c r="N609" s="205">
        <f t="shared" si="172"/>
        <v>1.1729999999999998</v>
      </c>
      <c r="O609" s="206">
        <v>23</v>
      </c>
      <c r="P609" s="205">
        <f t="shared" si="173"/>
        <v>1.1729999999999998</v>
      </c>
      <c r="Q609" s="206">
        <f t="shared" si="174"/>
        <v>154.75</v>
      </c>
      <c r="R609" s="206">
        <f t="shared" si="175"/>
        <v>226.35</v>
      </c>
      <c r="S609" s="206">
        <f t="shared" si="176"/>
        <v>226.35</v>
      </c>
      <c r="T609" s="205">
        <f t="shared" si="177"/>
        <v>1.4319999999999999</v>
      </c>
      <c r="U609" s="205">
        <f t="shared" si="178"/>
        <v>0</v>
      </c>
      <c r="V609" s="207">
        <f t="shared" si="179"/>
        <v>0</v>
      </c>
    </row>
    <row r="610" spans="1:22">
      <c r="A610" s="244"/>
      <c r="B610" s="168">
        <v>293</v>
      </c>
      <c r="C610" s="208" t="s">
        <v>636</v>
      </c>
      <c r="D610" s="203">
        <v>6</v>
      </c>
      <c r="E610" s="203">
        <v>1956</v>
      </c>
      <c r="F610" s="204">
        <v>327.26</v>
      </c>
      <c r="G610" s="204">
        <v>327.26</v>
      </c>
      <c r="H610" s="205">
        <v>1.77</v>
      </c>
      <c r="I610" s="205">
        <f t="shared" si="169"/>
        <v>1.77</v>
      </c>
      <c r="J610" s="205">
        <v>0.95870999999999995</v>
      </c>
      <c r="K610" s="205">
        <f t="shared" si="170"/>
        <v>1.1070000000000002</v>
      </c>
      <c r="L610" s="205">
        <f t="shared" si="171"/>
        <v>1.1070000000000002</v>
      </c>
      <c r="M610" s="206">
        <v>13</v>
      </c>
      <c r="N610" s="205">
        <f t="shared" si="172"/>
        <v>0.66299999999999992</v>
      </c>
      <c r="O610" s="206">
        <v>13</v>
      </c>
      <c r="P610" s="205">
        <f t="shared" si="173"/>
        <v>0.66299999999999992</v>
      </c>
      <c r="Q610" s="206">
        <f t="shared" si="174"/>
        <v>159.785</v>
      </c>
      <c r="R610" s="206">
        <f t="shared" si="175"/>
        <v>184.50000000000003</v>
      </c>
      <c r="S610" s="206">
        <f t="shared" si="176"/>
        <v>184.50000000000003</v>
      </c>
      <c r="T610" s="205">
        <f t="shared" si="177"/>
        <v>0.14829000000000025</v>
      </c>
      <c r="U610" s="205">
        <f t="shared" si="178"/>
        <v>0</v>
      </c>
      <c r="V610" s="207">
        <f t="shared" si="179"/>
        <v>0</v>
      </c>
    </row>
    <row r="611" spans="1:22" ht="13.5" thickBot="1">
      <c r="A611" s="245"/>
      <c r="B611" s="168">
        <v>294</v>
      </c>
      <c r="C611" s="215" t="s">
        <v>637</v>
      </c>
      <c r="D611" s="216">
        <v>45</v>
      </c>
      <c r="E611" s="216">
        <v>1982</v>
      </c>
      <c r="F611" s="216">
        <v>1563.22</v>
      </c>
      <c r="G611" s="216">
        <v>1563.22</v>
      </c>
      <c r="H611" s="217">
        <v>4.7859999999999996</v>
      </c>
      <c r="I611" s="217">
        <f t="shared" si="169"/>
        <v>4.7859999999999996</v>
      </c>
      <c r="J611" s="217">
        <v>0.435</v>
      </c>
      <c r="K611" s="217">
        <f t="shared" si="170"/>
        <v>0.96099999999999985</v>
      </c>
      <c r="L611" s="217">
        <f t="shared" si="171"/>
        <v>0.96099999999999985</v>
      </c>
      <c r="M611" s="218">
        <v>75</v>
      </c>
      <c r="N611" s="217">
        <f t="shared" si="172"/>
        <v>3.8249999999999997</v>
      </c>
      <c r="O611" s="218">
        <v>75</v>
      </c>
      <c r="P611" s="217">
        <f t="shared" si="173"/>
        <v>3.8249999999999997</v>
      </c>
      <c r="Q611" s="218">
        <f t="shared" si="174"/>
        <v>9.6666666666666661</v>
      </c>
      <c r="R611" s="218">
        <f t="shared" si="175"/>
        <v>21.355555555555554</v>
      </c>
      <c r="S611" s="218">
        <f t="shared" si="176"/>
        <v>21.355555555555554</v>
      </c>
      <c r="T611" s="217">
        <f t="shared" si="177"/>
        <v>0.5259999999999998</v>
      </c>
      <c r="U611" s="217">
        <f t="shared" si="178"/>
        <v>0</v>
      </c>
      <c r="V611" s="219">
        <f t="shared" si="179"/>
        <v>0</v>
      </c>
    </row>
  </sheetData>
  <mergeCells count="19">
    <mergeCell ref="A7:A144"/>
    <mergeCell ref="A145:A248"/>
    <mergeCell ref="A249:A317"/>
    <mergeCell ref="A318:A611"/>
    <mergeCell ref="T4:T5"/>
    <mergeCell ref="B4:B6"/>
    <mergeCell ref="C4:C6"/>
    <mergeCell ref="D4:D5"/>
    <mergeCell ref="E4:E5"/>
    <mergeCell ref="F4:F5"/>
    <mergeCell ref="G4:G5"/>
    <mergeCell ref="H4:P4"/>
    <mergeCell ref="Q4:S4"/>
    <mergeCell ref="A1:F1"/>
    <mergeCell ref="A2:F2"/>
    <mergeCell ref="A4:A6"/>
    <mergeCell ref="A3:V3"/>
    <mergeCell ref="V4:V5"/>
    <mergeCell ref="U4:U5"/>
  </mergeCells>
  <phoneticPr fontId="9"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2014_gegužė</vt:lpstr>
      <vt:lpstr>'2014_gegužė'!Print_Titles</vt:lpstr>
    </vt:vector>
  </TitlesOfParts>
  <Company>LŠTA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Nerijaus</cp:lastModifiedBy>
  <cp:lastPrinted>2014-07-25T09:57:33Z</cp:lastPrinted>
  <dcterms:created xsi:type="dcterms:W3CDTF">2007-12-03T08:09:16Z</dcterms:created>
  <dcterms:modified xsi:type="dcterms:W3CDTF">2014-07-30T08:47:20Z</dcterms:modified>
</cp:coreProperties>
</file>