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Šilumos suvartojimas 2010_07" sheetId="1" r:id="rId1"/>
  </sheets>
  <definedNames/>
  <calcPr fullCalcOnLoad="1"/>
</workbook>
</file>

<file path=xl/sharedStrings.xml><?xml version="1.0" encoding="utf-8"?>
<sst xmlns="http://schemas.openxmlformats.org/spreadsheetml/2006/main" count="646" uniqueCount="446">
  <si>
    <t>Nr.</t>
  </si>
  <si>
    <t>Pastatų grupės pagal šilumos suvartojimą</t>
  </si>
  <si>
    <t>Adresas</t>
  </si>
  <si>
    <t>Butų sk.</t>
  </si>
  <si>
    <t>Staty-bos metai</t>
  </si>
  <si>
    <t>Butų 
plotas</t>
  </si>
  <si>
    <t>vnt.</t>
  </si>
  <si>
    <t>metai</t>
  </si>
  <si>
    <t>MWh</t>
  </si>
  <si>
    <t>Namo plotas</t>
  </si>
  <si>
    <t>kWh/mėn./butui</t>
  </si>
  <si>
    <t>Šilumos norminis suvartojimas pagal butų karšto vandens skaitiklių rodmenų deklaravimą</t>
  </si>
  <si>
    <t xml:space="preserve">Šilumos norminis suvartojimas pagal įvadinį šalto vandens skaitiklį, </t>
  </si>
  <si>
    <t>Šalto vandens suvartojimas pagal įvadinį skaitiklį,</t>
  </si>
  <si>
    <t>t.sk karšto vandens temperatūros palaikymui vadovaujantis butų deklaruotais suvartotais KV kiekiais (I-P)</t>
  </si>
  <si>
    <t>t.sk karšto vandens temperatūros palaikymui vadovaujantis įvadinio šalto vandens skaitiklio rodmenimis (I-N)</t>
  </si>
  <si>
    <t>t.sk karšto vandens temperatūros palaikymui pagal normas</t>
  </si>
  <si>
    <t xml:space="preserve">t.sk. karštam vandeniui ruošti 
</t>
  </si>
  <si>
    <t>Suvartotas šilumos  kiekis pagal įvadinio apskaitos prietaiso rodmenis</t>
  </si>
  <si>
    <t>Suvartoto karšto 
vandens kiekis pagal butų deklaravimą</t>
  </si>
  <si>
    <t>Daugiabučio namo suvartotos šilumos ir vandens kiekiai</t>
  </si>
  <si>
    <t>Šilumos kiekis k.v. temperatūros palaikymui, kiekis (kWh) 1 butui per mėn.  (gyvatukas)</t>
  </si>
  <si>
    <r>
      <t xml:space="preserve">Šilumos kiekis k.v. temperatūros palaikymui, kiekis (kWh) 1 butui per mėn. </t>
    </r>
    <r>
      <rPr>
        <sz val="8"/>
        <color indexed="10"/>
        <rFont val="Arial"/>
        <family val="2"/>
      </rPr>
      <t xml:space="preserve"> (gyvatukas) pagal normas </t>
    </r>
  </si>
  <si>
    <r>
      <t xml:space="preserve">Šilumos kiekis k.v. temperatūros palaikymui, kiekis (kWh) 1 butui per mėn. </t>
    </r>
    <r>
      <rPr>
        <sz val="8"/>
        <color indexed="10"/>
        <rFont val="Arial"/>
        <family val="2"/>
      </rPr>
      <t xml:space="preserve"> (gyvatukas) priskaičiuotinas pagal L stulpelio poziciją</t>
    </r>
  </si>
  <si>
    <r>
      <t xml:space="preserve">Šilumos kiekis k.v. temperatūros palaikymui, kiekis (kWh) 1 butui per mėn. </t>
    </r>
    <r>
      <rPr>
        <sz val="8"/>
        <color indexed="10"/>
        <rFont val="Arial"/>
        <family val="2"/>
      </rPr>
      <t xml:space="preserve"> (gyvatukas) priskaičiuotinas pagal K stulpelio poziciją</t>
    </r>
  </si>
  <si>
    <t>Karšto vandens tiekėjo netektys dėl karšto vandens temperatūros palaikymo 
(L-J)</t>
  </si>
  <si>
    <t>Karšto vandens tiekėjo netektys dėl "nepaskirstytos" šilumos (N-P)</t>
  </si>
  <si>
    <t xml:space="preserve">Karšto vandens tiekėjo netektys dėl "nepaskirstyto geriamojo vandens (KV), (O-M)
</t>
  </si>
  <si>
    <t>iki 1992</t>
  </si>
  <si>
    <t>Stadiono 12,Prienai</t>
  </si>
  <si>
    <t>Vytauto 14, Prienai</t>
  </si>
  <si>
    <t>iki 1960</t>
  </si>
  <si>
    <t>iki 1992 m.</t>
  </si>
  <si>
    <r>
      <t>m</t>
    </r>
    <r>
      <rPr>
        <i/>
        <vertAlign val="superscript"/>
        <sz val="8"/>
        <rFont val="Arial"/>
        <family val="2"/>
      </rPr>
      <t>2</t>
    </r>
  </si>
  <si>
    <r>
      <t>m</t>
    </r>
    <r>
      <rPr>
        <i/>
        <vertAlign val="superscript"/>
        <sz val="8"/>
        <rFont val="Arial"/>
        <family val="2"/>
      </rPr>
      <t>3</t>
    </r>
  </si>
  <si>
    <t>Girelės g. 49, Kaišiadorys</t>
  </si>
  <si>
    <t>Gedimino g. 127, Kaišiadorys</t>
  </si>
  <si>
    <t>Gedimino g. 26, Kaišiadorys</t>
  </si>
  <si>
    <t>Gedimino g. 84, Kaišiadorys</t>
  </si>
  <si>
    <t>Dainavos 13, Lazdijai</t>
  </si>
  <si>
    <t>Dzūkų 11, Lazdijai</t>
  </si>
  <si>
    <t>Dzūkų 17, Lazdijai</t>
  </si>
  <si>
    <t>Tiesos 8, Lazdijai</t>
  </si>
  <si>
    <t>Vilniaus 5, Lazdijai</t>
  </si>
  <si>
    <t>Ateities 5, Lazdijai</t>
  </si>
  <si>
    <t>Montvilos 18, Lazdijai</t>
  </si>
  <si>
    <t>Dainavos 11, Lazdijai</t>
  </si>
  <si>
    <t>Dainavos 12, Lazdijai</t>
  </si>
  <si>
    <t>Dzūkų 13, Lazdijai</t>
  </si>
  <si>
    <t>Dzūkų 15, Lazdijai</t>
  </si>
  <si>
    <t>Senamiesčio 9, Lazdijai</t>
  </si>
  <si>
    <t>Sodų 6, Lazdijai</t>
  </si>
  <si>
    <t>Montvilos 26-I, Lazdijai</t>
  </si>
  <si>
    <t>Dzūkų 9, Lazdijai</t>
  </si>
  <si>
    <t>Gustaičio 5, Lazdijai</t>
  </si>
  <si>
    <t>Vilniaus 3, Lazdijai</t>
  </si>
  <si>
    <t>Ateities 3-II, Lazdijai</t>
  </si>
  <si>
    <t>Kailinių 11, Lazdijai</t>
  </si>
  <si>
    <t>Kailinių 13, Lazdijai</t>
  </si>
  <si>
    <t>Montvilos 34-I, Lazdijai</t>
  </si>
  <si>
    <t>Dainavos 3, Lazdijai</t>
  </si>
  <si>
    <t>Kauno 3, Lazdijai</t>
  </si>
  <si>
    <t>Ateities 3-I, Lazdijai</t>
  </si>
  <si>
    <t>Kailinių 12, Lazdijai</t>
  </si>
  <si>
    <t>Montvilos 26-II, Lazdijai</t>
  </si>
  <si>
    <t>Montvilos 30, Lazdijai</t>
  </si>
  <si>
    <t>po 1992</t>
  </si>
  <si>
    <t>Aukštaičių 66, Panevėžys</t>
  </si>
  <si>
    <t>Vilniaus 16, Panevėžys</t>
  </si>
  <si>
    <t>Nepriklausomybės 9, Panevėžys</t>
  </si>
  <si>
    <t>Žemaičių 20, Panevėžys</t>
  </si>
  <si>
    <t>Sodų 26, Panevėžys</t>
  </si>
  <si>
    <t>Ramygalos 48, Panevėžys</t>
  </si>
  <si>
    <t>Kranto 43, Panevėžys</t>
  </si>
  <si>
    <t>Margių 22, Panevėžys</t>
  </si>
  <si>
    <t>Liepų al.15, Panevėžys</t>
  </si>
  <si>
    <t>Marijonų 43, Panevėžys</t>
  </si>
  <si>
    <t>Vaižganto 13, Panevėžys</t>
  </si>
  <si>
    <t>Ramygalos 15, Panevėžys</t>
  </si>
  <si>
    <t>Laisvės a 4, Panevėžys</t>
  </si>
  <si>
    <t>Ukmergės 47, Panevėžys</t>
  </si>
  <si>
    <t>Nevėžio 24, Panevėžys</t>
  </si>
  <si>
    <t>Laisvės a 7, Panevėžys</t>
  </si>
  <si>
    <t>Kisino 5, Panevėžys</t>
  </si>
  <si>
    <t>Marijonų 39, Panevėžys</t>
  </si>
  <si>
    <t>Janonio 8+10, Panevėžys</t>
  </si>
  <si>
    <t>Vaišvilos 31 (renov.), Plungė</t>
  </si>
  <si>
    <t>Vaišvilos 23 (renov.), Plungė</t>
  </si>
  <si>
    <t>Vaižganto 96 (renov.), Plungė</t>
  </si>
  <si>
    <t>Jucio 20, Plungė</t>
  </si>
  <si>
    <t>Mačernio 47, Plungė</t>
  </si>
  <si>
    <t>Mačernio 51, Plungė</t>
  </si>
  <si>
    <t>Mačernio 10, Plungė</t>
  </si>
  <si>
    <t>Jucio 12, Plungė</t>
  </si>
  <si>
    <t>Jucio 40, Plungė</t>
  </si>
  <si>
    <t>Jucio 10, Plungė</t>
  </si>
  <si>
    <t>Mačernio 6, Plungė</t>
  </si>
  <si>
    <t>Mačernio 8, Plungė</t>
  </si>
  <si>
    <t>Jucio 28, Plungė</t>
  </si>
  <si>
    <t>Mačernio 16, Plungė</t>
  </si>
  <si>
    <t>Vaišvilos 27, Plungė</t>
  </si>
  <si>
    <t>Jucio 22, Plungė</t>
  </si>
  <si>
    <t>Vaižganto 85, Plungė</t>
  </si>
  <si>
    <t>Basanavičiaus 26, Prienai</t>
  </si>
  <si>
    <t>Algirdo 25, Raseiniai</t>
  </si>
  <si>
    <t>Algirdo 27, Raseiniai</t>
  </si>
  <si>
    <t>Algirdo 29, Raseiniai</t>
  </si>
  <si>
    <t>Rytų 2, Raseiniai</t>
  </si>
  <si>
    <t>Rytų 4, Raseiniai</t>
  </si>
  <si>
    <t>Vaižganto 20B, Raseiniai</t>
  </si>
  <si>
    <t>Vaižganto 22-I, Raseiniai</t>
  </si>
  <si>
    <t>Vytauto Didžiojo 41, Raseiniai</t>
  </si>
  <si>
    <t>V.Grybo 4, Raseiniai</t>
  </si>
  <si>
    <t>Dubysos 1, Raseiniai</t>
  </si>
  <si>
    <t>Dubysos 14, Raseiniai</t>
  </si>
  <si>
    <t>Pieninės 5, Raseiniai</t>
  </si>
  <si>
    <t>Pieninės 7A, Raseiniai</t>
  </si>
  <si>
    <t>Jaunimo 15A, Raseiniai</t>
  </si>
  <si>
    <t>Jaunimo 17A, Raseiniai</t>
  </si>
  <si>
    <t>Vaižganto 25, Raseiniai</t>
  </si>
  <si>
    <t>Vaižganto 5A, Raseiniai</t>
  </si>
  <si>
    <t>Stonų 3, Raseiniai</t>
  </si>
  <si>
    <t>Dariaus ir Girėno 26, Raseiniai</t>
  </si>
  <si>
    <t>Vaižganto 1, Raseiniai</t>
  </si>
  <si>
    <t>V.Kudirkos 9, Raseiniai</t>
  </si>
  <si>
    <t>Maironio 10, Raseiniai</t>
  </si>
  <si>
    <t>Jaunimo 12, Raseiniai</t>
  </si>
  <si>
    <t>Atgimimo g. Nr. 16, Ignalina</t>
  </si>
  <si>
    <t>Atgimimo g. Nr. 21, Ignalina</t>
  </si>
  <si>
    <t>Melioratorių g. Nr. 5, Ignalina</t>
  </si>
  <si>
    <t>Melioratorių g. Nr. 7, Ignalina</t>
  </si>
  <si>
    <t>Gedimino g. 28, Kaišiadorys</t>
  </si>
  <si>
    <t>Gedimino g. 129, Kaišiadorys</t>
  </si>
  <si>
    <t>Gedimino g. 121, Kaišiadorys</t>
  </si>
  <si>
    <t>J. Basanavičiaus g. 1, Kaišiadorys</t>
  </si>
  <si>
    <t>Gedimino g. 119, Kaišiadorys</t>
  </si>
  <si>
    <t>J. Basanavičiaus g.3, Kaišiadorys</t>
  </si>
  <si>
    <t>Gedimino g. 89, Kaišiadorys</t>
  </si>
  <si>
    <t>Gedimino g. 111, Kaišiadorys</t>
  </si>
  <si>
    <t>V. Ruokio g. 3A,  Kaišiadorys</t>
  </si>
  <si>
    <t>Gedimino g. 117,  Kaišiadorys</t>
  </si>
  <si>
    <t>V. Ruokio g. 3, Kaišiadorys</t>
  </si>
  <si>
    <t>Girelės g. 39, Kaišiadorys</t>
  </si>
  <si>
    <t>Girelės g. 45, Kaišiadorys</t>
  </si>
  <si>
    <t>Gedimino g. 109, Kaišiadorys</t>
  </si>
  <si>
    <t>Montvilos 28, Lazdijai</t>
  </si>
  <si>
    <t>Vasario 16-osios 19, Pakruojis</t>
  </si>
  <si>
    <t>Taikos 20, Pakruojis</t>
  </si>
  <si>
    <t>Taikos 22, Pakruojis</t>
  </si>
  <si>
    <t>Saulėtekio 40a, Pakruojis</t>
  </si>
  <si>
    <t>Mašioto 59, Pakruojis</t>
  </si>
  <si>
    <t>Mindaugo 2a, Pakruojis</t>
  </si>
  <si>
    <t>Kęstučio 1, Pakruojis</t>
  </si>
  <si>
    <t>Vasario 16-osios 13, Pakruojis</t>
  </si>
  <si>
    <t>Dariaus ir Girėno 51a, Pakruojis</t>
  </si>
  <si>
    <t>Ušinsko 22, Pakruojis</t>
  </si>
  <si>
    <t>Vilniaus 36, Pakruojis</t>
  </si>
  <si>
    <t>Mindaugo 6a, Pakruojis</t>
  </si>
  <si>
    <t>Saulėtekio 50, Pakruojis</t>
  </si>
  <si>
    <t>Mašioto 43a, Pakruojis</t>
  </si>
  <si>
    <t>Kruojos 4, Pakruojis</t>
  </si>
  <si>
    <t>Saulėtekio 44, Pakruojis</t>
  </si>
  <si>
    <t>Mašioto 49, Pakruojis</t>
  </si>
  <si>
    <t>Kęstučio 8, Pakruojis</t>
  </si>
  <si>
    <t>Skvero 9, Pakruojis</t>
  </si>
  <si>
    <t>Skvero 8, Pakruojis</t>
  </si>
  <si>
    <t>Mašioto 63, Pakruojis</t>
  </si>
  <si>
    <t>Mašioto 67, Pakruojis</t>
  </si>
  <si>
    <t>Mašioto 41, Pakruojis</t>
  </si>
  <si>
    <t>Taikos 18a, Pakruojis</t>
  </si>
  <si>
    <t>Pergalės 16, Pakruojis</t>
  </si>
  <si>
    <t>Taikos 30, Pakruojis</t>
  </si>
  <si>
    <t>Taikos 18, Pakruojis</t>
  </si>
  <si>
    <t>Kruojos 6, Pakruojis</t>
  </si>
  <si>
    <t>Mašioto 37, Pakruojis</t>
  </si>
  <si>
    <t>Mažoji 1, Pakruojo k.</t>
  </si>
  <si>
    <t>Nevėžio 40\b, Panavėžys</t>
  </si>
  <si>
    <t>Beržų 17, Panavėžys</t>
  </si>
  <si>
    <t>Smėlynės 57, Panavėžys</t>
  </si>
  <si>
    <t>Klaipėdos 112, Panavėžys</t>
  </si>
  <si>
    <t>Beržų 23, Panavėžys</t>
  </si>
  <si>
    <t>Tulpių 3, Panavėžys</t>
  </si>
  <si>
    <t>Parko 7, Panavėžys</t>
  </si>
  <si>
    <t>Statybininkų 11, Panavėžys</t>
  </si>
  <si>
    <t>Kosmonautų 11, Panavėžys</t>
  </si>
  <si>
    <t>Vaitkaus 3 Panavėžys</t>
  </si>
  <si>
    <t>Molainių 26 (renov.), Panavėžys</t>
  </si>
  <si>
    <t>Tulpių 13   (renov.), Panavėžys</t>
  </si>
  <si>
    <t>Margirio 9, Panavėžys</t>
  </si>
  <si>
    <t>Dariaus ir Girėno 11  (renov.), Panavėžys</t>
  </si>
  <si>
    <t>Kranto   47  (renov.), Panavėžys</t>
  </si>
  <si>
    <t>Molainių 10     (renov.), Panavėžys</t>
  </si>
  <si>
    <t>Klaipėdos 98   (renov.), Panavėžys</t>
  </si>
  <si>
    <t>Molainių 8  (renov.), Panavėžys</t>
  </si>
  <si>
    <t>Aukštaičių 76    (renov.), Panavėžys</t>
  </si>
  <si>
    <t>Statybininkų 13   (renov.), Panavėžys</t>
  </si>
  <si>
    <t>Tulpių 7 , Panevėžys</t>
  </si>
  <si>
    <t>V.Mačernio 12 (d.ren.), Plungė</t>
  </si>
  <si>
    <t>Vytauto 55, Preinai</t>
  </si>
  <si>
    <t>Mokyklos 1A,Jieznas</t>
  </si>
  <si>
    <t>Stadiono 10 3 L,Prienai</t>
  </si>
  <si>
    <t>Basanavičiaus 15, Prienai</t>
  </si>
  <si>
    <t>Vytauto 31, Preinai</t>
  </si>
  <si>
    <t>Stadiono 10 1 L,Prienai</t>
  </si>
  <si>
    <t>Stadiono 24 1 L,Prienai</t>
  </si>
  <si>
    <t>Vytauto 27  1L., Preinai</t>
  </si>
  <si>
    <t>Stadiono 22 1 L,Prienai</t>
  </si>
  <si>
    <t>Stadiono 8 2 L., Prienai</t>
  </si>
  <si>
    <t>Brundzos 7, Prienai</t>
  </si>
  <si>
    <t>Vaitkaus 12, Prienai</t>
  </si>
  <si>
    <t>Janonio 5, Prienai</t>
  </si>
  <si>
    <t>Stadiono 22 2 L., Prienai</t>
  </si>
  <si>
    <t>Statybininkų 9  3 L.,Prienai</t>
  </si>
  <si>
    <t>Stadiono 10 2 L., Prienai</t>
  </si>
  <si>
    <t>Brundzos 11, Prienai</t>
  </si>
  <si>
    <t>Brundzos 6, Prienai</t>
  </si>
  <si>
    <t>Vytauto 4a, Prienai</t>
  </si>
  <si>
    <t>Kęstučio 5, Prienai</t>
  </si>
  <si>
    <t>Vytauto 30,Prienai</t>
  </si>
  <si>
    <t>Statybininkų 4,Prienai</t>
  </si>
  <si>
    <t>Vytauto 13, Prienai</t>
  </si>
  <si>
    <t>Vytauto 34, Prienai</t>
  </si>
  <si>
    <t>Statybininkų 3 1L.,Prienai</t>
  </si>
  <si>
    <t>Laisvės a. 3/14, Prienai</t>
  </si>
  <si>
    <t>Vytauto 27  2 L. Prienai</t>
  </si>
  <si>
    <t>Žeimių g. 6B, Šiauliai</t>
  </si>
  <si>
    <t>Tilžės g. 27 (d. renov.), Šiauliai</t>
  </si>
  <si>
    <t>Gytarių g. 16 (renov.), Šiauliai</t>
  </si>
  <si>
    <t>Krymo g. 26 (renov.), Šiauliai</t>
  </si>
  <si>
    <t>Tilžės g. 47a (renov), Šiauliai</t>
  </si>
  <si>
    <t>Kviečių g. 56 (renov.), Šiauliai</t>
  </si>
  <si>
    <t>Tilžės g. 49a (d. renov.), Šiauliai</t>
  </si>
  <si>
    <t>Grinkevičiaus g. 4 (renov.), Šiauliai</t>
  </si>
  <si>
    <t>Gardino g. 5 (renov.), Šiauliai</t>
  </si>
  <si>
    <t>Vytauto g. 134 (renov.), Šiauliai</t>
  </si>
  <si>
    <t>Architektų g. 16, Šiauliai</t>
  </si>
  <si>
    <t>Architektų g. 28, Šiauliai</t>
  </si>
  <si>
    <t>Gardino g. 19, Šiauliai</t>
  </si>
  <si>
    <t>Kviečių g. 40, Šiauliai</t>
  </si>
  <si>
    <t>Korsako g. 37, Šiauliai</t>
  </si>
  <si>
    <t>Korsako g. 32, Šiauliai</t>
  </si>
  <si>
    <t>Korsako g. 55, Šiauliai</t>
  </si>
  <si>
    <t>Dainų g. 38a, Šiauliai</t>
  </si>
  <si>
    <t>Architektų g. 18, Šiauliai</t>
  </si>
  <si>
    <t>Architektų g. 10, Šiauliai</t>
  </si>
  <si>
    <t>Žemaitės g. 104A, Šiauliai</t>
  </si>
  <si>
    <t>Kviečių g. 10, Šiauliai</t>
  </si>
  <si>
    <t>Gegužių g. 84, Šiauliai</t>
  </si>
  <si>
    <t>Mickevičiaus g. 3, Šiauliai</t>
  </si>
  <si>
    <t>Ežero g. 7, Šiauliai</t>
  </si>
  <si>
    <t>Tilžės g. 51, Šiauliai</t>
  </si>
  <si>
    <t>Vilniaus g. 170, Šiauliai</t>
  </si>
  <si>
    <t>Gumbinės g. 75, Šiauliai</t>
  </si>
  <si>
    <t>Žeimių g. 8, Šiauliai</t>
  </si>
  <si>
    <t>Vilniaus g. 237, Šiauliai</t>
  </si>
  <si>
    <t>Vilniaus g. 24, Šiauliai</t>
  </si>
  <si>
    <t>Vilniaus g. 154, Šiauliai</t>
  </si>
  <si>
    <t>Vilniaus g. 20, Šiauliai</t>
  </si>
  <si>
    <t>Žeimių g. 10b, Šiauliai</t>
  </si>
  <si>
    <t>Tilžės g. 69, Šiauliai</t>
  </si>
  <si>
    <t>Korsako 36, Šiauliai</t>
  </si>
  <si>
    <t>Ežero g. 5, Šiauliai</t>
  </si>
  <si>
    <t>Vilniaus g. 15, Šiauliai</t>
  </si>
  <si>
    <t>Vilniaus g. 179, Šiauliai</t>
  </si>
  <si>
    <t>Žeimių g. 2, Šiauliai</t>
  </si>
  <si>
    <t>Mindaugo 1b,Trakai</t>
  </si>
  <si>
    <t>Birutės 37,Trakai</t>
  </si>
  <si>
    <t>Mindaugo 14,Trakai</t>
  </si>
  <si>
    <t>Mindaugo 16,Trakai</t>
  </si>
  <si>
    <t>Trakų 12,Trakai</t>
  </si>
  <si>
    <t>Vienuolyno 11,Trakai</t>
  </si>
  <si>
    <t>Trakų 14,Trakai</t>
  </si>
  <si>
    <t>Vienuolyno 9,Trakai</t>
  </si>
  <si>
    <t>Vytauto 72,Trakai</t>
  </si>
  <si>
    <t>Vytauto 74,Trakai</t>
  </si>
  <si>
    <t>Bažnyčios 24,Lentvaris</t>
  </si>
  <si>
    <t>Vytauto 9,Lentvaris</t>
  </si>
  <si>
    <t>Vytauto 54,Trakai</t>
  </si>
  <si>
    <t>Vytauto 9a,Lentvaris</t>
  </si>
  <si>
    <t>Vytauto 8,Lentvaris</t>
  </si>
  <si>
    <t>Vytauto 6,Lentvaris</t>
  </si>
  <si>
    <t>Geležinkelio 32,Lentvaris</t>
  </si>
  <si>
    <t>Vytauto 64,Trakai</t>
  </si>
  <si>
    <t>Klevų al. 32,Lentvaris</t>
  </si>
  <si>
    <t>Klevų al. 30,Lentvaris</t>
  </si>
  <si>
    <t>Ežero 4,Lentvaris</t>
  </si>
  <si>
    <t>Pakalnės 24,Lentvaris</t>
  </si>
  <si>
    <t>Pakalnės 27,Lentvaris</t>
  </si>
  <si>
    <t>Pakalnės 23,Lentvaris</t>
  </si>
  <si>
    <t>Bažnyčios 23,Lentvaris</t>
  </si>
  <si>
    <t>Klevų al.28,Lentvaris</t>
  </si>
  <si>
    <t>Ežero 5,Lentvaris</t>
  </si>
  <si>
    <t>Ežero 8,Lentvaris</t>
  </si>
  <si>
    <t>Ežero 6,Lentvaris</t>
  </si>
  <si>
    <t>VETERINARIJOS  12, Ukmergė</t>
  </si>
  <si>
    <t>VETERINARIJOS 6, Ukmergė</t>
  </si>
  <si>
    <t>DAUKANTO 73, Ukmergė</t>
  </si>
  <si>
    <t>DAUKANTO  71, Ukmergė</t>
  </si>
  <si>
    <t>VETERINARIJOS 10, Ukmergė</t>
  </si>
  <si>
    <t>Kudirkos sk. 25, Ukmergė</t>
  </si>
  <si>
    <t>DAUKANTO  63, Ukmergė</t>
  </si>
  <si>
    <t>ANYKŠČIŲ  33, Ukmergė</t>
  </si>
  <si>
    <t>DAUKANTO 75, Ukmergė</t>
  </si>
  <si>
    <t>BASANAVIČIAUS 8, Ukmergė</t>
  </si>
  <si>
    <t>PILIES 10, Ukmergė</t>
  </si>
  <si>
    <t>Anykščių 25, Ukmergė</t>
  </si>
  <si>
    <t>PILIES 2, Ukmergė</t>
  </si>
  <si>
    <t>Pilies 5, Ukmergė</t>
  </si>
  <si>
    <t>Kauno 27a, Ukmergė</t>
  </si>
  <si>
    <t>Anykščių 11,Ukmergė</t>
  </si>
  <si>
    <t>Kauno 39b, Ukmergė</t>
  </si>
  <si>
    <t>Deltuvos 6, Ukmergė</t>
  </si>
  <si>
    <t>Žiedo 3, Ukmergė</t>
  </si>
  <si>
    <t>Klaipėdos 9, Ukmergė</t>
  </si>
  <si>
    <t>Kauno 41, Ukmergė</t>
  </si>
  <si>
    <t>Žiedo 5a, Ukmergė</t>
  </si>
  <si>
    <t>Kauno 27, Ukmergė</t>
  </si>
  <si>
    <t>Kauno 39, Ukmergė</t>
  </si>
  <si>
    <t>Deltuvos 18a, Ukmergė</t>
  </si>
  <si>
    <t>Žiedo 11, Ukmergė</t>
  </si>
  <si>
    <t>PILIES 6, Ukmergė</t>
  </si>
  <si>
    <t>Deltuvos 10a, Ukmergė</t>
  </si>
  <si>
    <t>Sėlių g. 30c, Utena</t>
  </si>
  <si>
    <t>Kampo g. 3, Utena</t>
  </si>
  <si>
    <t>Užpalių g. 82, Utena</t>
  </si>
  <si>
    <t>Krašonos g. 13, Utena</t>
  </si>
  <si>
    <t>Aukštakalnio g. 106, Utena</t>
  </si>
  <si>
    <t>Aušros g. 64, Utena</t>
  </si>
  <si>
    <t>Krašuonos g. 1, Utena</t>
  </si>
  <si>
    <t>Užpalių g. 84, Utena</t>
  </si>
  <si>
    <r>
      <t xml:space="preserve">Taikos g. 8, </t>
    </r>
    <r>
      <rPr>
        <sz val="8"/>
        <rFont val="Arial"/>
        <family val="2"/>
      </rPr>
      <t>Utena</t>
    </r>
  </si>
  <si>
    <t>Aušros g. 89 II korp. (renov), Utena</t>
  </si>
  <si>
    <t>Taikos g. 81, Utena</t>
  </si>
  <si>
    <t>Taikos g. 21, Utena</t>
  </si>
  <si>
    <t>Taikos g. 67, Utena</t>
  </si>
  <si>
    <t>Taikos g. 17, Utena</t>
  </si>
  <si>
    <t>Aušros 95 I korp,Utena</t>
  </si>
  <si>
    <t>Ežero g. 5, Utena</t>
  </si>
  <si>
    <t>Kęstučio g. 6, Utena</t>
  </si>
  <si>
    <t>Basanavičiaus g. 108, Utena</t>
  </si>
  <si>
    <t>Aušros g. 28, Utena</t>
  </si>
  <si>
    <t>Aušros g. 82, Utena</t>
  </si>
  <si>
    <t>Vaižganto g. 36, Utena</t>
  </si>
  <si>
    <t>Taikos g. 23, Utena</t>
  </si>
  <si>
    <t>Taikos g. 63, Utena</t>
  </si>
  <si>
    <t>Taikos g. 27, Utena</t>
  </si>
  <si>
    <t>Aušros g. 75, Utena</t>
  </si>
  <si>
    <t>Aušros g. 50, Utena</t>
  </si>
  <si>
    <t>Taikos g. 13, Utena</t>
  </si>
  <si>
    <t>Taikos g. 45, Utena</t>
  </si>
  <si>
    <t>Taikos g. 7, Utena</t>
  </si>
  <si>
    <t>Sėlių g. 30 a, Utena</t>
  </si>
  <si>
    <t>Aušros g. 93 I korp., Utena</t>
  </si>
  <si>
    <t>Aukštakalnio g. 88, Utena</t>
  </si>
  <si>
    <t>Aukštakalnio g. 116, Utena</t>
  </si>
  <si>
    <t>Aukštakalnio g. 74, Utena</t>
  </si>
  <si>
    <t>Aušros g. 92, Utena</t>
  </si>
  <si>
    <t>Vaižganto g. 60, Utena</t>
  </si>
  <si>
    <t>Krašuonos g.15, Utena</t>
  </si>
  <si>
    <t>Užpalių g. 78, Utena</t>
  </si>
  <si>
    <t>Vaižganto g. 42, Utena</t>
  </si>
  <si>
    <t>Aušros g. 71 I korp., Utena</t>
  </si>
  <si>
    <t>Dzūkų g. 19, Varėna</t>
  </si>
  <si>
    <t>Dzūkų g. 36, Varėna</t>
  </si>
  <si>
    <t>Dzūkų g. 40, Varėna</t>
  </si>
  <si>
    <t>J.Basanavičiaus g. 5, Varėna</t>
  </si>
  <si>
    <t>M.K.Čiurlionio g. 3, Varėna</t>
  </si>
  <si>
    <t>Savanorių g. 44, Varėna</t>
  </si>
  <si>
    <t>Spaustuvės g. 3, Varėna</t>
  </si>
  <si>
    <t>Vytauto g. 7, Varėna</t>
  </si>
  <si>
    <t>Vytauto g. 40, Varėna</t>
  </si>
  <si>
    <t>Vytauto g. 44, Varėna</t>
  </si>
  <si>
    <t>Vytauto g. 56, Varėna</t>
  </si>
  <si>
    <t>Vytauto g. 32, Varėna</t>
  </si>
  <si>
    <t>Vytauto g. 24, Varėna</t>
  </si>
  <si>
    <t>Sporto 12, Varėna</t>
  </si>
  <si>
    <t>Sporto 10, Varėna</t>
  </si>
  <si>
    <t>Sporto 6, Varėna</t>
  </si>
  <si>
    <t>M.K.Čiurlionio g. 55, Varėna</t>
  </si>
  <si>
    <t>Marcinkonių g. 6, Varėna</t>
  </si>
  <si>
    <t>Marcinkonių g. 4, Varėna</t>
  </si>
  <si>
    <t>Kalno g. 9, Varėna</t>
  </si>
  <si>
    <t>Z.Voronecko g. 3, Varėna</t>
  </si>
  <si>
    <t>Vytauto g. 58, Varėna</t>
  </si>
  <si>
    <t>Vytauto g. 50, Varėna</t>
  </si>
  <si>
    <t>Savanorių g. 46, Varėna</t>
  </si>
  <si>
    <t>M.K.Čiurlionio g. 11, Varėna</t>
  </si>
  <si>
    <t>J.Basanavičiaus g. 30, Varėna</t>
  </si>
  <si>
    <t>J.Basanavičiaus g. 27, Varėna</t>
  </si>
  <si>
    <t>Kalno g. 1, Varėna</t>
  </si>
  <si>
    <t>Šiltnamių g. 1, Varėna</t>
  </si>
  <si>
    <t>Sporto g. 4, Varėna</t>
  </si>
  <si>
    <t>Savanorių g. 20, Varėna</t>
  </si>
  <si>
    <t>Marcinkonių g. 12, Varėna</t>
  </si>
  <si>
    <t>J.Basanavičiaus g. 3, Varėna</t>
  </si>
  <si>
    <t>Dzūkų g. 38, Varėna</t>
  </si>
  <si>
    <t>Dzūkų g. 23, Varėna</t>
  </si>
  <si>
    <t>Laisvės g. 3, Varėna</t>
  </si>
  <si>
    <t>Aušros g. 6, Varėna</t>
  </si>
  <si>
    <t>Aušros g. 3, Varėna</t>
  </si>
  <si>
    <t>Sviliškių g. 4,6, Vilnius</t>
  </si>
  <si>
    <t>Fizikų g. 10, Vilnius</t>
  </si>
  <si>
    <t>Jonažolių g. 6, Vilnius</t>
  </si>
  <si>
    <t>Pajautos g. 13, Vilnius</t>
  </si>
  <si>
    <t>Gilužio g. 8, Vilnius</t>
  </si>
  <si>
    <t>Žirmūnų g. 3, Vilnius</t>
  </si>
  <si>
    <t>J. Kubiliaus g. 4, Vilnius</t>
  </si>
  <si>
    <t>S.Žukausko g. 34, Vilnius</t>
  </si>
  <si>
    <t>J.Franko g. 6, Vilnius</t>
  </si>
  <si>
    <t>Perkūnkiemio g. 11, Vilnius</t>
  </si>
  <si>
    <t>Karaliaučiaus g. 16C, Vilnius</t>
  </si>
  <si>
    <t>M.Mažvydo g. 13, Vilnius</t>
  </si>
  <si>
    <t>M.Marcinkevičiaus g. 29, Vilnius</t>
  </si>
  <si>
    <t>Bitėnų g. 2, Vilnius</t>
  </si>
  <si>
    <t>Šaltkalvių g. 66, Vilnius</t>
  </si>
  <si>
    <t>Ūmedžių g. 74, Vilnius</t>
  </si>
  <si>
    <t>Papilėnų g. 9, Vilnius</t>
  </si>
  <si>
    <t>Karaliaučiaus g. 16a, Vilnius</t>
  </si>
  <si>
    <t>Ūmėdžių g. 80, 82, Vilnius</t>
  </si>
  <si>
    <t>Laisvės pr. 91, Vilnius</t>
  </si>
  <si>
    <t>Parko g. 48, Vilnius</t>
  </si>
  <si>
    <t>Linksmoji g. 77, Vilnius</t>
  </si>
  <si>
    <t>Žėručio g. 10, Vilnius</t>
  </si>
  <si>
    <t>Statybininkų g. 4, Vilnius</t>
  </si>
  <si>
    <t>Naugarduko g. 50A, Vilnius</t>
  </si>
  <si>
    <t>Minties g. 1C, Vilnius</t>
  </si>
  <si>
    <t>Genių g. 17, Vilnius</t>
  </si>
  <si>
    <t>S.Stanevičiaus g. 8, Vilnius</t>
  </si>
  <si>
    <t>Ateities g. 5 ( bt. 23-52 ), Vilnius</t>
  </si>
  <si>
    <t>Tuskulėnų g. 3, Vilnius</t>
  </si>
  <si>
    <t>Taikos g. 126 124, Vilnius</t>
  </si>
  <si>
    <t>Klinikų g. 11, Vilnius</t>
  </si>
  <si>
    <t>A.Smetonos g. 6, Vilnius</t>
  </si>
  <si>
    <t>Parko g. 18, Vilnius</t>
  </si>
  <si>
    <t>Sėlių g. 43, Vilnius</t>
  </si>
  <si>
    <t>Vytenio g. 29, Vilnius</t>
  </si>
  <si>
    <t>Rinktinės g. 36, Vilnius</t>
  </si>
  <si>
    <t>Totorių g. 12, Vilnius</t>
  </si>
  <si>
    <t>J.Tiškevičiaus g. 6, Vilnius</t>
  </si>
  <si>
    <t>V.Grybo g. 24, Vilnius</t>
  </si>
  <si>
    <t>Žemaitės g. 8, Vilnius</t>
  </si>
  <si>
    <t>II. Daugiabučiai namai, kuriuose suvartotas šilumos kiekis „cirkuliacijai“ yra artimas norminiam</t>
  </si>
  <si>
    <t>III. Daugiabučiai namai, kuriuose suvartotas šilumos kiekis „cirkuliacijai“ yra didesnis už norminį, kuomet šilumos kiekis suvartotas su karštu vandeniu paskaičiuojamas pagal butuose įrengtų karšto vandens skaitiklių deklaruotus rodmenis (taikant šilumos paskirstymo metodus be įvesto apribojimo)</t>
  </si>
  <si>
    <t>IV. Daugiabučiai namai, kuriuose suvartotas šilumos kiekis „cirkuliacijai“ yra didesnis už norminį, kuomet šilumos kiekis suvartotas su karštu vandeniu paskaičiuojamas pagal įvadinio geriamojo vandens skaitiklio rodmenis</t>
  </si>
  <si>
    <r>
      <t>I.</t>
    </r>
    <r>
      <rPr>
        <sz val="12"/>
        <rFont val="Arial"/>
        <family val="2"/>
      </rPr>
      <t xml:space="preserve"> Daugiabučiai namai, kuriuose suvartotas šilumos kiekis „cirkuliacijai“ yra mažesnis už norminį</t>
    </r>
  </si>
  <si>
    <t xml:space="preserve">Šilumos suvartojimai daugiabučiuose gyvenamuosiuose namuose ne šildymo sezono metu (liepos mėn.) šalto geriamojo vandens pašildymui iki higienos normomis nustatytos 
temperatūros (nuo +8 oC iki +52 oC) ir karšto vandens temperatūrai palaikyti bei vonios patalpų sanitarinėms sąlygoms užtikrinti („gyvatukui“) . </t>
  </si>
</sst>
</file>

<file path=xl/styles.xml><?xml version="1.0" encoding="utf-8"?>
<styleSheet xmlns="http://schemas.openxmlformats.org/spreadsheetml/2006/main">
  <numFmts count="1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0"/>
    <numFmt numFmtId="165" formatCode="0.000"/>
    <numFmt numFmtId="166" formatCode="0.0"/>
    <numFmt numFmtId="167" formatCode="0.00000"/>
    <numFmt numFmtId="168" formatCode="0.0%"/>
    <numFmt numFmtId="169" formatCode="0.000000"/>
  </numFmts>
  <fonts count="46">
    <font>
      <sz val="10"/>
      <name val="Arial"/>
      <family val="0"/>
    </font>
    <font>
      <sz val="8"/>
      <name val="Arial"/>
      <family val="2"/>
    </font>
    <font>
      <i/>
      <sz val="8"/>
      <name val="Arial"/>
      <family val="2"/>
    </font>
    <font>
      <b/>
      <i/>
      <sz val="8"/>
      <name val="Arial"/>
      <family val="2"/>
    </font>
    <font>
      <i/>
      <sz val="10"/>
      <name val="Arial"/>
      <family val="2"/>
    </font>
    <font>
      <b/>
      <sz val="10"/>
      <name val="Arial"/>
      <family val="2"/>
    </font>
    <font>
      <i/>
      <sz val="10"/>
      <color indexed="12"/>
      <name val="Arial"/>
      <family val="2"/>
    </font>
    <font>
      <sz val="8"/>
      <color indexed="10"/>
      <name val="Arial"/>
      <family val="2"/>
    </font>
    <font>
      <sz val="8"/>
      <color indexed="8"/>
      <name val="Arial"/>
      <family val="2"/>
    </font>
    <font>
      <i/>
      <vertAlign val="superscrip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3"/>
        <bgColor indexed="64"/>
      </patternFill>
    </fill>
    <fill>
      <patternFill patternType="solid">
        <fgColor indexed="51"/>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medium"/>
    </border>
    <border>
      <left style="thin">
        <color indexed="8"/>
      </left>
      <right style="thin">
        <color indexed="8"/>
      </right>
      <top style="medium">
        <color indexed="8"/>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color indexed="63"/>
      </bottom>
    </border>
    <border>
      <left style="thin">
        <color indexed="8"/>
      </left>
      <right style="thin">
        <color indexed="8"/>
      </right>
      <top style="thin"/>
      <bottom style="medium"/>
    </border>
    <border>
      <left style="thin"/>
      <right style="thin"/>
      <top style="thin"/>
      <bottom>
        <color indexed="63"/>
      </bottom>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33">
    <xf numFmtId="0" fontId="0" fillId="0" borderId="0" xfId="0" applyAlignment="1">
      <alignment/>
    </xf>
    <xf numFmtId="0" fontId="1" fillId="0" borderId="0" xfId="0" applyFont="1" applyAlignment="1">
      <alignment/>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5" borderId="10" xfId="0" applyFont="1" applyFill="1" applyBorder="1" applyAlignment="1">
      <alignment horizontal="center"/>
    </xf>
    <xf numFmtId="0" fontId="1" fillId="36" borderId="10" xfId="0" applyFont="1" applyFill="1" applyBorder="1" applyAlignment="1">
      <alignment horizontal="center"/>
    </xf>
    <xf numFmtId="0" fontId="1" fillId="35" borderId="11" xfId="0" applyFont="1" applyFill="1" applyBorder="1" applyAlignment="1">
      <alignment horizontal="center"/>
    </xf>
    <xf numFmtId="0" fontId="6" fillId="0" borderId="0" xfId="0" applyFont="1" applyBorder="1" applyAlignment="1">
      <alignment vertical="center" wrapText="1"/>
    </xf>
    <xf numFmtId="0" fontId="4" fillId="0" borderId="0" xfId="0" applyFont="1" applyBorder="1" applyAlignment="1">
      <alignment horizontal="right" vertical="center" wrapText="1"/>
    </xf>
    <xf numFmtId="0" fontId="1" fillId="0" borderId="1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6" fillId="0" borderId="0" xfId="0" applyFont="1" applyFill="1" applyBorder="1" applyAlignment="1">
      <alignment vertical="center" wrapText="1"/>
    </xf>
    <xf numFmtId="2" fontId="1" fillId="34" borderId="10" xfId="0" applyNumberFormat="1" applyFont="1" applyFill="1" applyBorder="1" applyAlignment="1">
      <alignment horizontal="center"/>
    </xf>
    <xf numFmtId="165" fontId="1" fillId="34" borderId="10" xfId="0" applyNumberFormat="1" applyFont="1" applyFill="1" applyBorder="1" applyAlignment="1">
      <alignment horizontal="center"/>
    </xf>
    <xf numFmtId="165" fontId="1" fillId="35" borderId="10" xfId="0" applyNumberFormat="1" applyFont="1" applyFill="1" applyBorder="1" applyAlignment="1">
      <alignment horizontal="center"/>
    </xf>
    <xf numFmtId="2" fontId="1" fillId="35" borderId="10" xfId="0" applyNumberFormat="1" applyFont="1" applyFill="1" applyBorder="1" applyAlignment="1">
      <alignment horizontal="center"/>
    </xf>
    <xf numFmtId="166" fontId="1" fillId="34" borderId="10" xfId="0" applyNumberFormat="1" applyFont="1" applyFill="1" applyBorder="1" applyAlignment="1">
      <alignment horizontal="center"/>
    </xf>
    <xf numFmtId="166" fontId="1" fillId="35" borderId="10" xfId="0" applyNumberFormat="1" applyFont="1" applyFill="1" applyBorder="1" applyAlignment="1">
      <alignment horizontal="center"/>
    </xf>
    <xf numFmtId="166" fontId="1" fillId="36" borderId="10" xfId="0" applyNumberFormat="1" applyFont="1" applyFill="1" applyBorder="1" applyAlignment="1">
      <alignment horizontal="center"/>
    </xf>
    <xf numFmtId="165" fontId="1" fillId="36" borderId="10" xfId="0" applyNumberFormat="1" applyFont="1" applyFill="1" applyBorder="1" applyAlignment="1">
      <alignment horizontal="center"/>
    </xf>
    <xf numFmtId="2" fontId="1" fillId="33" borderId="10" xfId="0" applyNumberFormat="1" applyFont="1" applyFill="1" applyBorder="1" applyAlignment="1">
      <alignment horizontal="center"/>
    </xf>
    <xf numFmtId="166" fontId="1" fillId="33" borderId="10" xfId="0" applyNumberFormat="1" applyFont="1" applyFill="1" applyBorder="1" applyAlignment="1">
      <alignment horizontal="center"/>
    </xf>
    <xf numFmtId="2" fontId="1" fillId="36" borderId="10" xfId="0" applyNumberFormat="1" applyFont="1" applyFill="1" applyBorder="1" applyAlignment="1">
      <alignment horizontal="center"/>
    </xf>
    <xf numFmtId="166" fontId="1" fillId="36" borderId="16" xfId="0" applyNumberFormat="1" applyFont="1" applyFill="1" applyBorder="1" applyAlignment="1">
      <alignment horizontal="center"/>
    </xf>
    <xf numFmtId="166" fontId="1" fillId="35" borderId="16" xfId="0" applyNumberFormat="1" applyFont="1" applyFill="1" applyBorder="1" applyAlignment="1">
      <alignment horizontal="center"/>
    </xf>
    <xf numFmtId="166" fontId="1" fillId="35" borderId="17" xfId="0" applyNumberFormat="1" applyFont="1" applyFill="1" applyBorder="1" applyAlignment="1">
      <alignment horizontal="center"/>
    </xf>
    <xf numFmtId="166" fontId="1" fillId="35" borderId="11" xfId="0" applyNumberFormat="1" applyFont="1" applyFill="1" applyBorder="1" applyAlignment="1">
      <alignment horizontal="center"/>
    </xf>
    <xf numFmtId="164" fontId="1" fillId="33" borderId="10" xfId="0" applyNumberFormat="1" applyFont="1" applyFill="1" applyBorder="1" applyAlignment="1">
      <alignment horizontal="center"/>
    </xf>
    <xf numFmtId="165" fontId="1" fillId="33" borderId="10" xfId="0" applyNumberFormat="1" applyFont="1" applyFill="1" applyBorder="1" applyAlignment="1">
      <alignment horizontal="center"/>
    </xf>
    <xf numFmtId="166" fontId="1" fillId="34" borderId="11" xfId="0" applyNumberFormat="1" applyFont="1" applyFill="1" applyBorder="1" applyAlignment="1">
      <alignment horizontal="center"/>
    </xf>
    <xf numFmtId="166" fontId="1" fillId="33" borderId="16" xfId="0" applyNumberFormat="1" applyFont="1" applyFill="1" applyBorder="1" applyAlignment="1">
      <alignment horizontal="center"/>
    </xf>
    <xf numFmtId="166" fontId="1" fillId="33" borderId="11" xfId="0" applyNumberFormat="1" applyFont="1" applyFill="1" applyBorder="1" applyAlignment="1">
      <alignment horizontal="center"/>
    </xf>
    <xf numFmtId="166" fontId="1" fillId="34" borderId="16" xfId="0" applyNumberFormat="1" applyFont="1" applyFill="1" applyBorder="1" applyAlignment="1">
      <alignment horizontal="center"/>
    </xf>
    <xf numFmtId="0" fontId="1" fillId="37" borderId="10" xfId="0" applyFont="1" applyFill="1" applyBorder="1" applyAlignment="1">
      <alignment horizontal="center"/>
    </xf>
    <xf numFmtId="165" fontId="1" fillId="38" borderId="10" xfId="0" applyNumberFormat="1" applyFont="1" applyFill="1" applyBorder="1" applyAlignment="1">
      <alignment horizontal="center"/>
    </xf>
    <xf numFmtId="1" fontId="1" fillId="36" borderId="10" xfId="0" applyNumberFormat="1" applyFont="1" applyFill="1" applyBorder="1" applyAlignment="1">
      <alignment horizontal="center"/>
    </xf>
    <xf numFmtId="2" fontId="1" fillId="37" borderId="10" xfId="0" applyNumberFormat="1" applyFont="1" applyFill="1" applyBorder="1" applyAlignment="1">
      <alignment horizontal="center"/>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166" fontId="1" fillId="34" borderId="17" xfId="0" applyNumberFormat="1" applyFont="1" applyFill="1" applyBorder="1" applyAlignment="1">
      <alignment horizontal="center"/>
    </xf>
    <xf numFmtId="166" fontId="1" fillId="36" borderId="11" xfId="0" applyNumberFormat="1" applyFont="1" applyFill="1" applyBorder="1" applyAlignment="1">
      <alignment horizontal="center"/>
    </xf>
    <xf numFmtId="166" fontId="1" fillId="36" borderId="17" xfId="0" applyNumberFormat="1" applyFont="1" applyFill="1" applyBorder="1" applyAlignment="1">
      <alignment horizontal="center"/>
    </xf>
    <xf numFmtId="166" fontId="8" fillId="33" borderId="10" xfId="0" applyNumberFormat="1" applyFont="1" applyFill="1" applyBorder="1" applyAlignment="1">
      <alignment horizontal="center"/>
    </xf>
    <xf numFmtId="0" fontId="1" fillId="37" borderId="10" xfId="0" applyFont="1" applyFill="1" applyBorder="1" applyAlignment="1">
      <alignment horizontal="left"/>
    </xf>
    <xf numFmtId="1" fontId="1" fillId="33" borderId="10" xfId="0" applyNumberFormat="1" applyFont="1" applyFill="1" applyBorder="1" applyAlignment="1">
      <alignment horizontal="left"/>
    </xf>
    <xf numFmtId="0" fontId="1" fillId="39" borderId="10" xfId="0" applyFont="1" applyFill="1" applyBorder="1" applyAlignment="1">
      <alignment horizontal="left"/>
    </xf>
    <xf numFmtId="0" fontId="1" fillId="39" borderId="10" xfId="0" applyFont="1" applyFill="1" applyBorder="1" applyAlignment="1">
      <alignment horizontal="center"/>
    </xf>
    <xf numFmtId="165" fontId="1" fillId="39" borderId="10" xfId="0" applyNumberFormat="1" applyFont="1" applyFill="1" applyBorder="1" applyAlignment="1">
      <alignment horizontal="center"/>
    </xf>
    <xf numFmtId="1" fontId="1" fillId="35" borderId="10" xfId="0" applyNumberFormat="1" applyFont="1" applyFill="1" applyBorder="1" applyAlignment="1">
      <alignment horizontal="center"/>
    </xf>
    <xf numFmtId="0" fontId="1" fillId="35" borderId="10" xfId="0" applyFont="1" applyFill="1" applyBorder="1" applyAlignment="1">
      <alignment horizontal="left"/>
    </xf>
    <xf numFmtId="166" fontId="8" fillId="35" borderId="10" xfId="0" applyNumberFormat="1" applyFont="1" applyFill="1" applyBorder="1" applyAlignment="1">
      <alignment horizontal="center"/>
    </xf>
    <xf numFmtId="0" fontId="1" fillId="38" borderId="10" xfId="0" applyFont="1" applyFill="1" applyBorder="1" applyAlignment="1">
      <alignment horizontal="left"/>
    </xf>
    <xf numFmtId="0" fontId="1" fillId="38" borderId="10" xfId="0" applyFont="1" applyFill="1" applyBorder="1" applyAlignment="1">
      <alignment horizontal="center"/>
    </xf>
    <xf numFmtId="2" fontId="1" fillId="38" borderId="10" xfId="0" applyNumberFormat="1" applyFont="1" applyFill="1" applyBorder="1" applyAlignment="1">
      <alignment horizontal="center"/>
    </xf>
    <xf numFmtId="0" fontId="1" fillId="36" borderId="10" xfId="0" applyFont="1" applyFill="1" applyBorder="1" applyAlignment="1">
      <alignment horizontal="left"/>
    </xf>
    <xf numFmtId="0" fontId="1" fillId="34" borderId="10" xfId="0" applyFont="1" applyFill="1" applyBorder="1" applyAlignment="1">
      <alignment horizontal="left"/>
    </xf>
    <xf numFmtId="1" fontId="1" fillId="35" borderId="10" xfId="0" applyNumberFormat="1" applyFont="1" applyFill="1" applyBorder="1" applyAlignment="1">
      <alignment horizontal="left"/>
    </xf>
    <xf numFmtId="0" fontId="1" fillId="35" borderId="10" xfId="0" applyFont="1" applyFill="1" applyBorder="1" applyAlignment="1">
      <alignment horizontal="center"/>
    </xf>
    <xf numFmtId="166" fontId="1" fillId="35" borderId="10" xfId="0" applyNumberFormat="1" applyFont="1" applyFill="1" applyBorder="1" applyAlignment="1">
      <alignment horizontal="center"/>
    </xf>
    <xf numFmtId="166" fontId="1" fillId="33" borderId="10" xfId="0" applyNumberFormat="1" applyFont="1" applyFill="1" applyBorder="1" applyAlignment="1">
      <alignment horizontal="center"/>
    </xf>
    <xf numFmtId="2" fontId="1" fillId="33" borderId="10" xfId="0" applyNumberFormat="1" applyFont="1" applyFill="1" applyBorder="1" applyAlignment="1">
      <alignment horizontal="center"/>
    </xf>
    <xf numFmtId="0" fontId="1" fillId="33" borderId="10" xfId="0" applyFont="1" applyFill="1" applyBorder="1" applyAlignment="1">
      <alignment horizontal="center"/>
    </xf>
    <xf numFmtId="166" fontId="8" fillId="33" borderId="10" xfId="0" applyNumberFormat="1" applyFont="1" applyFill="1" applyBorder="1" applyAlignment="1">
      <alignment horizontal="center"/>
    </xf>
    <xf numFmtId="166" fontId="1" fillId="34" borderId="10" xfId="0" applyNumberFormat="1" applyFont="1" applyFill="1" applyBorder="1" applyAlignment="1">
      <alignment horizontal="center"/>
    </xf>
    <xf numFmtId="1" fontId="1" fillId="34" borderId="10" xfId="0" applyNumberFormat="1" applyFont="1" applyFill="1" applyBorder="1" applyAlignment="1">
      <alignment horizontal="left"/>
    </xf>
    <xf numFmtId="0" fontId="1" fillId="34" borderId="10" xfId="0" applyFont="1" applyFill="1" applyBorder="1" applyAlignment="1">
      <alignment horizontal="center"/>
    </xf>
    <xf numFmtId="166" fontId="1" fillId="35" borderId="10" xfId="0" applyNumberFormat="1" applyFont="1" applyFill="1" applyBorder="1" applyAlignment="1">
      <alignment horizontal="center"/>
    </xf>
    <xf numFmtId="1" fontId="1" fillId="35" borderId="10" xfId="0" applyNumberFormat="1" applyFont="1" applyFill="1" applyBorder="1" applyAlignment="1">
      <alignment horizontal="left"/>
    </xf>
    <xf numFmtId="0" fontId="1" fillId="35" borderId="10" xfId="0" applyFont="1" applyFill="1" applyBorder="1" applyAlignment="1">
      <alignment horizontal="center"/>
    </xf>
    <xf numFmtId="166" fontId="1" fillId="36" borderId="10" xfId="0" applyNumberFormat="1" applyFont="1" applyFill="1" applyBorder="1" applyAlignment="1">
      <alignment horizontal="center"/>
    </xf>
    <xf numFmtId="1" fontId="1" fillId="36" borderId="10" xfId="0" applyNumberFormat="1" applyFont="1" applyFill="1" applyBorder="1" applyAlignment="1">
      <alignment horizontal="left"/>
    </xf>
    <xf numFmtId="0" fontId="1" fillId="36" borderId="10" xfId="0" applyFont="1" applyFill="1" applyBorder="1" applyAlignment="1">
      <alignment horizontal="center"/>
    </xf>
    <xf numFmtId="0" fontId="1" fillId="38" borderId="12" xfId="0" applyFont="1" applyFill="1" applyBorder="1" applyAlignment="1">
      <alignment horizontal="left"/>
    </xf>
    <xf numFmtId="0" fontId="1" fillId="38" borderId="12" xfId="0" applyFont="1" applyFill="1" applyBorder="1" applyAlignment="1">
      <alignment horizontal="center"/>
    </xf>
    <xf numFmtId="2" fontId="1" fillId="38" borderId="12" xfId="0" applyNumberFormat="1" applyFont="1" applyFill="1" applyBorder="1" applyAlignment="1">
      <alignment horizontal="center"/>
    </xf>
    <xf numFmtId="165" fontId="1" fillId="36" borderId="12" xfId="0" applyNumberFormat="1" applyFont="1" applyFill="1" applyBorder="1" applyAlignment="1">
      <alignment horizontal="center"/>
    </xf>
    <xf numFmtId="2" fontId="1" fillId="36" borderId="12" xfId="0" applyNumberFormat="1" applyFont="1" applyFill="1" applyBorder="1" applyAlignment="1">
      <alignment horizontal="center"/>
    </xf>
    <xf numFmtId="165" fontId="1" fillId="38" borderId="12" xfId="0" applyNumberFormat="1" applyFont="1" applyFill="1" applyBorder="1" applyAlignment="1">
      <alignment horizontal="center"/>
    </xf>
    <xf numFmtId="166" fontId="1" fillId="36" borderId="12" xfId="0" applyNumberFormat="1" applyFont="1" applyFill="1" applyBorder="1" applyAlignment="1">
      <alignment horizontal="center"/>
    </xf>
    <xf numFmtId="165" fontId="1" fillId="33" borderId="11" xfId="0" applyNumberFormat="1" applyFont="1" applyFill="1" applyBorder="1" applyAlignment="1">
      <alignment horizontal="center"/>
    </xf>
    <xf numFmtId="2" fontId="1" fillId="33" borderId="11" xfId="0" applyNumberFormat="1" applyFont="1" applyFill="1" applyBorder="1" applyAlignment="1">
      <alignment horizontal="center"/>
    </xf>
    <xf numFmtId="165" fontId="1" fillId="33" borderId="18" xfId="0" applyNumberFormat="1" applyFont="1" applyFill="1" applyBorder="1" applyAlignment="1">
      <alignment horizontal="center"/>
    </xf>
    <xf numFmtId="2" fontId="1" fillId="34" borderId="11" xfId="0" applyNumberFormat="1" applyFont="1" applyFill="1" applyBorder="1" applyAlignment="1">
      <alignment horizontal="center"/>
    </xf>
    <xf numFmtId="2" fontId="1" fillId="35" borderId="11" xfId="0" applyNumberFormat="1" applyFont="1" applyFill="1" applyBorder="1" applyAlignment="1">
      <alignment horizontal="center"/>
    </xf>
    <xf numFmtId="165" fontId="1" fillId="35" borderId="11" xfId="0" applyNumberFormat="1" applyFont="1" applyFill="1" applyBorder="1" applyAlignment="1">
      <alignment horizontal="center"/>
    </xf>
    <xf numFmtId="165" fontId="1" fillId="36" borderId="11" xfId="0" applyNumberFormat="1" applyFont="1" applyFill="1" applyBorder="1" applyAlignment="1">
      <alignment horizontal="center"/>
    </xf>
    <xf numFmtId="0" fontId="1" fillId="33" borderId="10" xfId="0" applyFont="1" applyFill="1" applyBorder="1" applyAlignment="1">
      <alignment horizontal="left"/>
    </xf>
    <xf numFmtId="1" fontId="1" fillId="33" borderId="10" xfId="0" applyNumberFormat="1" applyFont="1" applyFill="1" applyBorder="1" applyAlignment="1">
      <alignment horizontal="left"/>
    </xf>
    <xf numFmtId="0" fontId="1" fillId="33" borderId="10" xfId="0" applyFont="1" applyFill="1" applyBorder="1" applyAlignment="1">
      <alignment horizontal="center"/>
    </xf>
    <xf numFmtId="0" fontId="8" fillId="33" borderId="10" xfId="0" applyFont="1" applyFill="1" applyBorder="1" applyAlignment="1">
      <alignment horizontal="center"/>
    </xf>
    <xf numFmtId="165" fontId="1" fillId="35" borderId="10" xfId="0" applyNumberFormat="1" applyFont="1" applyFill="1" applyBorder="1" applyAlignment="1">
      <alignment horizontal="center"/>
    </xf>
    <xf numFmtId="2" fontId="1" fillId="35" borderId="10" xfId="0" applyNumberFormat="1" applyFont="1" applyFill="1" applyBorder="1" applyAlignment="1">
      <alignment horizontal="center"/>
    </xf>
    <xf numFmtId="166" fontId="8" fillId="36" borderId="10" xfId="0" applyNumberFormat="1" applyFont="1" applyFill="1" applyBorder="1" applyAlignment="1">
      <alignment horizontal="center"/>
    </xf>
    <xf numFmtId="166" fontId="1" fillId="33" borderId="17" xfId="0" applyNumberFormat="1" applyFont="1" applyFill="1" applyBorder="1" applyAlignment="1">
      <alignment horizontal="center"/>
    </xf>
    <xf numFmtId="0" fontId="1" fillId="40" borderId="10" xfId="0" applyFont="1" applyFill="1" applyBorder="1" applyAlignment="1">
      <alignment horizontal="center"/>
    </xf>
    <xf numFmtId="2" fontId="1" fillId="40" borderId="10" xfId="0" applyNumberFormat="1" applyFont="1" applyFill="1" applyBorder="1" applyAlignment="1">
      <alignment horizontal="center"/>
    </xf>
    <xf numFmtId="165" fontId="1" fillId="40" borderId="10" xfId="0" applyNumberFormat="1" applyFont="1" applyFill="1" applyBorder="1" applyAlignment="1">
      <alignment horizontal="center"/>
    </xf>
    <xf numFmtId="166" fontId="1" fillId="40" borderId="16" xfId="0" applyNumberFormat="1" applyFont="1" applyFill="1" applyBorder="1" applyAlignment="1">
      <alignment horizontal="center"/>
    </xf>
    <xf numFmtId="165" fontId="1" fillId="34" borderId="11" xfId="0" applyNumberFormat="1" applyFont="1" applyFill="1" applyBorder="1" applyAlignment="1">
      <alignment horizontal="center"/>
    </xf>
    <xf numFmtId="0" fontId="1" fillId="41" borderId="19" xfId="0" applyFont="1" applyFill="1" applyBorder="1" applyAlignment="1">
      <alignment horizontal="center"/>
    </xf>
    <xf numFmtId="0" fontId="1" fillId="41" borderId="19" xfId="0" applyFont="1" applyFill="1" applyBorder="1" applyAlignment="1">
      <alignment horizontal="left"/>
    </xf>
    <xf numFmtId="0" fontId="1" fillId="41" borderId="10" xfId="0" applyFont="1" applyFill="1" applyBorder="1" applyAlignment="1">
      <alignment horizontal="center"/>
    </xf>
    <xf numFmtId="0" fontId="1" fillId="41" borderId="10" xfId="0" applyFont="1" applyFill="1" applyBorder="1" applyAlignment="1">
      <alignment horizontal="left"/>
    </xf>
    <xf numFmtId="0" fontId="8" fillId="33" borderId="10" xfId="0" applyFont="1" applyFill="1" applyBorder="1" applyAlignment="1">
      <alignment horizontal="center"/>
    </xf>
    <xf numFmtId="0" fontId="1" fillId="42" borderId="10" xfId="0" applyFont="1" applyFill="1" applyBorder="1" applyAlignment="1">
      <alignment horizontal="center"/>
    </xf>
    <xf numFmtId="0" fontId="1" fillId="42" borderId="10" xfId="0" applyFont="1" applyFill="1" applyBorder="1" applyAlignment="1">
      <alignment horizontal="left"/>
    </xf>
    <xf numFmtId="0" fontId="1" fillId="43" borderId="10" xfId="0" applyFont="1" applyFill="1" applyBorder="1" applyAlignment="1">
      <alignment horizontal="center"/>
    </xf>
    <xf numFmtId="0" fontId="1" fillId="43" borderId="10" xfId="0" applyFont="1" applyFill="1" applyBorder="1" applyAlignment="1">
      <alignment horizontal="left"/>
    </xf>
    <xf numFmtId="2" fontId="1" fillId="39" borderId="10" xfId="0" applyNumberFormat="1" applyFont="1" applyFill="1" applyBorder="1" applyAlignment="1">
      <alignment horizontal="center"/>
    </xf>
    <xf numFmtId="0" fontId="1" fillId="33" borderId="10" xfId="0" applyFont="1" applyFill="1" applyBorder="1" applyAlignment="1">
      <alignment horizontal="left"/>
    </xf>
    <xf numFmtId="0" fontId="1" fillId="33" borderId="10" xfId="0" applyFont="1" applyFill="1" applyBorder="1" applyAlignment="1">
      <alignment horizontal="left"/>
    </xf>
    <xf numFmtId="0" fontId="1" fillId="40" borderId="10" xfId="0" applyFont="1" applyFill="1" applyBorder="1" applyAlignment="1">
      <alignment horizontal="left"/>
    </xf>
    <xf numFmtId="1" fontId="1" fillId="33" borderId="10" xfId="0" applyNumberFormat="1" applyFont="1" applyFill="1" applyBorder="1" applyAlignment="1">
      <alignment horizontal="center"/>
    </xf>
    <xf numFmtId="0" fontId="1" fillId="36" borderId="10" xfId="0" applyFont="1" applyFill="1" applyBorder="1" applyAlignment="1">
      <alignment horizontal="center"/>
    </xf>
    <xf numFmtId="2" fontId="1" fillId="41" borderId="19" xfId="0" applyNumberFormat="1" applyFont="1" applyFill="1" applyBorder="1" applyAlignment="1">
      <alignment horizontal="center"/>
    </xf>
    <xf numFmtId="2" fontId="1" fillId="33" borderId="20" xfId="0" applyNumberFormat="1" applyFont="1" applyFill="1" applyBorder="1" applyAlignment="1">
      <alignment horizontal="center"/>
    </xf>
    <xf numFmtId="165" fontId="1" fillId="41" borderId="19" xfId="0" applyNumberFormat="1" applyFont="1" applyFill="1" applyBorder="1" applyAlignment="1">
      <alignment horizontal="center"/>
    </xf>
    <xf numFmtId="166" fontId="1" fillId="41" borderId="19" xfId="0" applyNumberFormat="1" applyFont="1" applyFill="1" applyBorder="1" applyAlignment="1">
      <alignment horizontal="center"/>
    </xf>
    <xf numFmtId="166" fontId="1" fillId="33" borderId="20" xfId="0" applyNumberFormat="1" applyFont="1" applyFill="1" applyBorder="1" applyAlignment="1">
      <alignment horizontal="center"/>
    </xf>
    <xf numFmtId="1" fontId="1" fillId="33" borderId="20" xfId="0" applyNumberFormat="1" applyFont="1" applyFill="1" applyBorder="1" applyAlignment="1">
      <alignment horizontal="center"/>
    </xf>
    <xf numFmtId="165" fontId="1" fillId="33" borderId="20" xfId="0" applyNumberFormat="1" applyFont="1" applyFill="1" applyBorder="1" applyAlignment="1">
      <alignment horizontal="center"/>
    </xf>
    <xf numFmtId="2" fontId="1" fillId="41" borderId="10" xfId="0" applyNumberFormat="1" applyFont="1" applyFill="1" applyBorder="1" applyAlignment="1">
      <alignment horizontal="center"/>
    </xf>
    <xf numFmtId="165" fontId="1" fillId="41" borderId="10" xfId="0" applyNumberFormat="1" applyFont="1" applyFill="1" applyBorder="1" applyAlignment="1">
      <alignment horizontal="center"/>
    </xf>
    <xf numFmtId="166" fontId="1" fillId="41" borderId="10" xfId="0" applyNumberFormat="1" applyFont="1" applyFill="1" applyBorder="1" applyAlignment="1">
      <alignment horizontal="center"/>
    </xf>
    <xf numFmtId="166" fontId="1" fillId="33" borderId="10" xfId="0" applyNumberFormat="1" applyFont="1" applyFill="1" applyBorder="1" applyAlignment="1">
      <alignment horizontal="center"/>
    </xf>
    <xf numFmtId="0" fontId="1" fillId="40" borderId="10" xfId="0" applyFont="1" applyFill="1" applyBorder="1" applyAlignment="1">
      <alignment horizontal="center"/>
    </xf>
    <xf numFmtId="166" fontId="1" fillId="44" borderId="10" xfId="0" applyNumberFormat="1" applyFont="1" applyFill="1" applyBorder="1" applyAlignment="1">
      <alignment horizontal="center"/>
    </xf>
    <xf numFmtId="166" fontId="1" fillId="40" borderId="10" xfId="0" applyNumberFormat="1" applyFont="1" applyFill="1" applyBorder="1" applyAlignment="1">
      <alignment horizontal="center"/>
    </xf>
    <xf numFmtId="166" fontId="1" fillId="40" borderId="10" xfId="0" applyNumberFormat="1" applyFont="1" applyFill="1" applyBorder="1" applyAlignment="1">
      <alignment horizontal="center"/>
    </xf>
    <xf numFmtId="2" fontId="1" fillId="42" borderId="10" xfId="0" applyNumberFormat="1" applyFont="1" applyFill="1" applyBorder="1" applyAlignment="1">
      <alignment horizontal="center"/>
    </xf>
    <xf numFmtId="165" fontId="1" fillId="42" borderId="10" xfId="0" applyNumberFormat="1" applyFont="1" applyFill="1" applyBorder="1" applyAlignment="1">
      <alignment horizontal="center"/>
    </xf>
    <xf numFmtId="2" fontId="1" fillId="34" borderId="10" xfId="0" applyNumberFormat="1" applyFont="1" applyFill="1" applyBorder="1" applyAlignment="1">
      <alignment horizontal="center"/>
    </xf>
    <xf numFmtId="0" fontId="1" fillId="34" borderId="10" xfId="0" applyFont="1" applyFill="1" applyBorder="1" applyAlignment="1">
      <alignment horizontal="center"/>
    </xf>
    <xf numFmtId="166" fontId="1" fillId="34" borderId="10" xfId="0" applyNumberFormat="1" applyFont="1" applyFill="1" applyBorder="1" applyAlignment="1">
      <alignment horizontal="center"/>
    </xf>
    <xf numFmtId="2" fontId="1" fillId="43" borderId="10" xfId="0" applyNumberFormat="1" applyFont="1" applyFill="1" applyBorder="1" applyAlignment="1">
      <alignment horizontal="center"/>
    </xf>
    <xf numFmtId="2" fontId="1" fillId="35" borderId="10" xfId="0" applyNumberFormat="1" applyFont="1" applyFill="1" applyBorder="1" applyAlignment="1">
      <alignment horizontal="center"/>
    </xf>
    <xf numFmtId="0" fontId="8" fillId="35" borderId="10" xfId="0" applyFont="1" applyFill="1" applyBorder="1" applyAlignment="1">
      <alignment horizontal="center"/>
    </xf>
    <xf numFmtId="2" fontId="1" fillId="36" borderId="10" xfId="0" applyNumberFormat="1" applyFont="1" applyFill="1" applyBorder="1" applyAlignment="1">
      <alignment horizontal="center"/>
    </xf>
    <xf numFmtId="166" fontId="1" fillId="36" borderId="10" xfId="0" applyNumberFormat="1" applyFont="1" applyFill="1" applyBorder="1" applyAlignment="1">
      <alignment horizontal="center"/>
    </xf>
    <xf numFmtId="166" fontId="1" fillId="45" borderId="10" xfId="0" applyNumberFormat="1" applyFont="1" applyFill="1" applyBorder="1" applyAlignment="1">
      <alignment horizontal="center"/>
    </xf>
    <xf numFmtId="165" fontId="1" fillId="45" borderId="10" xfId="0" applyNumberFormat="1" applyFont="1" applyFill="1" applyBorder="1" applyAlignment="1">
      <alignment horizontal="center"/>
    </xf>
    <xf numFmtId="1" fontId="1" fillId="34" borderId="10" xfId="0" applyNumberFormat="1" applyFont="1" applyFill="1" applyBorder="1" applyAlignment="1">
      <alignment horizontal="center"/>
    </xf>
    <xf numFmtId="166" fontId="1" fillId="39" borderId="10" xfId="0" applyNumberFormat="1" applyFont="1" applyFill="1" applyBorder="1" applyAlignment="1">
      <alignment horizontal="center"/>
    </xf>
    <xf numFmtId="166" fontId="1" fillId="38" borderId="10" xfId="0" applyNumberFormat="1" applyFont="1" applyFill="1" applyBorder="1" applyAlignment="1">
      <alignment horizontal="center"/>
    </xf>
    <xf numFmtId="0" fontId="1" fillId="33" borderId="11" xfId="0" applyFont="1" applyFill="1" applyBorder="1" applyAlignment="1">
      <alignment horizontal="center"/>
    </xf>
    <xf numFmtId="166" fontId="1" fillId="33" borderId="21" xfId="0" applyNumberFormat="1" applyFont="1" applyFill="1" applyBorder="1" applyAlignment="1">
      <alignment horizontal="center"/>
    </xf>
    <xf numFmtId="166" fontId="1" fillId="45" borderId="11" xfId="0" applyNumberFormat="1" applyFont="1" applyFill="1" applyBorder="1" applyAlignment="1">
      <alignment horizontal="center"/>
    </xf>
    <xf numFmtId="166" fontId="1" fillId="36" borderId="22" xfId="0" applyNumberFormat="1" applyFont="1" applyFill="1" applyBorder="1" applyAlignment="1">
      <alignment horizontal="center"/>
    </xf>
    <xf numFmtId="0" fontId="1" fillId="35" borderId="11" xfId="0" applyFont="1" applyFill="1" applyBorder="1" applyAlignment="1">
      <alignment horizontal="center"/>
    </xf>
    <xf numFmtId="166" fontId="1" fillId="38" borderId="12" xfId="0" applyNumberFormat="1" applyFont="1" applyFill="1" applyBorder="1" applyAlignment="1">
      <alignment horizontal="center"/>
    </xf>
    <xf numFmtId="1" fontId="1" fillId="36" borderId="12" xfId="0" applyNumberFormat="1" applyFont="1" applyFill="1" applyBorder="1" applyAlignment="1">
      <alignment horizontal="center"/>
    </xf>
    <xf numFmtId="166" fontId="1" fillId="39" borderId="11" xfId="0" applyNumberFormat="1" applyFont="1" applyFill="1" applyBorder="1" applyAlignment="1">
      <alignment horizontal="center"/>
    </xf>
    <xf numFmtId="166" fontId="1" fillId="35" borderId="11" xfId="0" applyNumberFormat="1" applyFont="1" applyFill="1" applyBorder="1" applyAlignment="1">
      <alignment horizontal="center"/>
    </xf>
    <xf numFmtId="0" fontId="1" fillId="0" borderId="2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46" borderId="10" xfId="0" applyFont="1" applyFill="1" applyBorder="1" applyAlignment="1">
      <alignment horizontal="left"/>
    </xf>
    <xf numFmtId="0" fontId="1" fillId="46" borderId="10" xfId="0" applyFont="1" applyFill="1" applyBorder="1" applyAlignment="1">
      <alignment horizontal="center"/>
    </xf>
    <xf numFmtId="2" fontId="1" fillId="46" borderId="10" xfId="0" applyNumberFormat="1" applyFont="1" applyFill="1" applyBorder="1" applyAlignment="1">
      <alignment horizontal="center"/>
    </xf>
    <xf numFmtId="1" fontId="1" fillId="33" borderId="10" xfId="0" applyNumberFormat="1" applyFont="1" applyFill="1" applyBorder="1" applyAlignment="1">
      <alignment horizontal="left"/>
    </xf>
    <xf numFmtId="0" fontId="1" fillId="47" borderId="10" xfId="0" applyFont="1" applyFill="1" applyBorder="1" applyAlignment="1">
      <alignment horizontal="left"/>
    </xf>
    <xf numFmtId="0" fontId="1" fillId="47" borderId="10" xfId="0" applyFont="1" applyFill="1" applyBorder="1" applyAlignment="1">
      <alignment horizontal="center"/>
    </xf>
    <xf numFmtId="2" fontId="1" fillId="47" borderId="10" xfId="0" applyNumberFormat="1" applyFont="1" applyFill="1" applyBorder="1" applyAlignment="1">
      <alignment horizontal="center"/>
    </xf>
    <xf numFmtId="0" fontId="8" fillId="33" borderId="10" xfId="0" applyFont="1" applyFill="1" applyBorder="1" applyAlignment="1">
      <alignment horizontal="center"/>
    </xf>
    <xf numFmtId="0" fontId="1" fillId="48" borderId="10" xfId="0" applyFont="1" applyFill="1" applyBorder="1" applyAlignment="1">
      <alignment horizontal="left"/>
    </xf>
    <xf numFmtId="0" fontId="1" fillId="48" borderId="10" xfId="0" applyFont="1" applyFill="1" applyBorder="1" applyAlignment="1">
      <alignment horizontal="center"/>
    </xf>
    <xf numFmtId="0" fontId="1" fillId="33" borderId="18" xfId="0" applyFont="1" applyFill="1" applyBorder="1" applyAlignment="1">
      <alignment horizontal="left"/>
    </xf>
    <xf numFmtId="0" fontId="1" fillId="33" borderId="18" xfId="0" applyFont="1" applyFill="1" applyBorder="1" applyAlignment="1">
      <alignment horizontal="center"/>
    </xf>
    <xf numFmtId="0" fontId="1" fillId="33" borderId="18" xfId="0" applyFont="1" applyFill="1" applyBorder="1" applyAlignment="1">
      <alignment horizontal="center"/>
    </xf>
    <xf numFmtId="166" fontId="1" fillId="33" borderId="18" xfId="0" applyNumberFormat="1" applyFont="1" applyFill="1" applyBorder="1" applyAlignment="1">
      <alignment horizontal="center"/>
    </xf>
    <xf numFmtId="166" fontId="1" fillId="41" borderId="24" xfId="0" applyNumberFormat="1" applyFont="1" applyFill="1" applyBorder="1" applyAlignment="1">
      <alignment horizontal="center"/>
    </xf>
    <xf numFmtId="0" fontId="1" fillId="0" borderId="25" xfId="0" applyFont="1" applyBorder="1" applyAlignment="1">
      <alignment horizontal="center"/>
    </xf>
    <xf numFmtId="0" fontId="1" fillId="45" borderId="10" xfId="0" applyFont="1" applyFill="1" applyBorder="1" applyAlignment="1">
      <alignment horizontal="left"/>
    </xf>
    <xf numFmtId="0" fontId="1" fillId="45" borderId="10" xfId="0" applyFont="1" applyFill="1" applyBorder="1" applyAlignment="1">
      <alignment horizontal="center"/>
    </xf>
    <xf numFmtId="2" fontId="1" fillId="45" borderId="10" xfId="0" applyNumberFormat="1" applyFont="1" applyFill="1" applyBorder="1" applyAlignment="1">
      <alignment horizontal="center"/>
    </xf>
    <xf numFmtId="1" fontId="1" fillId="34" borderId="10" xfId="0" applyNumberFormat="1" applyFont="1" applyFill="1" applyBorder="1" applyAlignment="1">
      <alignment horizontal="left"/>
    </xf>
    <xf numFmtId="165" fontId="1" fillId="34" borderId="10" xfId="0" applyNumberFormat="1" applyFont="1" applyFill="1" applyBorder="1" applyAlignment="1">
      <alignment horizontal="center"/>
    </xf>
    <xf numFmtId="2" fontId="1" fillId="34" borderId="10" xfId="0" applyNumberFormat="1" applyFont="1" applyFill="1" applyBorder="1" applyAlignment="1">
      <alignment horizontal="center"/>
    </xf>
    <xf numFmtId="166" fontId="8" fillId="34" borderId="10" xfId="0" applyNumberFormat="1" applyFont="1" applyFill="1" applyBorder="1" applyAlignment="1">
      <alignment horizontal="center"/>
    </xf>
    <xf numFmtId="0" fontId="1" fillId="49" borderId="10" xfId="0" applyFont="1" applyFill="1" applyBorder="1" applyAlignment="1">
      <alignment horizontal="left"/>
    </xf>
    <xf numFmtId="0" fontId="1" fillId="49" borderId="10" xfId="0" applyFont="1" applyFill="1" applyBorder="1" applyAlignment="1">
      <alignment horizontal="center"/>
    </xf>
    <xf numFmtId="0" fontId="1" fillId="34" borderId="11" xfId="0" applyFont="1" applyFill="1" applyBorder="1" applyAlignment="1">
      <alignment horizontal="left"/>
    </xf>
    <xf numFmtId="0" fontId="1" fillId="34" borderId="11" xfId="0" applyFont="1" applyFill="1" applyBorder="1" applyAlignment="1">
      <alignment horizontal="center"/>
    </xf>
    <xf numFmtId="0" fontId="1" fillId="35" borderId="11" xfId="0" applyFont="1" applyFill="1" applyBorder="1" applyAlignment="1">
      <alignment horizontal="left"/>
    </xf>
    <xf numFmtId="0" fontId="1" fillId="50" borderId="10" xfId="0" applyFont="1" applyFill="1" applyBorder="1" applyAlignment="1">
      <alignment horizontal="left"/>
    </xf>
    <xf numFmtId="0" fontId="1" fillId="50" borderId="10" xfId="0" applyFont="1" applyFill="1" applyBorder="1" applyAlignment="1">
      <alignment horizontal="center"/>
    </xf>
    <xf numFmtId="0" fontId="1" fillId="51" borderId="10" xfId="0" applyFont="1" applyFill="1" applyBorder="1" applyAlignment="1">
      <alignment horizontal="left"/>
    </xf>
    <xf numFmtId="0" fontId="1" fillId="51" borderId="10" xfId="0" applyFont="1" applyFill="1" applyBorder="1" applyAlignment="1">
      <alignment horizontal="center"/>
    </xf>
    <xf numFmtId="2" fontId="8" fillId="36" borderId="10" xfId="0" applyNumberFormat="1" applyFont="1" applyFill="1" applyBorder="1" applyAlignment="1">
      <alignment horizontal="center"/>
    </xf>
    <xf numFmtId="1" fontId="1" fillId="36" borderId="10" xfId="0" applyNumberFormat="1" applyFont="1" applyFill="1" applyBorder="1" applyAlignment="1">
      <alignment horizontal="left"/>
    </xf>
    <xf numFmtId="0" fontId="1" fillId="36" borderId="11" xfId="0" applyFont="1" applyFill="1" applyBorder="1" applyAlignment="1">
      <alignment horizontal="left"/>
    </xf>
    <xf numFmtId="0" fontId="1" fillId="36" borderId="11" xfId="0" applyFont="1" applyFill="1" applyBorder="1" applyAlignment="1">
      <alignment horizontal="center"/>
    </xf>
    <xf numFmtId="0" fontId="1" fillId="36" borderId="11" xfId="0" applyFont="1" applyFill="1" applyBorder="1" applyAlignment="1">
      <alignment horizontal="center"/>
    </xf>
    <xf numFmtId="2" fontId="1" fillId="36" borderId="11" xfId="0" applyNumberFormat="1" applyFont="1" applyFill="1" applyBorder="1" applyAlignment="1">
      <alignment horizontal="center"/>
    </xf>
    <xf numFmtId="166" fontId="1" fillId="38" borderId="11" xfId="0" applyNumberFormat="1" applyFont="1" applyFill="1" applyBorder="1" applyAlignment="1">
      <alignment horizontal="center"/>
    </xf>
    <xf numFmtId="166" fontId="1" fillId="36" borderId="11" xfId="0" applyNumberFormat="1" applyFont="1" applyFill="1" applyBorder="1" applyAlignment="1">
      <alignment horizontal="center"/>
    </xf>
    <xf numFmtId="0" fontId="0" fillId="0" borderId="0" xfId="0" applyBorder="1" applyAlignment="1">
      <alignment/>
    </xf>
    <xf numFmtId="0" fontId="1" fillId="0" borderId="0" xfId="0" applyFont="1" applyFill="1" applyBorder="1" applyAlignment="1">
      <alignment horizontal="center"/>
    </xf>
    <xf numFmtId="0" fontId="4" fillId="0" borderId="0" xfId="0" applyFont="1" applyBorder="1" applyAlignment="1">
      <alignment horizontal="right" vertical="center" wrapText="1"/>
    </xf>
    <xf numFmtId="0" fontId="5" fillId="0" borderId="26" xfId="0" applyFont="1" applyBorder="1" applyAlignment="1">
      <alignment horizontal="center" vertical="center" wrapText="1"/>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1" fillId="35" borderId="31" xfId="0" applyFont="1" applyFill="1" applyBorder="1" applyAlignment="1">
      <alignment horizontal="center" vertical="center" textRotation="90" wrapText="1"/>
    </xf>
    <xf numFmtId="0" fontId="11" fillId="35" borderId="32" xfId="0" applyFont="1" applyFill="1" applyBorder="1" applyAlignment="1">
      <alignment horizontal="center" vertical="center" textRotation="90" wrapText="1"/>
    </xf>
    <xf numFmtId="0" fontId="11" fillId="35" borderId="33" xfId="0" applyFont="1" applyFill="1" applyBorder="1" applyAlignment="1">
      <alignment horizontal="center" vertical="center" textRotation="90" wrapText="1"/>
    </xf>
    <xf numFmtId="0" fontId="11" fillId="36" borderId="20" xfId="0" applyFont="1" applyFill="1" applyBorder="1" applyAlignment="1">
      <alignment horizontal="center" vertical="center" textRotation="90" wrapText="1"/>
    </xf>
    <xf numFmtId="0" fontId="11" fillId="36" borderId="23" xfId="0" applyFont="1" applyFill="1" applyBorder="1" applyAlignment="1">
      <alignment horizontal="center" vertical="center" textRotation="90" wrapText="1"/>
    </xf>
    <xf numFmtId="0" fontId="11" fillId="36" borderId="18" xfId="0" applyFont="1" applyFill="1" applyBorder="1" applyAlignment="1">
      <alignment horizontal="center" vertical="center" textRotation="90" wrapText="1"/>
    </xf>
    <xf numFmtId="0" fontId="10" fillId="33" borderId="34" xfId="0" applyFont="1" applyFill="1" applyBorder="1" applyAlignment="1">
      <alignment horizontal="center" vertical="center" textRotation="90"/>
    </xf>
    <xf numFmtId="0" fontId="11" fillId="0" borderId="35" xfId="0" applyFont="1" applyBorder="1" applyAlignment="1">
      <alignment horizontal="center" vertical="center" textRotation="90"/>
    </xf>
    <xf numFmtId="0" fontId="11" fillId="0" borderId="36" xfId="0" applyFont="1" applyBorder="1" applyAlignment="1">
      <alignment horizontal="center" vertical="center" textRotation="90"/>
    </xf>
    <xf numFmtId="0" fontId="11" fillId="34" borderId="34" xfId="0" applyFont="1" applyFill="1" applyBorder="1" applyAlignment="1">
      <alignment horizontal="center" vertical="center" textRotation="90"/>
    </xf>
    <xf numFmtId="0" fontId="11" fillId="34" borderId="35" xfId="0" applyFont="1" applyFill="1" applyBorder="1" applyAlignment="1">
      <alignment/>
    </xf>
    <xf numFmtId="0" fontId="11" fillId="34" borderId="36" xfId="0" applyFont="1" applyFill="1" applyBorder="1" applyAlignment="1">
      <alignment/>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15"/>
  <sheetViews>
    <sheetView tabSelected="1" zoomScalePageLayoutView="0" workbookViewId="0" topLeftCell="A1">
      <selection activeCell="C3" sqref="C3:C5"/>
    </sheetView>
  </sheetViews>
  <sheetFormatPr defaultColWidth="9.140625" defaultRowHeight="12.75"/>
  <cols>
    <col min="2" max="2" width="4.28125" style="0" customWidth="1"/>
    <col min="3" max="3" width="30.140625" style="0" customWidth="1"/>
    <col min="4" max="5" width="6.8515625" style="0" customWidth="1"/>
    <col min="6" max="6" width="8.140625" style="0" customWidth="1"/>
    <col min="8" max="8" width="10.8515625" style="0" customWidth="1"/>
    <col min="9" max="9" width="10.7109375" style="0" customWidth="1"/>
    <col min="10" max="10" width="10.00390625" style="0" customWidth="1"/>
    <col min="11" max="11" width="12.28125" style="0" customWidth="1"/>
    <col min="12" max="12" width="11.8515625" style="0" customWidth="1"/>
    <col min="13" max="13" width="9.7109375" style="0" customWidth="1"/>
    <col min="14" max="14" width="10.140625" style="0" customWidth="1"/>
    <col min="15" max="15" width="10.00390625" style="0" customWidth="1"/>
    <col min="16" max="16" width="12.28125" style="0" customWidth="1"/>
    <col min="17" max="17" width="19.7109375" style="0" customWidth="1"/>
    <col min="18" max="18" width="20.8515625" style="0" customWidth="1"/>
    <col min="19" max="19" width="19.421875" style="0" customWidth="1"/>
    <col min="20" max="20" width="11.57421875" style="0" customWidth="1"/>
    <col min="21" max="21" width="11.421875" style="0" customWidth="1"/>
    <col min="22" max="22" width="12.00390625" style="0" customWidth="1"/>
  </cols>
  <sheetData>
    <row r="1" spans="1:22" ht="12.75">
      <c r="A1" s="203"/>
      <c r="B1" s="203"/>
      <c r="C1" s="203"/>
      <c r="D1" s="203"/>
      <c r="E1" s="203"/>
      <c r="F1" s="203"/>
      <c r="G1" s="9"/>
      <c r="H1" s="15"/>
      <c r="I1" s="8"/>
      <c r="J1" s="8"/>
      <c r="K1" s="8"/>
      <c r="L1" s="8"/>
      <c r="M1" s="8"/>
      <c r="N1" s="8"/>
      <c r="O1" s="8"/>
      <c r="P1" s="8"/>
      <c r="Q1" s="8"/>
      <c r="R1" s="8"/>
      <c r="S1" s="8"/>
      <c r="T1" s="9"/>
      <c r="U1" s="9"/>
      <c r="V1" s="9"/>
    </row>
    <row r="2" spans="1:22" ht="28.5" customHeight="1" thickBot="1">
      <c r="A2" s="204" t="s">
        <v>445</v>
      </c>
      <c r="B2" s="204"/>
      <c r="C2" s="204"/>
      <c r="D2" s="204"/>
      <c r="E2" s="204"/>
      <c r="F2" s="204"/>
      <c r="G2" s="204"/>
      <c r="H2" s="204"/>
      <c r="I2" s="204"/>
      <c r="J2" s="204"/>
      <c r="K2" s="204"/>
      <c r="L2" s="204"/>
      <c r="M2" s="204"/>
      <c r="N2" s="204"/>
      <c r="O2" s="204"/>
      <c r="P2" s="204"/>
      <c r="Q2" s="1"/>
      <c r="R2" s="1"/>
      <c r="S2" s="1"/>
      <c r="T2" s="1"/>
      <c r="U2" s="1"/>
      <c r="V2" s="1"/>
    </row>
    <row r="3" spans="1:22" ht="13.5" thickBot="1">
      <c r="A3" s="226" t="s">
        <v>1</v>
      </c>
      <c r="B3" s="229" t="s">
        <v>0</v>
      </c>
      <c r="C3" s="209" t="s">
        <v>2</v>
      </c>
      <c r="D3" s="209" t="s">
        <v>3</v>
      </c>
      <c r="E3" s="209" t="s">
        <v>4</v>
      </c>
      <c r="F3" s="209" t="s">
        <v>9</v>
      </c>
      <c r="G3" s="205" t="s">
        <v>5</v>
      </c>
      <c r="H3" s="211" t="s">
        <v>20</v>
      </c>
      <c r="I3" s="212"/>
      <c r="J3" s="212"/>
      <c r="K3" s="212"/>
      <c r="L3" s="212"/>
      <c r="M3" s="212"/>
      <c r="N3" s="212"/>
      <c r="O3" s="212"/>
      <c r="P3" s="213"/>
      <c r="Q3" s="12" t="s">
        <v>21</v>
      </c>
      <c r="R3" s="13"/>
      <c r="S3" s="14"/>
      <c r="T3" s="205" t="s">
        <v>25</v>
      </c>
      <c r="U3" s="205" t="s">
        <v>26</v>
      </c>
      <c r="V3" s="207" t="s">
        <v>27</v>
      </c>
    </row>
    <row r="4" spans="1:22" ht="101.25">
      <c r="A4" s="227"/>
      <c r="B4" s="230"/>
      <c r="C4" s="210"/>
      <c r="D4" s="210"/>
      <c r="E4" s="210"/>
      <c r="F4" s="210"/>
      <c r="G4" s="206"/>
      <c r="H4" s="2" t="s">
        <v>18</v>
      </c>
      <c r="I4" s="2" t="s">
        <v>17</v>
      </c>
      <c r="J4" s="2" t="s">
        <v>16</v>
      </c>
      <c r="K4" s="2" t="s">
        <v>15</v>
      </c>
      <c r="L4" s="2" t="s">
        <v>14</v>
      </c>
      <c r="M4" s="11" t="s">
        <v>13</v>
      </c>
      <c r="N4" s="11" t="s">
        <v>12</v>
      </c>
      <c r="O4" s="11" t="s">
        <v>19</v>
      </c>
      <c r="P4" s="11" t="s">
        <v>11</v>
      </c>
      <c r="Q4" s="10" t="s">
        <v>22</v>
      </c>
      <c r="R4" s="10" t="s">
        <v>24</v>
      </c>
      <c r="S4" s="10" t="s">
        <v>23</v>
      </c>
      <c r="T4" s="206"/>
      <c r="U4" s="206"/>
      <c r="V4" s="208"/>
    </row>
    <row r="5" spans="1:22" ht="13.5" thickBot="1">
      <c r="A5" s="228"/>
      <c r="B5" s="231"/>
      <c r="C5" s="232"/>
      <c r="D5" s="41" t="s">
        <v>6</v>
      </c>
      <c r="E5" s="41" t="s">
        <v>7</v>
      </c>
      <c r="F5" s="41" t="s">
        <v>33</v>
      </c>
      <c r="G5" s="41" t="s">
        <v>33</v>
      </c>
      <c r="H5" s="41" t="s">
        <v>8</v>
      </c>
      <c r="I5" s="41" t="s">
        <v>8</v>
      </c>
      <c r="J5" s="41" t="s">
        <v>8</v>
      </c>
      <c r="K5" s="41" t="s">
        <v>8</v>
      </c>
      <c r="L5" s="41" t="s">
        <v>8</v>
      </c>
      <c r="M5" s="41" t="s">
        <v>34</v>
      </c>
      <c r="N5" s="41" t="s">
        <v>8</v>
      </c>
      <c r="O5" s="41" t="s">
        <v>34</v>
      </c>
      <c r="P5" s="41" t="s">
        <v>8</v>
      </c>
      <c r="Q5" s="41" t="s">
        <v>10</v>
      </c>
      <c r="R5" s="41" t="s">
        <v>10</v>
      </c>
      <c r="S5" s="41" t="s">
        <v>10</v>
      </c>
      <c r="T5" s="41" t="s">
        <v>8</v>
      </c>
      <c r="U5" s="41" t="s">
        <v>8</v>
      </c>
      <c r="V5" s="42" t="s">
        <v>34</v>
      </c>
    </row>
    <row r="6" spans="1:22" ht="12.75">
      <c r="A6" s="220" t="s">
        <v>444</v>
      </c>
      <c r="B6" s="157">
        <v>1</v>
      </c>
      <c r="C6" s="104" t="s">
        <v>39</v>
      </c>
      <c r="D6" s="103">
        <v>50</v>
      </c>
      <c r="E6" s="103"/>
      <c r="F6" s="118">
        <v>2615.04</v>
      </c>
      <c r="G6" s="118">
        <v>2615.04</v>
      </c>
      <c r="H6" s="119">
        <v>9.3</v>
      </c>
      <c r="I6" s="119">
        <f>H6</f>
        <v>9.3</v>
      </c>
      <c r="J6" s="120">
        <f>D6*160/1000</f>
        <v>8</v>
      </c>
      <c r="K6" s="121">
        <f>I6-N6</f>
        <v>4.965000000000001</v>
      </c>
      <c r="L6" s="122">
        <f>I6-P6</f>
        <v>4.690752000000001</v>
      </c>
      <c r="M6" s="123">
        <v>85</v>
      </c>
      <c r="N6" s="124">
        <f>M6*51/1000</f>
        <v>4.335</v>
      </c>
      <c r="O6" s="122">
        <v>75.81</v>
      </c>
      <c r="P6" s="122">
        <f>O6*60.8/1000</f>
        <v>4.609248</v>
      </c>
      <c r="Q6" s="122">
        <f>J6*1000/D6</f>
        <v>160</v>
      </c>
      <c r="R6" s="122">
        <f aca="true" t="shared" si="0" ref="R6:R66">K6*1000/D6</f>
        <v>99.30000000000001</v>
      </c>
      <c r="S6" s="122">
        <f>L6*1000/D6</f>
        <v>93.81504000000001</v>
      </c>
      <c r="T6" s="124">
        <f aca="true" t="shared" si="1" ref="T6:T66">L6-J6</f>
        <v>-3.3092479999999993</v>
      </c>
      <c r="U6" s="124">
        <f aca="true" t="shared" si="2" ref="U6:U66">N6-P6</f>
        <v>-0.27424800000000005</v>
      </c>
      <c r="V6" s="149">
        <f aca="true" t="shared" si="3" ref="V6:V66">O6-M6</f>
        <v>-9.189999999999998</v>
      </c>
    </row>
    <row r="7" spans="1:22" ht="12.75">
      <c r="A7" s="221"/>
      <c r="B7" s="158">
        <v>2</v>
      </c>
      <c r="C7" s="106" t="s">
        <v>40</v>
      </c>
      <c r="D7" s="105">
        <v>40</v>
      </c>
      <c r="E7" s="105"/>
      <c r="F7" s="125">
        <v>2290.61</v>
      </c>
      <c r="G7" s="125">
        <v>2290.61</v>
      </c>
      <c r="H7" s="24">
        <v>6.9</v>
      </c>
      <c r="I7" s="24">
        <f aca="true" t="shared" si="4" ref="I7:I66">H7</f>
        <v>6.9</v>
      </c>
      <c r="J7" s="126">
        <f>D7*160/1000</f>
        <v>6.4</v>
      </c>
      <c r="K7" s="127">
        <f aca="true" t="shared" si="5" ref="K7:K66">I7-N7</f>
        <v>4.248</v>
      </c>
      <c r="L7" s="25">
        <f aca="true" t="shared" si="6" ref="L7:L66">I7-P7</f>
        <v>4.2856000000000005</v>
      </c>
      <c r="M7" s="116">
        <v>52</v>
      </c>
      <c r="N7" s="32">
        <f>M7*51/1000</f>
        <v>2.652</v>
      </c>
      <c r="O7" s="25">
        <v>43</v>
      </c>
      <c r="P7" s="25">
        <f>O7*60.8/1000</f>
        <v>2.6144000000000003</v>
      </c>
      <c r="Q7" s="25">
        <f aca="true" t="shared" si="7" ref="Q7:Q66">J7*1000/D7</f>
        <v>160</v>
      </c>
      <c r="R7" s="25">
        <f t="shared" si="0"/>
        <v>106.2</v>
      </c>
      <c r="S7" s="25">
        <f aca="true" t="shared" si="8" ref="S7:S66">L7*1000/D7</f>
        <v>107.14000000000001</v>
      </c>
      <c r="T7" s="32">
        <f t="shared" si="1"/>
        <v>-2.1144</v>
      </c>
      <c r="U7" s="32">
        <f t="shared" si="2"/>
        <v>0.037599999999999856</v>
      </c>
      <c r="V7" s="34">
        <f t="shared" si="3"/>
        <v>-9</v>
      </c>
    </row>
    <row r="8" spans="1:22" ht="12.75">
      <c r="A8" s="221"/>
      <c r="B8" s="158">
        <v>3</v>
      </c>
      <c r="C8" s="106" t="s">
        <v>41</v>
      </c>
      <c r="D8" s="105">
        <v>40</v>
      </c>
      <c r="E8" s="105"/>
      <c r="F8" s="125">
        <v>2256.03</v>
      </c>
      <c r="G8" s="125">
        <v>2256.03</v>
      </c>
      <c r="H8" s="24">
        <v>6.9</v>
      </c>
      <c r="I8" s="24">
        <f t="shared" si="4"/>
        <v>6.9</v>
      </c>
      <c r="J8" s="126">
        <f>D8*160/1000</f>
        <v>6.4</v>
      </c>
      <c r="K8" s="127">
        <f t="shared" si="5"/>
        <v>4.248</v>
      </c>
      <c r="L8" s="25">
        <f t="shared" si="6"/>
        <v>3.4040000000000004</v>
      </c>
      <c r="M8" s="116">
        <v>52</v>
      </c>
      <c r="N8" s="32">
        <f>M8*51/1000</f>
        <v>2.652</v>
      </c>
      <c r="O8" s="25">
        <v>57.5</v>
      </c>
      <c r="P8" s="25">
        <f>O8*60.8/1000</f>
        <v>3.496</v>
      </c>
      <c r="Q8" s="25">
        <f t="shared" si="7"/>
        <v>160</v>
      </c>
      <c r="R8" s="25">
        <f t="shared" si="0"/>
        <v>106.2</v>
      </c>
      <c r="S8" s="25">
        <f t="shared" si="8"/>
        <v>85.10000000000001</v>
      </c>
      <c r="T8" s="32">
        <f t="shared" si="1"/>
        <v>-2.996</v>
      </c>
      <c r="U8" s="32">
        <f t="shared" si="2"/>
        <v>-0.8439999999999999</v>
      </c>
      <c r="V8" s="34">
        <f t="shared" si="3"/>
        <v>5.5</v>
      </c>
    </row>
    <row r="9" spans="1:22" ht="12.75">
      <c r="A9" s="221"/>
      <c r="B9" s="158">
        <v>4</v>
      </c>
      <c r="C9" s="106" t="s">
        <v>45</v>
      </c>
      <c r="D9" s="105">
        <v>20</v>
      </c>
      <c r="E9" s="105"/>
      <c r="F9" s="105">
        <v>712.76</v>
      </c>
      <c r="G9" s="105">
        <v>712.76</v>
      </c>
      <c r="H9" s="24">
        <v>3.72</v>
      </c>
      <c r="I9" s="24">
        <f t="shared" si="4"/>
        <v>3.72</v>
      </c>
      <c r="J9" s="126">
        <f>D9*160/1000</f>
        <v>3.2</v>
      </c>
      <c r="K9" s="127">
        <f t="shared" si="5"/>
        <v>3.0060000000000002</v>
      </c>
      <c r="L9" s="25">
        <f t="shared" si="6"/>
        <v>2.5040000000000004</v>
      </c>
      <c r="M9" s="116">
        <v>14</v>
      </c>
      <c r="N9" s="32">
        <f>M9*51/1000</f>
        <v>0.714</v>
      </c>
      <c r="O9" s="25">
        <v>20</v>
      </c>
      <c r="P9" s="25">
        <f>O9*60.8/1000</f>
        <v>1.216</v>
      </c>
      <c r="Q9" s="25">
        <f t="shared" si="7"/>
        <v>160</v>
      </c>
      <c r="R9" s="25">
        <f t="shared" si="0"/>
        <v>150.3</v>
      </c>
      <c r="S9" s="25">
        <f t="shared" si="8"/>
        <v>125.20000000000002</v>
      </c>
      <c r="T9" s="32">
        <f t="shared" si="1"/>
        <v>-0.6959999999999997</v>
      </c>
      <c r="U9" s="32">
        <f t="shared" si="2"/>
        <v>-0.502</v>
      </c>
      <c r="V9" s="34">
        <f t="shared" si="3"/>
        <v>6</v>
      </c>
    </row>
    <row r="10" spans="1:22" ht="12.75">
      <c r="A10" s="221"/>
      <c r="B10" s="158">
        <v>5</v>
      </c>
      <c r="C10" s="113" t="s">
        <v>186</v>
      </c>
      <c r="D10" s="65">
        <v>45</v>
      </c>
      <c r="E10" s="65" t="s">
        <v>28</v>
      </c>
      <c r="F10" s="65">
        <v>2339.15</v>
      </c>
      <c r="G10" s="65">
        <v>2339.15</v>
      </c>
      <c r="H10" s="63">
        <v>8.658</v>
      </c>
      <c r="I10" s="24">
        <f t="shared" si="4"/>
        <v>8.658</v>
      </c>
      <c r="J10" s="63">
        <v>7.2</v>
      </c>
      <c r="K10" s="127">
        <f t="shared" si="5"/>
        <v>4.9302399999999995</v>
      </c>
      <c r="L10" s="25">
        <f t="shared" si="6"/>
        <v>4.9302399999999995</v>
      </c>
      <c r="M10" s="63">
        <v>68</v>
      </c>
      <c r="N10" s="63">
        <f>M10*0.05482</f>
        <v>3.72776</v>
      </c>
      <c r="O10" s="63">
        <v>68</v>
      </c>
      <c r="P10" s="63">
        <f>O10*0.05482</f>
        <v>3.72776</v>
      </c>
      <c r="Q10" s="25">
        <f t="shared" si="7"/>
        <v>160</v>
      </c>
      <c r="R10" s="25">
        <f t="shared" si="0"/>
        <v>109.56088888888888</v>
      </c>
      <c r="S10" s="25">
        <f t="shared" si="8"/>
        <v>109.56088888888888</v>
      </c>
      <c r="T10" s="32">
        <f t="shared" si="1"/>
        <v>-2.2697600000000007</v>
      </c>
      <c r="U10" s="32">
        <f t="shared" si="2"/>
        <v>0</v>
      </c>
      <c r="V10" s="34">
        <f t="shared" si="3"/>
        <v>0</v>
      </c>
    </row>
    <row r="11" spans="1:22" ht="12.75">
      <c r="A11" s="221"/>
      <c r="B11" s="158">
        <v>6</v>
      </c>
      <c r="C11" s="113" t="s">
        <v>187</v>
      </c>
      <c r="D11" s="65">
        <v>100</v>
      </c>
      <c r="E11" s="65" t="s">
        <v>28</v>
      </c>
      <c r="F11" s="64">
        <v>4440.62</v>
      </c>
      <c r="G11" s="64">
        <v>4440.6</v>
      </c>
      <c r="H11" s="63">
        <v>18.627</v>
      </c>
      <c r="I11" s="24">
        <f t="shared" si="4"/>
        <v>18.627</v>
      </c>
      <c r="J11" s="63">
        <v>16</v>
      </c>
      <c r="K11" s="127">
        <f t="shared" si="5"/>
        <v>11.007019999999999</v>
      </c>
      <c r="L11" s="25">
        <f t="shared" si="6"/>
        <v>10.359047599999998</v>
      </c>
      <c r="M11" s="63">
        <v>139</v>
      </c>
      <c r="N11" s="63">
        <f aca="true" t="shared" si="9" ref="N11:N19">M11*0.05482</f>
        <v>7.61998</v>
      </c>
      <c r="O11" s="63">
        <v>150.82</v>
      </c>
      <c r="P11" s="63">
        <f aca="true" t="shared" si="10" ref="P11:P19">O11*0.05482</f>
        <v>8.2679524</v>
      </c>
      <c r="Q11" s="25">
        <f t="shared" si="7"/>
        <v>160</v>
      </c>
      <c r="R11" s="25">
        <f t="shared" si="0"/>
        <v>110.07019999999999</v>
      </c>
      <c r="S11" s="25">
        <f t="shared" si="8"/>
        <v>103.59047599999998</v>
      </c>
      <c r="T11" s="32">
        <f t="shared" si="1"/>
        <v>-5.6409524000000015</v>
      </c>
      <c r="U11" s="32">
        <f t="shared" si="2"/>
        <v>-0.6479724000000004</v>
      </c>
      <c r="V11" s="34">
        <f t="shared" si="3"/>
        <v>11.819999999999993</v>
      </c>
    </row>
    <row r="12" spans="1:22" ht="12.75">
      <c r="A12" s="221"/>
      <c r="B12" s="158">
        <v>7</v>
      </c>
      <c r="C12" s="113" t="s">
        <v>188</v>
      </c>
      <c r="D12" s="65">
        <v>20</v>
      </c>
      <c r="E12" s="65" t="s">
        <v>66</v>
      </c>
      <c r="F12" s="64">
        <v>1189.16</v>
      </c>
      <c r="G12" s="64">
        <v>1189.2</v>
      </c>
      <c r="H12" s="63">
        <v>4.463</v>
      </c>
      <c r="I12" s="24">
        <f t="shared" si="4"/>
        <v>4.463</v>
      </c>
      <c r="J12" s="63">
        <v>3.2</v>
      </c>
      <c r="K12" s="127">
        <f t="shared" si="5"/>
        <v>2.21538</v>
      </c>
      <c r="L12" s="25">
        <f t="shared" si="6"/>
        <v>2.76358</v>
      </c>
      <c r="M12" s="63">
        <v>41</v>
      </c>
      <c r="N12" s="63">
        <f t="shared" si="9"/>
        <v>2.24762</v>
      </c>
      <c r="O12" s="63">
        <v>31</v>
      </c>
      <c r="P12" s="63">
        <f t="shared" si="10"/>
        <v>1.69942</v>
      </c>
      <c r="Q12" s="25">
        <f t="shared" si="7"/>
        <v>160</v>
      </c>
      <c r="R12" s="25">
        <f t="shared" si="0"/>
        <v>110.769</v>
      </c>
      <c r="S12" s="25">
        <f t="shared" si="8"/>
        <v>138.179</v>
      </c>
      <c r="T12" s="32">
        <f t="shared" si="1"/>
        <v>-0.43642000000000003</v>
      </c>
      <c r="U12" s="32">
        <f t="shared" si="2"/>
        <v>0.5482</v>
      </c>
      <c r="V12" s="34">
        <f t="shared" si="3"/>
        <v>-10</v>
      </c>
    </row>
    <row r="13" spans="1:22" ht="12.75">
      <c r="A13" s="221"/>
      <c r="B13" s="158">
        <v>8</v>
      </c>
      <c r="C13" s="113" t="s">
        <v>189</v>
      </c>
      <c r="D13" s="65">
        <v>45</v>
      </c>
      <c r="E13" s="65" t="s">
        <v>28</v>
      </c>
      <c r="F13" s="64">
        <v>2313.97</v>
      </c>
      <c r="G13" s="64">
        <v>2313.97</v>
      </c>
      <c r="H13" s="63">
        <v>8.227</v>
      </c>
      <c r="I13" s="24">
        <f t="shared" si="4"/>
        <v>8.227</v>
      </c>
      <c r="J13" s="63">
        <v>7.2</v>
      </c>
      <c r="K13" s="127">
        <f t="shared" si="5"/>
        <v>4.279960000000001</v>
      </c>
      <c r="L13" s="25">
        <f t="shared" si="6"/>
        <v>4.1429100000000005</v>
      </c>
      <c r="M13" s="63">
        <v>72</v>
      </c>
      <c r="N13" s="63">
        <f t="shared" si="9"/>
        <v>3.94704</v>
      </c>
      <c r="O13" s="63">
        <v>74.5</v>
      </c>
      <c r="P13" s="63">
        <f t="shared" si="10"/>
        <v>4.08409</v>
      </c>
      <c r="Q13" s="25">
        <f t="shared" si="7"/>
        <v>160</v>
      </c>
      <c r="R13" s="25">
        <f t="shared" si="0"/>
        <v>95.11022222222225</v>
      </c>
      <c r="S13" s="25">
        <f t="shared" si="8"/>
        <v>92.06466666666668</v>
      </c>
      <c r="T13" s="32">
        <f t="shared" si="1"/>
        <v>-3.0570899999999996</v>
      </c>
      <c r="U13" s="32">
        <f t="shared" si="2"/>
        <v>-0.1370499999999999</v>
      </c>
      <c r="V13" s="34">
        <f t="shared" si="3"/>
        <v>2.5</v>
      </c>
    </row>
    <row r="14" spans="1:22" ht="12.75">
      <c r="A14" s="221"/>
      <c r="B14" s="158">
        <v>9</v>
      </c>
      <c r="C14" s="113" t="s">
        <v>190</v>
      </c>
      <c r="D14" s="65">
        <v>20</v>
      </c>
      <c r="E14" s="65" t="s">
        <v>28</v>
      </c>
      <c r="F14" s="64">
        <v>899.93</v>
      </c>
      <c r="G14" s="64">
        <v>899.93</v>
      </c>
      <c r="H14" s="63">
        <v>2.42</v>
      </c>
      <c r="I14" s="24">
        <f t="shared" si="4"/>
        <v>2.42</v>
      </c>
      <c r="J14" s="63">
        <v>3.2</v>
      </c>
      <c r="K14" s="127">
        <f t="shared" si="5"/>
        <v>0.6657599999999999</v>
      </c>
      <c r="L14" s="25">
        <f t="shared" si="6"/>
        <v>0.970011</v>
      </c>
      <c r="M14" s="63">
        <v>32</v>
      </c>
      <c r="N14" s="63">
        <f t="shared" si="9"/>
        <v>1.75424</v>
      </c>
      <c r="O14" s="63">
        <v>26.45</v>
      </c>
      <c r="P14" s="63">
        <f t="shared" si="10"/>
        <v>1.449989</v>
      </c>
      <c r="Q14" s="25">
        <f t="shared" si="7"/>
        <v>160</v>
      </c>
      <c r="R14" s="25">
        <f t="shared" si="0"/>
        <v>33.288</v>
      </c>
      <c r="S14" s="25">
        <f t="shared" si="8"/>
        <v>48.50055</v>
      </c>
      <c r="T14" s="32">
        <f t="shared" si="1"/>
        <v>-2.229989</v>
      </c>
      <c r="U14" s="32">
        <f t="shared" si="2"/>
        <v>0.30425100000000005</v>
      </c>
      <c r="V14" s="34">
        <f t="shared" si="3"/>
        <v>-5.550000000000001</v>
      </c>
    </row>
    <row r="15" spans="1:22" ht="12.75">
      <c r="A15" s="221"/>
      <c r="B15" s="158">
        <v>10</v>
      </c>
      <c r="C15" s="113" t="s">
        <v>191</v>
      </c>
      <c r="D15" s="65">
        <v>30</v>
      </c>
      <c r="E15" s="65" t="s">
        <v>28</v>
      </c>
      <c r="F15" s="64">
        <v>1498.7</v>
      </c>
      <c r="G15" s="64">
        <v>1498.7</v>
      </c>
      <c r="H15" s="63">
        <v>5.13</v>
      </c>
      <c r="I15" s="24">
        <f t="shared" si="4"/>
        <v>5.13</v>
      </c>
      <c r="J15" s="63">
        <v>4.8</v>
      </c>
      <c r="K15" s="127">
        <f t="shared" si="5"/>
        <v>1.6763399999999997</v>
      </c>
      <c r="L15" s="25">
        <f t="shared" si="6"/>
        <v>1.7393829999999997</v>
      </c>
      <c r="M15" s="63">
        <v>63</v>
      </c>
      <c r="N15" s="63">
        <f t="shared" si="9"/>
        <v>3.45366</v>
      </c>
      <c r="O15" s="66">
        <v>61.85</v>
      </c>
      <c r="P15" s="63">
        <f t="shared" si="10"/>
        <v>3.390617</v>
      </c>
      <c r="Q15" s="25">
        <f t="shared" si="7"/>
        <v>160</v>
      </c>
      <c r="R15" s="25">
        <f t="shared" si="0"/>
        <v>55.87799999999999</v>
      </c>
      <c r="S15" s="25">
        <f t="shared" si="8"/>
        <v>57.97943333333332</v>
      </c>
      <c r="T15" s="32">
        <f t="shared" si="1"/>
        <v>-3.060617</v>
      </c>
      <c r="U15" s="32">
        <f t="shared" si="2"/>
        <v>0.06304299999999996</v>
      </c>
      <c r="V15" s="34">
        <f t="shared" si="3"/>
        <v>-1.1499999999999986</v>
      </c>
    </row>
    <row r="16" spans="1:22" ht="12.75">
      <c r="A16" s="221"/>
      <c r="B16" s="158">
        <v>11</v>
      </c>
      <c r="C16" s="113" t="s">
        <v>192</v>
      </c>
      <c r="D16" s="65">
        <v>60</v>
      </c>
      <c r="E16" s="65" t="s">
        <v>28</v>
      </c>
      <c r="F16" s="64">
        <v>2733.85</v>
      </c>
      <c r="G16" s="64">
        <v>2733.85</v>
      </c>
      <c r="H16" s="63">
        <v>9.815</v>
      </c>
      <c r="I16" s="24">
        <f t="shared" si="4"/>
        <v>9.815</v>
      </c>
      <c r="J16" s="63">
        <v>9.6</v>
      </c>
      <c r="K16" s="127">
        <f t="shared" si="5"/>
        <v>5.539039999999999</v>
      </c>
      <c r="L16" s="25">
        <f t="shared" si="6"/>
        <v>5.347169999999999</v>
      </c>
      <c r="M16" s="63">
        <v>78</v>
      </c>
      <c r="N16" s="63">
        <f t="shared" si="9"/>
        <v>4.27596</v>
      </c>
      <c r="O16" s="66">
        <v>81.5</v>
      </c>
      <c r="P16" s="63">
        <f t="shared" si="10"/>
        <v>4.46783</v>
      </c>
      <c r="Q16" s="25">
        <f t="shared" si="7"/>
        <v>160</v>
      </c>
      <c r="R16" s="25">
        <f t="shared" si="0"/>
        <v>92.31733333333332</v>
      </c>
      <c r="S16" s="25">
        <f t="shared" si="8"/>
        <v>89.11949999999999</v>
      </c>
      <c r="T16" s="32">
        <f t="shared" si="1"/>
        <v>-4.25283</v>
      </c>
      <c r="U16" s="32">
        <f t="shared" si="2"/>
        <v>-0.19186999999999976</v>
      </c>
      <c r="V16" s="34">
        <f t="shared" si="3"/>
        <v>3.5</v>
      </c>
    </row>
    <row r="17" spans="1:22" ht="12.75">
      <c r="A17" s="221"/>
      <c r="B17" s="158">
        <v>12</v>
      </c>
      <c r="C17" s="113" t="s">
        <v>193</v>
      </c>
      <c r="D17" s="65">
        <v>45</v>
      </c>
      <c r="E17" s="65" t="s">
        <v>28</v>
      </c>
      <c r="F17" s="64">
        <v>2317.01</v>
      </c>
      <c r="G17" s="64">
        <v>2317.01</v>
      </c>
      <c r="H17" s="63">
        <v>8.71</v>
      </c>
      <c r="I17" s="24">
        <f t="shared" si="4"/>
        <v>8.71</v>
      </c>
      <c r="J17" s="63">
        <v>7.2</v>
      </c>
      <c r="K17" s="127">
        <f t="shared" si="5"/>
        <v>3.940660000000001</v>
      </c>
      <c r="L17" s="25">
        <f t="shared" si="6"/>
        <v>4.471865800000001</v>
      </c>
      <c r="M17" s="63">
        <v>87</v>
      </c>
      <c r="N17" s="63">
        <f t="shared" si="9"/>
        <v>4.76934</v>
      </c>
      <c r="O17" s="66">
        <v>77.31</v>
      </c>
      <c r="P17" s="63">
        <f t="shared" si="10"/>
        <v>4.2381342</v>
      </c>
      <c r="Q17" s="25">
        <f t="shared" si="7"/>
        <v>160</v>
      </c>
      <c r="R17" s="25">
        <f t="shared" si="0"/>
        <v>87.57022222222226</v>
      </c>
      <c r="S17" s="25">
        <f t="shared" si="8"/>
        <v>99.37479555555556</v>
      </c>
      <c r="T17" s="32">
        <f t="shared" si="1"/>
        <v>-2.7281341999999995</v>
      </c>
      <c r="U17" s="32">
        <f t="shared" si="2"/>
        <v>0.5312057999999995</v>
      </c>
      <c r="V17" s="34">
        <f t="shared" si="3"/>
        <v>-9.689999999999998</v>
      </c>
    </row>
    <row r="18" spans="1:22" ht="12.75">
      <c r="A18" s="221"/>
      <c r="B18" s="158">
        <v>13</v>
      </c>
      <c r="C18" s="113" t="s">
        <v>194</v>
      </c>
      <c r="D18" s="65">
        <v>55</v>
      </c>
      <c r="E18" s="65" t="s">
        <v>28</v>
      </c>
      <c r="F18" s="64">
        <v>2960.34</v>
      </c>
      <c r="G18" s="64">
        <v>2960.34</v>
      </c>
      <c r="H18" s="63">
        <v>10.99</v>
      </c>
      <c r="I18" s="24">
        <f t="shared" si="4"/>
        <v>10.99</v>
      </c>
      <c r="J18" s="63">
        <v>8.8</v>
      </c>
      <c r="K18" s="127">
        <f t="shared" si="5"/>
        <v>5.508</v>
      </c>
      <c r="L18" s="25">
        <f t="shared" si="6"/>
        <v>4.74052</v>
      </c>
      <c r="M18" s="63">
        <v>100</v>
      </c>
      <c r="N18" s="63">
        <f t="shared" si="9"/>
        <v>5.482</v>
      </c>
      <c r="O18" s="66">
        <v>114</v>
      </c>
      <c r="P18" s="63">
        <f t="shared" si="10"/>
        <v>6.24948</v>
      </c>
      <c r="Q18" s="25">
        <f t="shared" si="7"/>
        <v>160</v>
      </c>
      <c r="R18" s="25">
        <f t="shared" si="0"/>
        <v>100.14545454545454</v>
      </c>
      <c r="S18" s="25">
        <f t="shared" si="8"/>
        <v>86.19127272727273</v>
      </c>
      <c r="T18" s="32">
        <f t="shared" si="1"/>
        <v>-4.059480000000001</v>
      </c>
      <c r="U18" s="32">
        <f t="shared" si="2"/>
        <v>-0.7674799999999999</v>
      </c>
      <c r="V18" s="34">
        <f t="shared" si="3"/>
        <v>14</v>
      </c>
    </row>
    <row r="19" spans="1:22" ht="12.75">
      <c r="A19" s="221"/>
      <c r="B19" s="158">
        <v>14</v>
      </c>
      <c r="C19" s="113" t="s">
        <v>195</v>
      </c>
      <c r="D19" s="65">
        <v>44</v>
      </c>
      <c r="E19" s="65" t="s">
        <v>28</v>
      </c>
      <c r="F19" s="64">
        <v>2249.75</v>
      </c>
      <c r="G19" s="64">
        <v>2249.75</v>
      </c>
      <c r="H19" s="63">
        <v>7.966</v>
      </c>
      <c r="I19" s="24">
        <f t="shared" si="4"/>
        <v>7.966</v>
      </c>
      <c r="J19" s="63">
        <v>7.04</v>
      </c>
      <c r="K19" s="127">
        <f t="shared" si="5"/>
        <v>5.06054</v>
      </c>
      <c r="L19" s="25">
        <f t="shared" si="6"/>
        <v>4.2930600000000005</v>
      </c>
      <c r="M19" s="63">
        <v>53</v>
      </c>
      <c r="N19" s="63">
        <f t="shared" si="9"/>
        <v>2.90546</v>
      </c>
      <c r="O19" s="66">
        <v>67</v>
      </c>
      <c r="P19" s="63">
        <f t="shared" si="10"/>
        <v>3.67294</v>
      </c>
      <c r="Q19" s="25">
        <f t="shared" si="7"/>
        <v>160</v>
      </c>
      <c r="R19" s="25">
        <f t="shared" si="0"/>
        <v>115.01227272727273</v>
      </c>
      <c r="S19" s="25">
        <f t="shared" si="8"/>
        <v>97.56954545454546</v>
      </c>
      <c r="T19" s="32">
        <f t="shared" si="1"/>
        <v>-2.7469399999999995</v>
      </c>
      <c r="U19" s="32">
        <f t="shared" si="2"/>
        <v>-0.7674799999999999</v>
      </c>
      <c r="V19" s="34">
        <f t="shared" si="3"/>
        <v>14</v>
      </c>
    </row>
    <row r="20" spans="1:22" ht="12.75">
      <c r="A20" s="221"/>
      <c r="B20" s="158">
        <v>15</v>
      </c>
      <c r="C20" s="90" t="s">
        <v>86</v>
      </c>
      <c r="D20" s="3">
        <v>55</v>
      </c>
      <c r="E20" s="3">
        <v>1966</v>
      </c>
      <c r="F20" s="24">
        <v>2564.02</v>
      </c>
      <c r="G20" s="24">
        <v>2564.02</v>
      </c>
      <c r="H20" s="24">
        <v>5.14</v>
      </c>
      <c r="I20" s="24">
        <f t="shared" si="4"/>
        <v>5.14</v>
      </c>
      <c r="J20" s="32">
        <v>5.364</v>
      </c>
      <c r="K20" s="127">
        <f t="shared" si="5"/>
        <v>2.59</v>
      </c>
      <c r="L20" s="25">
        <f t="shared" si="6"/>
        <v>2.3739999999999997</v>
      </c>
      <c r="M20" s="25">
        <v>50</v>
      </c>
      <c r="N20" s="32">
        <v>2.55</v>
      </c>
      <c r="O20" s="32">
        <v>54.25</v>
      </c>
      <c r="P20" s="31">
        <v>2.766</v>
      </c>
      <c r="Q20" s="25">
        <f t="shared" si="7"/>
        <v>97.52727272727273</v>
      </c>
      <c r="R20" s="25">
        <f t="shared" si="0"/>
        <v>47.09090909090909</v>
      </c>
      <c r="S20" s="25">
        <f t="shared" si="8"/>
        <v>43.16363636363636</v>
      </c>
      <c r="T20" s="32">
        <f t="shared" si="1"/>
        <v>-2.99</v>
      </c>
      <c r="U20" s="32">
        <f t="shared" si="2"/>
        <v>-0.2160000000000002</v>
      </c>
      <c r="V20" s="34">
        <f t="shared" si="3"/>
        <v>4.25</v>
      </c>
    </row>
    <row r="21" spans="1:22" ht="12.75">
      <c r="A21" s="221"/>
      <c r="B21" s="158">
        <v>16</v>
      </c>
      <c r="C21" s="90" t="s">
        <v>87</v>
      </c>
      <c r="D21" s="3">
        <v>12</v>
      </c>
      <c r="E21" s="3">
        <v>1962</v>
      </c>
      <c r="F21" s="3">
        <v>533.7</v>
      </c>
      <c r="G21" s="3">
        <v>533.7</v>
      </c>
      <c r="H21" s="25">
        <v>0.9</v>
      </c>
      <c r="I21" s="24">
        <f t="shared" si="4"/>
        <v>0.9</v>
      </c>
      <c r="J21" s="32">
        <v>1.073</v>
      </c>
      <c r="K21" s="127">
        <f t="shared" si="5"/>
        <v>0.49200000000000005</v>
      </c>
      <c r="L21" s="25">
        <f t="shared" si="6"/>
        <v>0.466</v>
      </c>
      <c r="M21" s="25">
        <v>8</v>
      </c>
      <c r="N21" s="32">
        <v>0.408</v>
      </c>
      <c r="O21" s="32">
        <v>8.51</v>
      </c>
      <c r="P21" s="31">
        <v>0.434</v>
      </c>
      <c r="Q21" s="25">
        <f t="shared" si="7"/>
        <v>89.41666666666667</v>
      </c>
      <c r="R21" s="25">
        <f t="shared" si="0"/>
        <v>41.00000000000001</v>
      </c>
      <c r="S21" s="25">
        <f t="shared" si="8"/>
        <v>38.833333333333336</v>
      </c>
      <c r="T21" s="32">
        <f t="shared" si="1"/>
        <v>-0.607</v>
      </c>
      <c r="U21" s="32">
        <f t="shared" si="2"/>
        <v>-0.026000000000000023</v>
      </c>
      <c r="V21" s="34">
        <f t="shared" si="3"/>
        <v>0.5099999999999998</v>
      </c>
    </row>
    <row r="22" spans="1:22" ht="12.75">
      <c r="A22" s="221"/>
      <c r="B22" s="158">
        <v>17</v>
      </c>
      <c r="C22" s="90" t="s">
        <v>88</v>
      </c>
      <c r="D22" s="3">
        <v>24</v>
      </c>
      <c r="E22" s="3">
        <v>1991</v>
      </c>
      <c r="F22" s="3">
        <v>1120.8</v>
      </c>
      <c r="G22" s="3">
        <v>1120.8</v>
      </c>
      <c r="H22" s="24">
        <v>2.47</v>
      </c>
      <c r="I22" s="24">
        <f t="shared" si="4"/>
        <v>2.47</v>
      </c>
      <c r="J22" s="32">
        <v>2.145</v>
      </c>
      <c r="K22" s="127">
        <f t="shared" si="5"/>
        <v>1.0930000000000002</v>
      </c>
      <c r="L22" s="25">
        <f t="shared" si="6"/>
        <v>0.9620000000000002</v>
      </c>
      <c r="M22" s="25">
        <v>27</v>
      </c>
      <c r="N22" s="32">
        <v>1.377</v>
      </c>
      <c r="O22" s="32">
        <v>29.57</v>
      </c>
      <c r="P22" s="32">
        <v>1.508</v>
      </c>
      <c r="Q22" s="25">
        <f t="shared" si="7"/>
        <v>89.375</v>
      </c>
      <c r="R22" s="25">
        <f t="shared" si="0"/>
        <v>45.54166666666668</v>
      </c>
      <c r="S22" s="25">
        <f t="shared" si="8"/>
        <v>40.08333333333334</v>
      </c>
      <c r="T22" s="32">
        <f t="shared" si="1"/>
        <v>-1.1829999999999998</v>
      </c>
      <c r="U22" s="32">
        <f t="shared" si="2"/>
        <v>-0.131</v>
      </c>
      <c r="V22" s="34">
        <f t="shared" si="3"/>
        <v>2.5700000000000003</v>
      </c>
    </row>
    <row r="23" spans="1:22" ht="12.75">
      <c r="A23" s="221"/>
      <c r="B23" s="158">
        <v>18</v>
      </c>
      <c r="C23" s="90" t="s">
        <v>225</v>
      </c>
      <c r="D23" s="3">
        <v>68</v>
      </c>
      <c r="E23" s="3">
        <v>2008</v>
      </c>
      <c r="F23" s="24">
        <v>3907.34</v>
      </c>
      <c r="G23" s="24">
        <v>3907.34</v>
      </c>
      <c r="H23" s="32">
        <v>3.206</v>
      </c>
      <c r="I23" s="24">
        <f t="shared" si="4"/>
        <v>3.206</v>
      </c>
      <c r="J23" s="32">
        <v>5.44</v>
      </c>
      <c r="K23" s="127">
        <f t="shared" si="5"/>
        <v>1.778</v>
      </c>
      <c r="L23" s="25">
        <f t="shared" si="6"/>
        <v>2.20385</v>
      </c>
      <c r="M23" s="24">
        <v>28</v>
      </c>
      <c r="N23" s="32">
        <f>(M23*51/1000)</f>
        <v>1.428</v>
      </c>
      <c r="O23" s="24">
        <v>19.65</v>
      </c>
      <c r="P23" s="32">
        <f>(O23*51/1000)</f>
        <v>1.0021499999999999</v>
      </c>
      <c r="Q23" s="25">
        <f t="shared" si="7"/>
        <v>80</v>
      </c>
      <c r="R23" s="25">
        <f t="shared" si="0"/>
        <v>26.147058823529413</v>
      </c>
      <c r="S23" s="25">
        <f t="shared" si="8"/>
        <v>32.40955882352941</v>
      </c>
      <c r="T23" s="32">
        <f t="shared" si="1"/>
        <v>-3.2361500000000003</v>
      </c>
      <c r="U23" s="32">
        <f t="shared" si="2"/>
        <v>0.42585000000000006</v>
      </c>
      <c r="V23" s="34">
        <f t="shared" si="3"/>
        <v>-8.350000000000001</v>
      </c>
    </row>
    <row r="24" spans="1:22" ht="12.75">
      <c r="A24" s="221"/>
      <c r="B24" s="158">
        <v>19</v>
      </c>
      <c r="C24" s="90" t="s">
        <v>226</v>
      </c>
      <c r="D24" s="3">
        <v>22</v>
      </c>
      <c r="E24" s="3">
        <v>1989</v>
      </c>
      <c r="F24" s="3">
        <v>1188.96</v>
      </c>
      <c r="G24" s="3">
        <v>1188.96</v>
      </c>
      <c r="H24" s="32">
        <v>4.464</v>
      </c>
      <c r="I24" s="24">
        <f t="shared" si="4"/>
        <v>4.464</v>
      </c>
      <c r="J24" s="32">
        <v>3.477</v>
      </c>
      <c r="K24" s="127">
        <f t="shared" si="5"/>
        <v>2.5770000000000004</v>
      </c>
      <c r="L24" s="25">
        <f t="shared" si="6"/>
        <v>2.75448</v>
      </c>
      <c r="M24" s="24">
        <v>37</v>
      </c>
      <c r="N24" s="32">
        <f>(M24*51/1000)</f>
        <v>1.887</v>
      </c>
      <c r="O24" s="24">
        <v>33.52</v>
      </c>
      <c r="P24" s="32">
        <f aca="true" t="shared" si="11" ref="P24:P32">(O24*51/1000)</f>
        <v>1.7095200000000002</v>
      </c>
      <c r="Q24" s="25">
        <f t="shared" si="7"/>
        <v>158.04545454545453</v>
      </c>
      <c r="R24" s="25">
        <f t="shared" si="0"/>
        <v>117.13636363636365</v>
      </c>
      <c r="S24" s="25">
        <f t="shared" si="8"/>
        <v>125.20363636363636</v>
      </c>
      <c r="T24" s="32">
        <f t="shared" si="1"/>
        <v>-0.7225199999999998</v>
      </c>
      <c r="U24" s="32">
        <f t="shared" si="2"/>
        <v>0.17747999999999986</v>
      </c>
      <c r="V24" s="34">
        <f t="shared" si="3"/>
        <v>-3.479999999999997</v>
      </c>
    </row>
    <row r="25" spans="1:22" ht="12.75">
      <c r="A25" s="221"/>
      <c r="B25" s="158">
        <v>20</v>
      </c>
      <c r="C25" s="90" t="s">
        <v>227</v>
      </c>
      <c r="D25" s="3">
        <v>36</v>
      </c>
      <c r="E25" s="3">
        <v>1991</v>
      </c>
      <c r="F25" s="3">
        <v>2334.41</v>
      </c>
      <c r="G25" s="3">
        <v>2334.41</v>
      </c>
      <c r="H25" s="32">
        <v>6.84</v>
      </c>
      <c r="I25" s="24">
        <f t="shared" si="4"/>
        <v>6.84</v>
      </c>
      <c r="J25" s="32">
        <v>5.76</v>
      </c>
      <c r="K25" s="127">
        <f t="shared" si="5"/>
        <v>2.76</v>
      </c>
      <c r="L25" s="25">
        <f t="shared" si="6"/>
        <v>3.6361799999999995</v>
      </c>
      <c r="M25" s="24">
        <v>80</v>
      </c>
      <c r="N25" s="32">
        <f aca="true" t="shared" si="12" ref="N25:N32">(M25*51/1000)</f>
        <v>4.08</v>
      </c>
      <c r="O25" s="24">
        <v>62.82</v>
      </c>
      <c r="P25" s="32">
        <f t="shared" si="11"/>
        <v>3.2038200000000003</v>
      </c>
      <c r="Q25" s="25">
        <f t="shared" si="7"/>
        <v>160</v>
      </c>
      <c r="R25" s="25">
        <f t="shared" si="0"/>
        <v>76.66666666666667</v>
      </c>
      <c r="S25" s="25">
        <f t="shared" si="8"/>
        <v>101.00499999999998</v>
      </c>
      <c r="T25" s="32">
        <f t="shared" si="1"/>
        <v>-2.1238200000000003</v>
      </c>
      <c r="U25" s="32">
        <f t="shared" si="2"/>
        <v>0.8761799999999997</v>
      </c>
      <c r="V25" s="34">
        <f t="shared" si="3"/>
        <v>-17.18</v>
      </c>
    </row>
    <row r="26" spans="1:22" ht="12.75">
      <c r="A26" s="221"/>
      <c r="B26" s="158">
        <v>21</v>
      </c>
      <c r="C26" s="90" t="s">
        <v>228</v>
      </c>
      <c r="D26" s="3">
        <v>54</v>
      </c>
      <c r="E26" s="3">
        <v>1976</v>
      </c>
      <c r="F26" s="3">
        <v>2897.91</v>
      </c>
      <c r="G26" s="3">
        <v>2897.91</v>
      </c>
      <c r="H26" s="32">
        <v>9.4</v>
      </c>
      <c r="I26" s="24">
        <f t="shared" si="4"/>
        <v>9.4</v>
      </c>
      <c r="J26" s="32">
        <v>8.64</v>
      </c>
      <c r="K26" s="127">
        <f t="shared" si="5"/>
        <v>3.484</v>
      </c>
      <c r="L26" s="25">
        <f t="shared" si="6"/>
        <v>4.226050000000001</v>
      </c>
      <c r="M26" s="24">
        <v>116</v>
      </c>
      <c r="N26" s="32">
        <f t="shared" si="12"/>
        <v>5.916</v>
      </c>
      <c r="O26" s="24">
        <v>101.45</v>
      </c>
      <c r="P26" s="32">
        <f t="shared" si="11"/>
        <v>5.17395</v>
      </c>
      <c r="Q26" s="25">
        <f t="shared" si="7"/>
        <v>160</v>
      </c>
      <c r="R26" s="25">
        <f t="shared" si="0"/>
        <v>64.51851851851852</v>
      </c>
      <c r="S26" s="25">
        <f t="shared" si="8"/>
        <v>78.26018518518521</v>
      </c>
      <c r="T26" s="32">
        <f t="shared" si="1"/>
        <v>-4.41395</v>
      </c>
      <c r="U26" s="32">
        <f t="shared" si="2"/>
        <v>0.7420500000000008</v>
      </c>
      <c r="V26" s="34">
        <f t="shared" si="3"/>
        <v>-14.549999999999997</v>
      </c>
    </row>
    <row r="27" spans="1:22" ht="12.75">
      <c r="A27" s="221"/>
      <c r="B27" s="158">
        <v>22</v>
      </c>
      <c r="C27" s="90" t="s">
        <v>229</v>
      </c>
      <c r="D27" s="3">
        <v>22</v>
      </c>
      <c r="E27" s="3">
        <v>1987</v>
      </c>
      <c r="F27" s="3">
        <v>1172.81</v>
      </c>
      <c r="G27" s="3">
        <v>1172.81</v>
      </c>
      <c r="H27" s="32">
        <v>4.28</v>
      </c>
      <c r="I27" s="24">
        <f t="shared" si="4"/>
        <v>4.28</v>
      </c>
      <c r="J27" s="32">
        <v>3.499</v>
      </c>
      <c r="K27" s="127">
        <f t="shared" si="5"/>
        <v>2.8520000000000003</v>
      </c>
      <c r="L27" s="25">
        <f t="shared" si="6"/>
        <v>2.87903</v>
      </c>
      <c r="M27" s="24">
        <v>28</v>
      </c>
      <c r="N27" s="32">
        <f t="shared" si="12"/>
        <v>1.428</v>
      </c>
      <c r="O27" s="24">
        <v>27.47</v>
      </c>
      <c r="P27" s="32">
        <f t="shared" si="11"/>
        <v>1.40097</v>
      </c>
      <c r="Q27" s="25">
        <f t="shared" si="7"/>
        <v>159.04545454545453</v>
      </c>
      <c r="R27" s="25">
        <f t="shared" si="0"/>
        <v>129.63636363636365</v>
      </c>
      <c r="S27" s="25">
        <f t="shared" si="8"/>
        <v>130.865</v>
      </c>
      <c r="T27" s="32">
        <f t="shared" si="1"/>
        <v>-0.6199699999999999</v>
      </c>
      <c r="U27" s="32">
        <f t="shared" si="2"/>
        <v>0.027029999999999887</v>
      </c>
      <c r="V27" s="34">
        <f t="shared" si="3"/>
        <v>-0.5300000000000011</v>
      </c>
    </row>
    <row r="28" spans="1:22" ht="12.75">
      <c r="A28" s="221"/>
      <c r="B28" s="158">
        <v>23</v>
      </c>
      <c r="C28" s="90" t="s">
        <v>230</v>
      </c>
      <c r="D28" s="3">
        <v>29</v>
      </c>
      <c r="E28" s="3">
        <v>1991</v>
      </c>
      <c r="F28" s="3">
        <v>1509.64</v>
      </c>
      <c r="G28" s="3">
        <v>1509.64</v>
      </c>
      <c r="H28" s="32">
        <v>4.697</v>
      </c>
      <c r="I28" s="24">
        <f t="shared" si="4"/>
        <v>4.697</v>
      </c>
      <c r="J28" s="32">
        <v>4.64</v>
      </c>
      <c r="K28" s="127">
        <f t="shared" si="5"/>
        <v>1.8410000000000002</v>
      </c>
      <c r="L28" s="25">
        <f t="shared" si="6"/>
        <v>2.0327599999999997</v>
      </c>
      <c r="M28" s="24">
        <v>56</v>
      </c>
      <c r="N28" s="32">
        <f t="shared" si="12"/>
        <v>2.856</v>
      </c>
      <c r="O28" s="24">
        <v>52.24</v>
      </c>
      <c r="P28" s="32">
        <f t="shared" si="11"/>
        <v>2.6642400000000004</v>
      </c>
      <c r="Q28" s="25">
        <f t="shared" si="7"/>
        <v>160</v>
      </c>
      <c r="R28" s="25">
        <f t="shared" si="0"/>
        <v>63.482758620689665</v>
      </c>
      <c r="S28" s="25">
        <f t="shared" si="8"/>
        <v>70.0951724137931</v>
      </c>
      <c r="T28" s="32">
        <f t="shared" si="1"/>
        <v>-2.60724</v>
      </c>
      <c r="U28" s="32">
        <f t="shared" si="2"/>
        <v>0.1917599999999995</v>
      </c>
      <c r="V28" s="34">
        <f t="shared" si="3"/>
        <v>-3.759999999999998</v>
      </c>
    </row>
    <row r="29" spans="1:22" ht="12.75">
      <c r="A29" s="221"/>
      <c r="B29" s="158">
        <v>24</v>
      </c>
      <c r="C29" s="90" t="s">
        <v>231</v>
      </c>
      <c r="D29" s="3">
        <v>22</v>
      </c>
      <c r="E29" s="3">
        <v>1982</v>
      </c>
      <c r="F29" s="3">
        <v>1233.38</v>
      </c>
      <c r="G29" s="3">
        <v>1233.38</v>
      </c>
      <c r="H29" s="32">
        <v>5.3</v>
      </c>
      <c r="I29" s="24">
        <f t="shared" si="4"/>
        <v>5.3</v>
      </c>
      <c r="J29" s="32">
        <v>3.477</v>
      </c>
      <c r="K29" s="127">
        <f t="shared" si="5"/>
        <v>3.005</v>
      </c>
      <c r="L29" s="25">
        <f t="shared" si="6"/>
        <v>3.42218</v>
      </c>
      <c r="M29" s="24">
        <v>45</v>
      </c>
      <c r="N29" s="32">
        <f t="shared" si="12"/>
        <v>2.295</v>
      </c>
      <c r="O29" s="24">
        <v>36.82</v>
      </c>
      <c r="P29" s="32">
        <f t="shared" si="11"/>
        <v>1.87782</v>
      </c>
      <c r="Q29" s="25">
        <f t="shared" si="7"/>
        <v>158.04545454545453</v>
      </c>
      <c r="R29" s="25">
        <f t="shared" si="0"/>
        <v>136.5909090909091</v>
      </c>
      <c r="S29" s="25">
        <f t="shared" si="8"/>
        <v>155.55363636363634</v>
      </c>
      <c r="T29" s="32">
        <f t="shared" si="1"/>
        <v>-0.05481999999999987</v>
      </c>
      <c r="U29" s="32">
        <f t="shared" si="2"/>
        <v>0.4171799999999999</v>
      </c>
      <c r="V29" s="34">
        <f t="shared" si="3"/>
        <v>-8.18</v>
      </c>
    </row>
    <row r="30" spans="1:22" ht="12.75">
      <c r="A30" s="221"/>
      <c r="B30" s="158">
        <v>25</v>
      </c>
      <c r="C30" s="90" t="s">
        <v>232</v>
      </c>
      <c r="D30" s="3">
        <v>108</v>
      </c>
      <c r="E30" s="3">
        <v>1977</v>
      </c>
      <c r="F30" s="3">
        <v>6165.35</v>
      </c>
      <c r="G30" s="3">
        <v>6032.35</v>
      </c>
      <c r="H30" s="32">
        <v>20.759</v>
      </c>
      <c r="I30" s="24">
        <f t="shared" si="4"/>
        <v>20.759</v>
      </c>
      <c r="J30" s="32">
        <v>17.28</v>
      </c>
      <c r="K30" s="127">
        <f t="shared" si="5"/>
        <v>10.049</v>
      </c>
      <c r="L30" s="25">
        <f t="shared" si="6"/>
        <v>10.94507</v>
      </c>
      <c r="M30" s="24">
        <v>210</v>
      </c>
      <c r="N30" s="32">
        <f t="shared" si="12"/>
        <v>10.71</v>
      </c>
      <c r="O30" s="24">
        <v>192.43</v>
      </c>
      <c r="P30" s="32">
        <f t="shared" si="11"/>
        <v>9.813930000000001</v>
      </c>
      <c r="Q30" s="25">
        <f t="shared" si="7"/>
        <v>160</v>
      </c>
      <c r="R30" s="25">
        <f t="shared" si="0"/>
        <v>93.04629629629629</v>
      </c>
      <c r="S30" s="25">
        <f t="shared" si="8"/>
        <v>101.34324074074074</v>
      </c>
      <c r="T30" s="32">
        <f t="shared" si="1"/>
        <v>-6.334930000000002</v>
      </c>
      <c r="U30" s="32">
        <f t="shared" si="2"/>
        <v>0.8960699999999999</v>
      </c>
      <c r="V30" s="34">
        <f t="shared" si="3"/>
        <v>-17.569999999999993</v>
      </c>
    </row>
    <row r="31" spans="1:22" ht="12.75">
      <c r="A31" s="221"/>
      <c r="B31" s="158">
        <v>26</v>
      </c>
      <c r="C31" s="90" t="s">
        <v>233</v>
      </c>
      <c r="D31" s="3">
        <v>108</v>
      </c>
      <c r="E31" s="3">
        <v>1979</v>
      </c>
      <c r="F31" s="3">
        <v>6097.08</v>
      </c>
      <c r="G31" s="3">
        <v>6097.08</v>
      </c>
      <c r="H31" s="32">
        <v>18.06</v>
      </c>
      <c r="I31" s="24">
        <f t="shared" si="4"/>
        <v>18.06</v>
      </c>
      <c r="J31" s="32">
        <v>17.07</v>
      </c>
      <c r="K31" s="127">
        <f t="shared" si="5"/>
        <v>8.828999999999999</v>
      </c>
      <c r="L31" s="25">
        <f t="shared" si="6"/>
        <v>10.075949999999999</v>
      </c>
      <c r="M31" s="24">
        <v>181</v>
      </c>
      <c r="N31" s="32">
        <f t="shared" si="12"/>
        <v>9.231</v>
      </c>
      <c r="O31" s="24">
        <v>156.55</v>
      </c>
      <c r="P31" s="32">
        <f t="shared" si="11"/>
        <v>7.98405</v>
      </c>
      <c r="Q31" s="25">
        <f t="shared" si="7"/>
        <v>158.05555555555554</v>
      </c>
      <c r="R31" s="25">
        <f t="shared" si="0"/>
        <v>81.74999999999999</v>
      </c>
      <c r="S31" s="25">
        <f t="shared" si="8"/>
        <v>93.29583333333332</v>
      </c>
      <c r="T31" s="32">
        <f t="shared" si="1"/>
        <v>-6.994050000000001</v>
      </c>
      <c r="U31" s="32">
        <f t="shared" si="2"/>
        <v>1.24695</v>
      </c>
      <c r="V31" s="34">
        <f t="shared" si="3"/>
        <v>-24.44999999999999</v>
      </c>
    </row>
    <row r="32" spans="1:22" ht="12.75">
      <c r="A32" s="221"/>
      <c r="B32" s="158">
        <v>27</v>
      </c>
      <c r="C32" s="90" t="s">
        <v>234</v>
      </c>
      <c r="D32" s="3">
        <v>38</v>
      </c>
      <c r="E32" s="3">
        <v>1988</v>
      </c>
      <c r="F32" s="3">
        <v>2060.24</v>
      </c>
      <c r="G32" s="3">
        <v>1972.26</v>
      </c>
      <c r="H32" s="32">
        <v>6.1</v>
      </c>
      <c r="I32" s="24">
        <f t="shared" si="4"/>
        <v>6.1</v>
      </c>
      <c r="J32" s="32">
        <v>5.933</v>
      </c>
      <c r="K32" s="127">
        <f t="shared" si="5"/>
        <v>3.703</v>
      </c>
      <c r="L32" s="25">
        <f t="shared" si="6"/>
        <v>3.8243799999999997</v>
      </c>
      <c r="M32" s="24">
        <v>47</v>
      </c>
      <c r="N32" s="32">
        <f t="shared" si="12"/>
        <v>2.397</v>
      </c>
      <c r="O32" s="24">
        <v>44.62</v>
      </c>
      <c r="P32" s="32">
        <f t="shared" si="11"/>
        <v>2.27562</v>
      </c>
      <c r="Q32" s="25">
        <f t="shared" si="7"/>
        <v>156.1315789473684</v>
      </c>
      <c r="R32" s="25">
        <f t="shared" si="0"/>
        <v>97.44736842105263</v>
      </c>
      <c r="S32" s="25">
        <f t="shared" si="8"/>
        <v>100.64157894736842</v>
      </c>
      <c r="T32" s="32">
        <f t="shared" si="1"/>
        <v>-2.10862</v>
      </c>
      <c r="U32" s="32">
        <f t="shared" si="2"/>
        <v>0.12137999999999982</v>
      </c>
      <c r="V32" s="34">
        <f t="shared" si="3"/>
        <v>-2.3800000000000026</v>
      </c>
    </row>
    <row r="33" spans="1:22" ht="12.75">
      <c r="A33" s="221"/>
      <c r="B33" s="158">
        <v>28</v>
      </c>
      <c r="C33" s="90" t="s">
        <v>322</v>
      </c>
      <c r="D33" s="3">
        <v>9</v>
      </c>
      <c r="E33" s="3" t="s">
        <v>28</v>
      </c>
      <c r="F33" s="3">
        <v>456.28</v>
      </c>
      <c r="G33" s="3">
        <v>456.28</v>
      </c>
      <c r="H33" s="32">
        <v>1.663</v>
      </c>
      <c r="I33" s="24">
        <f t="shared" si="4"/>
        <v>1.663</v>
      </c>
      <c r="J33" s="24">
        <f aca="true" t="shared" si="13" ref="J33:J42">D33*0.16</f>
        <v>1.44</v>
      </c>
      <c r="K33" s="127">
        <f t="shared" si="5"/>
        <v>0.6123000000000001</v>
      </c>
      <c r="L33" s="25">
        <f t="shared" si="6"/>
        <v>0.5569999999999999</v>
      </c>
      <c r="M33" s="24">
        <v>19</v>
      </c>
      <c r="N33" s="32">
        <f aca="true" t="shared" si="14" ref="N33:N42">M33*0.0553</f>
        <v>1.0507</v>
      </c>
      <c r="O33" s="24">
        <v>20</v>
      </c>
      <c r="P33" s="24">
        <f aca="true" t="shared" si="15" ref="P33:P42">O33*0.0553</f>
        <v>1.106</v>
      </c>
      <c r="Q33" s="25">
        <f t="shared" si="7"/>
        <v>160</v>
      </c>
      <c r="R33" s="25">
        <f t="shared" si="0"/>
        <v>68.03333333333335</v>
      </c>
      <c r="S33" s="25">
        <f t="shared" si="8"/>
        <v>61.88888888888888</v>
      </c>
      <c r="T33" s="32">
        <f t="shared" si="1"/>
        <v>-0.883</v>
      </c>
      <c r="U33" s="32">
        <f t="shared" si="2"/>
        <v>-0.05530000000000013</v>
      </c>
      <c r="V33" s="34">
        <f t="shared" si="3"/>
        <v>1</v>
      </c>
    </row>
    <row r="34" spans="1:22" ht="12.75">
      <c r="A34" s="221"/>
      <c r="B34" s="158">
        <v>29</v>
      </c>
      <c r="C34" s="90" t="s">
        <v>323</v>
      </c>
      <c r="D34" s="3">
        <v>18</v>
      </c>
      <c r="E34" s="3" t="s">
        <v>28</v>
      </c>
      <c r="F34" s="24">
        <v>1330.03</v>
      </c>
      <c r="G34" s="24">
        <v>1330.03</v>
      </c>
      <c r="H34" s="32">
        <v>2.77</v>
      </c>
      <c r="I34" s="24">
        <f t="shared" si="4"/>
        <v>2.77</v>
      </c>
      <c r="J34" s="24">
        <f t="shared" si="13"/>
        <v>2.88</v>
      </c>
      <c r="K34" s="127">
        <f t="shared" si="5"/>
        <v>0.5579999999999998</v>
      </c>
      <c r="L34" s="25">
        <f t="shared" si="6"/>
        <v>0.4474</v>
      </c>
      <c r="M34" s="24">
        <v>40</v>
      </c>
      <c r="N34" s="32">
        <f t="shared" si="14"/>
        <v>2.212</v>
      </c>
      <c r="O34" s="24">
        <v>42</v>
      </c>
      <c r="P34" s="24">
        <f t="shared" si="15"/>
        <v>2.3226</v>
      </c>
      <c r="Q34" s="25">
        <f t="shared" si="7"/>
        <v>160</v>
      </c>
      <c r="R34" s="25">
        <f t="shared" si="0"/>
        <v>30.999999999999986</v>
      </c>
      <c r="S34" s="25">
        <f t="shared" si="8"/>
        <v>24.855555555555558</v>
      </c>
      <c r="T34" s="32">
        <f t="shared" si="1"/>
        <v>-2.4326</v>
      </c>
      <c r="U34" s="32">
        <f t="shared" si="2"/>
        <v>-0.11059999999999981</v>
      </c>
      <c r="V34" s="34">
        <f t="shared" si="3"/>
        <v>2</v>
      </c>
    </row>
    <row r="35" spans="1:22" ht="12.75">
      <c r="A35" s="221"/>
      <c r="B35" s="158">
        <v>30</v>
      </c>
      <c r="C35" s="90" t="s">
        <v>324</v>
      </c>
      <c r="D35" s="3">
        <v>12</v>
      </c>
      <c r="E35" s="3" t="s">
        <v>28</v>
      </c>
      <c r="F35" s="3">
        <v>706.2</v>
      </c>
      <c r="G35" s="3">
        <v>706.2</v>
      </c>
      <c r="H35" s="32">
        <v>1.689</v>
      </c>
      <c r="I35" s="24">
        <f t="shared" si="4"/>
        <v>1.689</v>
      </c>
      <c r="J35" s="24">
        <f t="shared" si="13"/>
        <v>1.92</v>
      </c>
      <c r="K35" s="127">
        <f t="shared" si="5"/>
        <v>0.6936</v>
      </c>
      <c r="L35" s="25">
        <f t="shared" si="6"/>
        <v>0.3618000000000001</v>
      </c>
      <c r="M35" s="24">
        <v>18</v>
      </c>
      <c r="N35" s="32">
        <f t="shared" si="14"/>
        <v>0.9954000000000001</v>
      </c>
      <c r="O35" s="24">
        <v>24</v>
      </c>
      <c r="P35" s="24">
        <f t="shared" si="15"/>
        <v>1.3272</v>
      </c>
      <c r="Q35" s="25">
        <f t="shared" si="7"/>
        <v>160</v>
      </c>
      <c r="R35" s="25">
        <f t="shared" si="0"/>
        <v>57.800000000000004</v>
      </c>
      <c r="S35" s="25">
        <f t="shared" si="8"/>
        <v>30.15000000000001</v>
      </c>
      <c r="T35" s="32">
        <f t="shared" si="1"/>
        <v>-1.5581999999999998</v>
      </c>
      <c r="U35" s="32">
        <f t="shared" si="2"/>
        <v>-0.3317999999999999</v>
      </c>
      <c r="V35" s="34">
        <f t="shared" si="3"/>
        <v>6</v>
      </c>
    </row>
    <row r="36" spans="1:22" ht="12.75">
      <c r="A36" s="221"/>
      <c r="B36" s="158">
        <v>31</v>
      </c>
      <c r="C36" s="91" t="s">
        <v>325</v>
      </c>
      <c r="D36" s="92">
        <v>40</v>
      </c>
      <c r="E36" s="92">
        <v>1993</v>
      </c>
      <c r="F36" s="92">
        <v>2229.96</v>
      </c>
      <c r="G36" s="92">
        <v>2229.96</v>
      </c>
      <c r="H36" s="32">
        <v>6.306</v>
      </c>
      <c r="I36" s="24">
        <f t="shared" si="4"/>
        <v>6.306</v>
      </c>
      <c r="J36" s="24">
        <f t="shared" si="13"/>
        <v>6.4</v>
      </c>
      <c r="K36" s="127">
        <f t="shared" si="5"/>
        <v>2.1585</v>
      </c>
      <c r="L36" s="25">
        <f t="shared" si="6"/>
        <v>1.5391399999999997</v>
      </c>
      <c r="M36" s="24">
        <v>75</v>
      </c>
      <c r="N36" s="32">
        <f t="shared" si="14"/>
        <v>4.1475</v>
      </c>
      <c r="O36" s="46">
        <v>86.2</v>
      </c>
      <c r="P36" s="24">
        <f t="shared" si="15"/>
        <v>4.76686</v>
      </c>
      <c r="Q36" s="25">
        <f t="shared" si="7"/>
        <v>160</v>
      </c>
      <c r="R36" s="25">
        <f t="shared" si="0"/>
        <v>53.9625</v>
      </c>
      <c r="S36" s="25">
        <f t="shared" si="8"/>
        <v>38.47849999999999</v>
      </c>
      <c r="T36" s="32">
        <f t="shared" si="1"/>
        <v>-4.860860000000001</v>
      </c>
      <c r="U36" s="32">
        <f t="shared" si="2"/>
        <v>-0.6193600000000004</v>
      </c>
      <c r="V36" s="34">
        <f t="shared" si="3"/>
        <v>11.200000000000003</v>
      </c>
    </row>
    <row r="37" spans="1:22" ht="12.75">
      <c r="A37" s="221"/>
      <c r="B37" s="158">
        <v>32</v>
      </c>
      <c r="C37" s="91" t="s">
        <v>326</v>
      </c>
      <c r="D37" s="92">
        <v>15</v>
      </c>
      <c r="E37" s="92" t="s">
        <v>28</v>
      </c>
      <c r="F37" s="92">
        <v>910.14</v>
      </c>
      <c r="G37" s="92">
        <v>910.14</v>
      </c>
      <c r="H37" s="32">
        <v>3</v>
      </c>
      <c r="I37" s="24">
        <f t="shared" si="4"/>
        <v>3</v>
      </c>
      <c r="J37" s="24">
        <f t="shared" si="13"/>
        <v>2.4</v>
      </c>
      <c r="K37" s="127">
        <f t="shared" si="5"/>
        <v>1.2856999999999998</v>
      </c>
      <c r="L37" s="25">
        <f t="shared" si="6"/>
        <v>0.78247</v>
      </c>
      <c r="M37" s="24">
        <v>31</v>
      </c>
      <c r="N37" s="32">
        <f t="shared" si="14"/>
        <v>1.7143000000000002</v>
      </c>
      <c r="O37" s="46">
        <v>40.1</v>
      </c>
      <c r="P37" s="24">
        <f t="shared" si="15"/>
        <v>2.21753</v>
      </c>
      <c r="Q37" s="25">
        <f t="shared" si="7"/>
        <v>160</v>
      </c>
      <c r="R37" s="25">
        <f t="shared" si="0"/>
        <v>85.71333333333332</v>
      </c>
      <c r="S37" s="25">
        <f t="shared" si="8"/>
        <v>52.16466666666667</v>
      </c>
      <c r="T37" s="32">
        <f t="shared" si="1"/>
        <v>-1.61753</v>
      </c>
      <c r="U37" s="32">
        <f t="shared" si="2"/>
        <v>-0.5032299999999998</v>
      </c>
      <c r="V37" s="34">
        <f t="shared" si="3"/>
        <v>9.100000000000001</v>
      </c>
    </row>
    <row r="38" spans="1:22" ht="12.75">
      <c r="A38" s="221"/>
      <c r="B38" s="158">
        <v>33</v>
      </c>
      <c r="C38" s="90" t="s">
        <v>327</v>
      </c>
      <c r="D38" s="3">
        <v>22</v>
      </c>
      <c r="E38" s="3" t="s">
        <v>28</v>
      </c>
      <c r="F38" s="3">
        <v>1218.27</v>
      </c>
      <c r="G38" s="3">
        <v>1218.27</v>
      </c>
      <c r="H38" s="32">
        <v>3.94</v>
      </c>
      <c r="I38" s="24">
        <f t="shared" si="4"/>
        <v>3.94</v>
      </c>
      <c r="J38" s="24">
        <f t="shared" si="13"/>
        <v>3.52</v>
      </c>
      <c r="K38" s="127">
        <f t="shared" si="5"/>
        <v>1.9491999999999998</v>
      </c>
      <c r="L38" s="25">
        <f t="shared" si="6"/>
        <v>1.6726999999999999</v>
      </c>
      <c r="M38" s="24">
        <v>36</v>
      </c>
      <c r="N38" s="32">
        <f t="shared" si="14"/>
        <v>1.9908000000000001</v>
      </c>
      <c r="O38" s="25">
        <v>41</v>
      </c>
      <c r="P38" s="24">
        <f t="shared" si="15"/>
        <v>2.2673</v>
      </c>
      <c r="Q38" s="25">
        <f t="shared" si="7"/>
        <v>160</v>
      </c>
      <c r="R38" s="25">
        <f t="shared" si="0"/>
        <v>88.6</v>
      </c>
      <c r="S38" s="25">
        <f t="shared" si="8"/>
        <v>76.03181818181817</v>
      </c>
      <c r="T38" s="32">
        <f t="shared" si="1"/>
        <v>-1.8473000000000002</v>
      </c>
      <c r="U38" s="32">
        <f t="shared" si="2"/>
        <v>-0.27649999999999997</v>
      </c>
      <c r="V38" s="34">
        <f t="shared" si="3"/>
        <v>5</v>
      </c>
    </row>
    <row r="39" spans="1:22" ht="12.75">
      <c r="A39" s="221"/>
      <c r="B39" s="158">
        <v>34</v>
      </c>
      <c r="C39" s="90" t="s">
        <v>328</v>
      </c>
      <c r="D39" s="3">
        <v>22</v>
      </c>
      <c r="E39" s="3">
        <v>1993</v>
      </c>
      <c r="F39" s="24">
        <v>1237.62</v>
      </c>
      <c r="G39" s="24">
        <v>1237.62</v>
      </c>
      <c r="H39" s="32">
        <v>4.9</v>
      </c>
      <c r="I39" s="24">
        <f t="shared" si="4"/>
        <v>4.9</v>
      </c>
      <c r="J39" s="24">
        <f t="shared" si="13"/>
        <v>3.52</v>
      </c>
      <c r="K39" s="127">
        <f t="shared" si="5"/>
        <v>2.3009000000000004</v>
      </c>
      <c r="L39" s="25">
        <f t="shared" si="6"/>
        <v>1.6926</v>
      </c>
      <c r="M39" s="24">
        <v>47</v>
      </c>
      <c r="N39" s="32">
        <f t="shared" si="14"/>
        <v>2.5991</v>
      </c>
      <c r="O39" s="24">
        <v>58</v>
      </c>
      <c r="P39" s="24">
        <f t="shared" si="15"/>
        <v>3.2074000000000003</v>
      </c>
      <c r="Q39" s="25">
        <f t="shared" si="7"/>
        <v>160</v>
      </c>
      <c r="R39" s="25">
        <f t="shared" si="0"/>
        <v>104.58636363636366</v>
      </c>
      <c r="S39" s="25">
        <f t="shared" si="8"/>
        <v>76.93636363636364</v>
      </c>
      <c r="T39" s="32">
        <f t="shared" si="1"/>
        <v>-1.8274</v>
      </c>
      <c r="U39" s="32">
        <f t="shared" si="2"/>
        <v>-0.6083000000000003</v>
      </c>
      <c r="V39" s="34">
        <f t="shared" si="3"/>
        <v>11</v>
      </c>
    </row>
    <row r="40" spans="1:22" ht="12.75">
      <c r="A40" s="221"/>
      <c r="B40" s="158">
        <v>35</v>
      </c>
      <c r="C40" s="91" t="s">
        <v>329</v>
      </c>
      <c r="D40" s="92">
        <v>12</v>
      </c>
      <c r="E40" s="92" t="s">
        <v>28</v>
      </c>
      <c r="F40" s="92">
        <v>705.64</v>
      </c>
      <c r="G40" s="92">
        <v>705.64</v>
      </c>
      <c r="H40" s="32">
        <v>1.991</v>
      </c>
      <c r="I40" s="24">
        <f t="shared" si="4"/>
        <v>1.991</v>
      </c>
      <c r="J40" s="24">
        <f t="shared" si="13"/>
        <v>1.92</v>
      </c>
      <c r="K40" s="127">
        <f t="shared" si="5"/>
        <v>0.9403000000000001</v>
      </c>
      <c r="L40" s="25">
        <f t="shared" si="6"/>
        <v>0.9403000000000001</v>
      </c>
      <c r="M40" s="24">
        <v>19</v>
      </c>
      <c r="N40" s="32">
        <f t="shared" si="14"/>
        <v>1.0507</v>
      </c>
      <c r="O40" s="46">
        <v>19</v>
      </c>
      <c r="P40" s="24">
        <f t="shared" si="15"/>
        <v>1.0507</v>
      </c>
      <c r="Q40" s="25">
        <f t="shared" si="7"/>
        <v>160</v>
      </c>
      <c r="R40" s="25">
        <f t="shared" si="0"/>
        <v>78.35833333333335</v>
      </c>
      <c r="S40" s="25">
        <f t="shared" si="8"/>
        <v>78.35833333333335</v>
      </c>
      <c r="T40" s="32">
        <f t="shared" si="1"/>
        <v>-0.9796999999999998</v>
      </c>
      <c r="U40" s="32">
        <f t="shared" si="2"/>
        <v>0</v>
      </c>
      <c r="V40" s="34">
        <f t="shared" si="3"/>
        <v>0</v>
      </c>
    </row>
    <row r="41" spans="1:22" ht="12.75">
      <c r="A41" s="221"/>
      <c r="B41" s="158">
        <v>36</v>
      </c>
      <c r="C41" s="91" t="s">
        <v>330</v>
      </c>
      <c r="D41" s="93">
        <v>60</v>
      </c>
      <c r="E41" s="92" t="s">
        <v>28</v>
      </c>
      <c r="F41" s="92">
        <v>3135.36</v>
      </c>
      <c r="G41" s="92">
        <v>3135.36</v>
      </c>
      <c r="H41" s="32">
        <v>12.901</v>
      </c>
      <c r="I41" s="24">
        <f t="shared" si="4"/>
        <v>12.901</v>
      </c>
      <c r="J41" s="24">
        <f t="shared" si="13"/>
        <v>9.6</v>
      </c>
      <c r="K41" s="127">
        <f t="shared" si="5"/>
        <v>4.274199999999999</v>
      </c>
      <c r="L41" s="25">
        <f t="shared" si="6"/>
        <v>4.771899999999999</v>
      </c>
      <c r="M41" s="24">
        <v>156</v>
      </c>
      <c r="N41" s="32">
        <f t="shared" si="14"/>
        <v>8.626800000000001</v>
      </c>
      <c r="O41" s="46">
        <v>147</v>
      </c>
      <c r="P41" s="24">
        <f t="shared" si="15"/>
        <v>8.129100000000001</v>
      </c>
      <c r="Q41" s="25">
        <f t="shared" si="7"/>
        <v>160</v>
      </c>
      <c r="R41" s="25">
        <f t="shared" si="0"/>
        <v>71.23666666666665</v>
      </c>
      <c r="S41" s="25">
        <f t="shared" si="8"/>
        <v>79.53166666666665</v>
      </c>
      <c r="T41" s="32">
        <f t="shared" si="1"/>
        <v>-4.828100000000001</v>
      </c>
      <c r="U41" s="32">
        <f t="shared" si="2"/>
        <v>0.49770000000000003</v>
      </c>
      <c r="V41" s="34">
        <f t="shared" si="3"/>
        <v>-9</v>
      </c>
    </row>
    <row r="42" spans="1:22" ht="12.75">
      <c r="A42" s="221"/>
      <c r="B42" s="158">
        <v>37</v>
      </c>
      <c r="C42" s="90" t="s">
        <v>331</v>
      </c>
      <c r="D42" s="3">
        <v>30</v>
      </c>
      <c r="E42" s="3" t="s">
        <v>28</v>
      </c>
      <c r="F42" s="24">
        <v>1715.57</v>
      </c>
      <c r="G42" s="24">
        <v>1715.57</v>
      </c>
      <c r="H42" s="32">
        <v>4.434</v>
      </c>
      <c r="I42" s="24">
        <f t="shared" si="4"/>
        <v>4.434</v>
      </c>
      <c r="J42" s="24">
        <f t="shared" si="13"/>
        <v>4.8</v>
      </c>
      <c r="K42" s="127">
        <f t="shared" si="5"/>
        <v>2.222</v>
      </c>
      <c r="L42" s="25">
        <f t="shared" si="6"/>
        <v>2.41555</v>
      </c>
      <c r="M42" s="24">
        <v>40</v>
      </c>
      <c r="N42" s="32">
        <f t="shared" si="14"/>
        <v>2.212</v>
      </c>
      <c r="O42" s="32">
        <v>36.5</v>
      </c>
      <c r="P42" s="24">
        <f t="shared" si="15"/>
        <v>2.01845</v>
      </c>
      <c r="Q42" s="25">
        <f t="shared" si="7"/>
        <v>160</v>
      </c>
      <c r="R42" s="25">
        <f t="shared" si="0"/>
        <v>74.06666666666666</v>
      </c>
      <c r="S42" s="25">
        <f t="shared" si="8"/>
        <v>80.51833333333335</v>
      </c>
      <c r="T42" s="32">
        <f t="shared" si="1"/>
        <v>-2.3844499999999997</v>
      </c>
      <c r="U42" s="32">
        <f t="shared" si="2"/>
        <v>0.1935500000000001</v>
      </c>
      <c r="V42" s="34">
        <f t="shared" si="3"/>
        <v>-3.5</v>
      </c>
    </row>
    <row r="43" spans="1:22" ht="12.75">
      <c r="A43" s="221"/>
      <c r="B43" s="158">
        <v>38</v>
      </c>
      <c r="C43" s="90" t="s">
        <v>362</v>
      </c>
      <c r="D43" s="3">
        <v>40</v>
      </c>
      <c r="E43" s="3"/>
      <c r="F43" s="24">
        <v>2105.05</v>
      </c>
      <c r="G43" s="24">
        <v>2105.05</v>
      </c>
      <c r="H43" s="32">
        <v>5.2</v>
      </c>
      <c r="I43" s="24">
        <f t="shared" si="4"/>
        <v>5.2</v>
      </c>
      <c r="J43" s="32">
        <v>4.86</v>
      </c>
      <c r="K43" s="127">
        <f t="shared" si="5"/>
        <v>2.9050000000000002</v>
      </c>
      <c r="L43" s="25">
        <f t="shared" si="6"/>
        <v>1.0690000000000008</v>
      </c>
      <c r="M43" s="25">
        <v>45</v>
      </c>
      <c r="N43" s="32">
        <f>M43*0.051</f>
        <v>2.295</v>
      </c>
      <c r="O43" s="25">
        <v>81</v>
      </c>
      <c r="P43" s="24">
        <f>O43*0.051</f>
        <v>4.130999999999999</v>
      </c>
      <c r="Q43" s="25">
        <f t="shared" si="7"/>
        <v>121.5</v>
      </c>
      <c r="R43" s="25">
        <f t="shared" si="0"/>
        <v>72.62500000000001</v>
      </c>
      <c r="S43" s="25">
        <f t="shared" si="8"/>
        <v>26.725000000000023</v>
      </c>
      <c r="T43" s="32">
        <f t="shared" si="1"/>
        <v>-3.7909999999999995</v>
      </c>
      <c r="U43" s="32">
        <f t="shared" si="2"/>
        <v>-1.8359999999999994</v>
      </c>
      <c r="V43" s="34">
        <f t="shared" si="3"/>
        <v>36</v>
      </c>
    </row>
    <row r="44" spans="1:22" ht="12.75">
      <c r="A44" s="221"/>
      <c r="B44" s="158">
        <v>39</v>
      </c>
      <c r="C44" s="90" t="s">
        <v>363</v>
      </c>
      <c r="D44" s="3">
        <v>40</v>
      </c>
      <c r="E44" s="3">
        <v>1984</v>
      </c>
      <c r="F44" s="24">
        <v>2304.94</v>
      </c>
      <c r="G44" s="24">
        <v>2304.94</v>
      </c>
      <c r="H44" s="32">
        <v>5.6</v>
      </c>
      <c r="I44" s="24">
        <f t="shared" si="4"/>
        <v>5.6</v>
      </c>
      <c r="J44" s="32">
        <v>4.86</v>
      </c>
      <c r="K44" s="127">
        <f t="shared" si="5"/>
        <v>2.642</v>
      </c>
      <c r="L44" s="25">
        <f t="shared" si="6"/>
        <v>1.7239999999999998</v>
      </c>
      <c r="M44" s="25">
        <v>58</v>
      </c>
      <c r="N44" s="32">
        <f aca="true" t="shared" si="16" ref="N44:N52">M44*0.051</f>
        <v>2.9579999999999997</v>
      </c>
      <c r="O44" s="25">
        <v>76</v>
      </c>
      <c r="P44" s="24">
        <f aca="true" t="shared" si="17" ref="P44:P52">O44*0.051</f>
        <v>3.876</v>
      </c>
      <c r="Q44" s="25">
        <f t="shared" si="7"/>
        <v>121.5</v>
      </c>
      <c r="R44" s="25">
        <f t="shared" si="0"/>
        <v>66.05</v>
      </c>
      <c r="S44" s="25">
        <f t="shared" si="8"/>
        <v>43.099999999999994</v>
      </c>
      <c r="T44" s="32">
        <f t="shared" si="1"/>
        <v>-3.1360000000000006</v>
      </c>
      <c r="U44" s="32">
        <f t="shared" si="2"/>
        <v>-0.9180000000000001</v>
      </c>
      <c r="V44" s="34">
        <f t="shared" si="3"/>
        <v>18</v>
      </c>
    </row>
    <row r="45" spans="1:22" ht="12.75">
      <c r="A45" s="221"/>
      <c r="B45" s="158">
        <v>40</v>
      </c>
      <c r="C45" s="90" t="s">
        <v>364</v>
      </c>
      <c r="D45" s="3">
        <v>18</v>
      </c>
      <c r="E45" s="3"/>
      <c r="F45" s="24">
        <v>1144.2</v>
      </c>
      <c r="G45" s="24">
        <v>1144.2</v>
      </c>
      <c r="H45" s="32">
        <v>2.6</v>
      </c>
      <c r="I45" s="24">
        <f t="shared" si="4"/>
        <v>2.6</v>
      </c>
      <c r="J45" s="32">
        <v>2.187</v>
      </c>
      <c r="K45" s="127">
        <f t="shared" si="5"/>
        <v>1.58</v>
      </c>
      <c r="L45" s="25">
        <f t="shared" si="6"/>
        <v>0.5090000000000003</v>
      </c>
      <c r="M45" s="25">
        <v>20</v>
      </c>
      <c r="N45" s="32">
        <f t="shared" si="16"/>
        <v>1.02</v>
      </c>
      <c r="O45" s="25">
        <v>41</v>
      </c>
      <c r="P45" s="24">
        <f t="shared" si="17"/>
        <v>2.0909999999999997</v>
      </c>
      <c r="Q45" s="25">
        <f t="shared" si="7"/>
        <v>121.5</v>
      </c>
      <c r="R45" s="25">
        <f t="shared" si="0"/>
        <v>87.77777777777777</v>
      </c>
      <c r="S45" s="25">
        <f t="shared" si="8"/>
        <v>28.277777777777796</v>
      </c>
      <c r="T45" s="32">
        <f t="shared" si="1"/>
        <v>-1.6779999999999995</v>
      </c>
      <c r="U45" s="32">
        <f t="shared" si="2"/>
        <v>-1.0709999999999997</v>
      </c>
      <c r="V45" s="34">
        <f t="shared" si="3"/>
        <v>21</v>
      </c>
    </row>
    <row r="46" spans="1:22" ht="12.75">
      <c r="A46" s="221"/>
      <c r="B46" s="158">
        <v>41</v>
      </c>
      <c r="C46" s="90" t="s">
        <v>365</v>
      </c>
      <c r="D46" s="3">
        <v>20</v>
      </c>
      <c r="E46" s="3">
        <v>1991</v>
      </c>
      <c r="F46" s="24">
        <v>1165.8</v>
      </c>
      <c r="G46" s="24">
        <v>1165.8</v>
      </c>
      <c r="H46" s="32">
        <v>3.7</v>
      </c>
      <c r="I46" s="24">
        <f t="shared" si="4"/>
        <v>3.7</v>
      </c>
      <c r="J46" s="32">
        <v>2.43</v>
      </c>
      <c r="K46" s="127">
        <f t="shared" si="5"/>
        <v>2.0680000000000005</v>
      </c>
      <c r="L46" s="25">
        <f t="shared" si="6"/>
        <v>1.0990000000000002</v>
      </c>
      <c r="M46" s="25">
        <v>32</v>
      </c>
      <c r="N46" s="32">
        <f t="shared" si="16"/>
        <v>1.632</v>
      </c>
      <c r="O46" s="25">
        <v>51</v>
      </c>
      <c r="P46" s="24">
        <f t="shared" si="17"/>
        <v>2.601</v>
      </c>
      <c r="Q46" s="25">
        <f t="shared" si="7"/>
        <v>121.5</v>
      </c>
      <c r="R46" s="25">
        <f t="shared" si="0"/>
        <v>103.40000000000002</v>
      </c>
      <c r="S46" s="25">
        <f t="shared" si="8"/>
        <v>54.95000000000001</v>
      </c>
      <c r="T46" s="32">
        <f t="shared" si="1"/>
        <v>-1.331</v>
      </c>
      <c r="U46" s="32">
        <f t="shared" si="2"/>
        <v>-0.9690000000000001</v>
      </c>
      <c r="V46" s="34">
        <f t="shared" si="3"/>
        <v>19</v>
      </c>
    </row>
    <row r="47" spans="1:22" ht="12.75">
      <c r="A47" s="221"/>
      <c r="B47" s="158">
        <v>42</v>
      </c>
      <c r="C47" s="90" t="s">
        <v>366</v>
      </c>
      <c r="D47" s="3">
        <v>22</v>
      </c>
      <c r="E47" s="3">
        <v>1985</v>
      </c>
      <c r="F47" s="24">
        <v>1156.52</v>
      </c>
      <c r="G47" s="24">
        <v>1156.52</v>
      </c>
      <c r="H47" s="32">
        <v>3</v>
      </c>
      <c r="I47" s="24">
        <f t="shared" si="4"/>
        <v>3</v>
      </c>
      <c r="J47" s="32">
        <v>2.673</v>
      </c>
      <c r="K47" s="127">
        <f t="shared" si="5"/>
        <v>1.266</v>
      </c>
      <c r="L47" s="25">
        <f t="shared" si="6"/>
        <v>1.0110000000000001</v>
      </c>
      <c r="M47" s="25">
        <v>34</v>
      </c>
      <c r="N47" s="32">
        <f t="shared" si="16"/>
        <v>1.734</v>
      </c>
      <c r="O47" s="25">
        <v>39</v>
      </c>
      <c r="P47" s="24">
        <f t="shared" si="17"/>
        <v>1.9889999999999999</v>
      </c>
      <c r="Q47" s="25">
        <f t="shared" si="7"/>
        <v>121.5</v>
      </c>
      <c r="R47" s="25">
        <f t="shared" si="0"/>
        <v>57.54545454545455</v>
      </c>
      <c r="S47" s="25">
        <f t="shared" si="8"/>
        <v>45.95454545454546</v>
      </c>
      <c r="T47" s="32">
        <f t="shared" si="1"/>
        <v>-1.662</v>
      </c>
      <c r="U47" s="32">
        <f t="shared" si="2"/>
        <v>-0.2549999999999999</v>
      </c>
      <c r="V47" s="34">
        <f t="shared" si="3"/>
        <v>5</v>
      </c>
    </row>
    <row r="48" spans="1:22" ht="12.75">
      <c r="A48" s="221"/>
      <c r="B48" s="158">
        <v>43</v>
      </c>
      <c r="C48" s="90" t="s">
        <v>367</v>
      </c>
      <c r="D48" s="3">
        <v>20</v>
      </c>
      <c r="E48" s="3"/>
      <c r="F48" s="24">
        <v>1071.28</v>
      </c>
      <c r="G48" s="24">
        <v>1071.28</v>
      </c>
      <c r="H48" s="32">
        <v>2.9</v>
      </c>
      <c r="I48" s="24">
        <f t="shared" si="4"/>
        <v>2.9</v>
      </c>
      <c r="J48" s="32">
        <v>2.43</v>
      </c>
      <c r="K48" s="127">
        <f t="shared" si="5"/>
        <v>1.217</v>
      </c>
      <c r="L48" s="25">
        <f t="shared" si="6"/>
        <v>0.3500000000000001</v>
      </c>
      <c r="M48" s="25">
        <v>33</v>
      </c>
      <c r="N48" s="32">
        <f t="shared" si="16"/>
        <v>1.6829999999999998</v>
      </c>
      <c r="O48" s="46">
        <v>50</v>
      </c>
      <c r="P48" s="24">
        <f t="shared" si="17"/>
        <v>2.55</v>
      </c>
      <c r="Q48" s="25">
        <f t="shared" si="7"/>
        <v>121.5</v>
      </c>
      <c r="R48" s="25">
        <f t="shared" si="0"/>
        <v>60.85</v>
      </c>
      <c r="S48" s="25">
        <f t="shared" si="8"/>
        <v>17.500000000000007</v>
      </c>
      <c r="T48" s="32">
        <f t="shared" si="1"/>
        <v>-2.08</v>
      </c>
      <c r="U48" s="32">
        <f t="shared" si="2"/>
        <v>-0.867</v>
      </c>
      <c r="V48" s="34">
        <f t="shared" si="3"/>
        <v>17</v>
      </c>
    </row>
    <row r="49" spans="1:22" ht="12.75">
      <c r="A49" s="221"/>
      <c r="B49" s="158">
        <v>44</v>
      </c>
      <c r="C49" s="48" t="s">
        <v>368</v>
      </c>
      <c r="D49" s="3">
        <v>18</v>
      </c>
      <c r="E49" s="3"/>
      <c r="F49" s="24">
        <v>1127.88</v>
      </c>
      <c r="G49" s="24">
        <v>1127.88</v>
      </c>
      <c r="H49" s="32">
        <v>2.905</v>
      </c>
      <c r="I49" s="24">
        <f t="shared" si="4"/>
        <v>2.905</v>
      </c>
      <c r="J49" s="32">
        <v>2.187</v>
      </c>
      <c r="K49" s="127">
        <f t="shared" si="5"/>
        <v>1.783</v>
      </c>
      <c r="L49" s="25">
        <f t="shared" si="6"/>
        <v>0.8140000000000001</v>
      </c>
      <c r="M49" s="25">
        <v>22</v>
      </c>
      <c r="N49" s="32">
        <f t="shared" si="16"/>
        <v>1.1219999999999999</v>
      </c>
      <c r="O49" s="46">
        <v>41</v>
      </c>
      <c r="P49" s="24">
        <f t="shared" si="17"/>
        <v>2.0909999999999997</v>
      </c>
      <c r="Q49" s="25">
        <f t="shared" si="7"/>
        <v>121.5</v>
      </c>
      <c r="R49" s="25">
        <f t="shared" si="0"/>
        <v>99.05555555555556</v>
      </c>
      <c r="S49" s="25">
        <f t="shared" si="8"/>
        <v>45.22222222222222</v>
      </c>
      <c r="T49" s="32">
        <f t="shared" si="1"/>
        <v>-1.3729999999999998</v>
      </c>
      <c r="U49" s="32">
        <f t="shared" si="2"/>
        <v>-0.9689999999999999</v>
      </c>
      <c r="V49" s="34">
        <f t="shared" si="3"/>
        <v>19</v>
      </c>
    </row>
    <row r="50" spans="1:22" ht="12.75">
      <c r="A50" s="221"/>
      <c r="B50" s="158">
        <v>45</v>
      </c>
      <c r="C50" s="48" t="s">
        <v>369</v>
      </c>
      <c r="D50" s="3">
        <v>8</v>
      </c>
      <c r="E50" s="3">
        <v>1951</v>
      </c>
      <c r="F50" s="24">
        <v>300.96</v>
      </c>
      <c r="G50" s="24">
        <v>300.96</v>
      </c>
      <c r="H50" s="32">
        <v>1</v>
      </c>
      <c r="I50" s="24">
        <f t="shared" si="4"/>
        <v>1</v>
      </c>
      <c r="J50" s="32">
        <v>0.97</v>
      </c>
      <c r="K50" s="127">
        <f t="shared" si="5"/>
        <v>0.133</v>
      </c>
      <c r="L50" s="25">
        <f t="shared" si="6"/>
        <v>0.17532999999999999</v>
      </c>
      <c r="M50" s="25">
        <v>17</v>
      </c>
      <c r="N50" s="32">
        <f t="shared" si="16"/>
        <v>0.867</v>
      </c>
      <c r="O50" s="46">
        <v>16.17</v>
      </c>
      <c r="P50" s="24">
        <f t="shared" si="17"/>
        <v>0.82467</v>
      </c>
      <c r="Q50" s="25">
        <f t="shared" si="7"/>
        <v>121.25</v>
      </c>
      <c r="R50" s="25">
        <f t="shared" si="0"/>
        <v>16.625</v>
      </c>
      <c r="S50" s="25">
        <f t="shared" si="8"/>
        <v>21.916249999999998</v>
      </c>
      <c r="T50" s="32">
        <f t="shared" si="1"/>
        <v>-0.79467</v>
      </c>
      <c r="U50" s="32">
        <f t="shared" si="2"/>
        <v>0.04232999999999998</v>
      </c>
      <c r="V50" s="34">
        <f t="shared" si="3"/>
        <v>-0.8299999999999983</v>
      </c>
    </row>
    <row r="51" spans="1:22" ht="12.75">
      <c r="A51" s="221"/>
      <c r="B51" s="158">
        <v>46</v>
      </c>
      <c r="C51" s="48" t="s">
        <v>370</v>
      </c>
      <c r="D51" s="3">
        <v>40</v>
      </c>
      <c r="E51" s="3">
        <v>1973</v>
      </c>
      <c r="F51" s="24">
        <v>1912.23</v>
      </c>
      <c r="G51" s="24">
        <v>1912.23</v>
      </c>
      <c r="H51" s="32">
        <v>5.1</v>
      </c>
      <c r="I51" s="24">
        <f t="shared" si="4"/>
        <v>5.1</v>
      </c>
      <c r="J51" s="32">
        <v>4.86</v>
      </c>
      <c r="K51" s="127">
        <f t="shared" si="5"/>
        <v>3.5189999999999997</v>
      </c>
      <c r="L51" s="25">
        <f t="shared" si="6"/>
        <v>1.8701699999999999</v>
      </c>
      <c r="M51" s="25">
        <v>31</v>
      </c>
      <c r="N51" s="32">
        <f t="shared" si="16"/>
        <v>1.581</v>
      </c>
      <c r="O51" s="46">
        <v>63.33</v>
      </c>
      <c r="P51" s="24">
        <f t="shared" si="17"/>
        <v>3.2298299999999998</v>
      </c>
      <c r="Q51" s="25">
        <f t="shared" si="7"/>
        <v>121.5</v>
      </c>
      <c r="R51" s="25">
        <f t="shared" si="0"/>
        <v>87.975</v>
      </c>
      <c r="S51" s="25">
        <f t="shared" si="8"/>
        <v>46.75425</v>
      </c>
      <c r="T51" s="32">
        <f t="shared" si="1"/>
        <v>-2.9898300000000004</v>
      </c>
      <c r="U51" s="32">
        <f t="shared" si="2"/>
        <v>-1.6488299999999998</v>
      </c>
      <c r="V51" s="34">
        <f t="shared" si="3"/>
        <v>32.33</v>
      </c>
    </row>
    <row r="52" spans="1:22" ht="12.75">
      <c r="A52" s="221"/>
      <c r="B52" s="158">
        <v>47</v>
      </c>
      <c r="C52" s="48" t="s">
        <v>371</v>
      </c>
      <c r="D52" s="107">
        <v>40</v>
      </c>
      <c r="E52" s="3">
        <v>1980</v>
      </c>
      <c r="F52" s="24">
        <v>1961.63</v>
      </c>
      <c r="G52" s="24">
        <v>1961.63</v>
      </c>
      <c r="H52" s="32">
        <v>4.9</v>
      </c>
      <c r="I52" s="24">
        <f t="shared" si="4"/>
        <v>4.9</v>
      </c>
      <c r="J52" s="32">
        <v>4.86</v>
      </c>
      <c r="K52" s="127">
        <f t="shared" si="5"/>
        <v>2.9110000000000005</v>
      </c>
      <c r="L52" s="25">
        <f t="shared" si="6"/>
        <v>2.0185000000000004</v>
      </c>
      <c r="M52" s="25">
        <v>39</v>
      </c>
      <c r="N52" s="32">
        <f t="shared" si="16"/>
        <v>1.9889999999999999</v>
      </c>
      <c r="O52" s="46">
        <v>56.5</v>
      </c>
      <c r="P52" s="24">
        <f t="shared" si="17"/>
        <v>2.8815</v>
      </c>
      <c r="Q52" s="25">
        <f t="shared" si="7"/>
        <v>121.5</v>
      </c>
      <c r="R52" s="25">
        <f t="shared" si="0"/>
        <v>72.775</v>
      </c>
      <c r="S52" s="25">
        <f t="shared" si="8"/>
        <v>50.46250000000001</v>
      </c>
      <c r="T52" s="32">
        <f t="shared" si="1"/>
        <v>-2.8415</v>
      </c>
      <c r="U52" s="32">
        <f t="shared" si="2"/>
        <v>-0.8925000000000001</v>
      </c>
      <c r="V52" s="34">
        <f t="shared" si="3"/>
        <v>17.5</v>
      </c>
    </row>
    <row r="53" spans="1:22" ht="12.75">
      <c r="A53" s="221"/>
      <c r="B53" s="158">
        <v>48</v>
      </c>
      <c r="C53" s="90" t="s">
        <v>400</v>
      </c>
      <c r="D53" s="3">
        <v>116</v>
      </c>
      <c r="E53" s="3">
        <v>2007</v>
      </c>
      <c r="F53" s="92">
        <v>7057.27</v>
      </c>
      <c r="G53" s="92">
        <v>7057.27</v>
      </c>
      <c r="H53" s="92">
        <v>13.411</v>
      </c>
      <c r="I53" s="24">
        <f t="shared" si="4"/>
        <v>13.411</v>
      </c>
      <c r="J53" s="92">
        <v>9.05554</v>
      </c>
      <c r="K53" s="127">
        <f t="shared" si="5"/>
        <v>-0.1039999999999992</v>
      </c>
      <c r="L53" s="25">
        <f t="shared" si="6"/>
        <v>-0.14856800000000092</v>
      </c>
      <c r="M53" s="128">
        <v>265</v>
      </c>
      <c r="N53" s="32">
        <f>M53*0.051</f>
        <v>13.514999999999999</v>
      </c>
      <c r="O53" s="92">
        <v>252.6</v>
      </c>
      <c r="P53" s="92">
        <v>13.559568</v>
      </c>
      <c r="Q53" s="25">
        <f t="shared" si="7"/>
        <v>78.06500000000001</v>
      </c>
      <c r="R53" s="25">
        <f t="shared" si="0"/>
        <v>-0.8965517241379242</v>
      </c>
      <c r="S53" s="25">
        <f t="shared" si="8"/>
        <v>-1.280758620689663</v>
      </c>
      <c r="T53" s="32">
        <f t="shared" si="1"/>
        <v>-9.204108000000002</v>
      </c>
      <c r="U53" s="32">
        <f t="shared" si="2"/>
        <v>-0.04456800000000172</v>
      </c>
      <c r="V53" s="34">
        <f t="shared" si="3"/>
        <v>-12.400000000000006</v>
      </c>
    </row>
    <row r="54" spans="1:22" ht="12.75">
      <c r="A54" s="221"/>
      <c r="B54" s="158">
        <v>49</v>
      </c>
      <c r="C54" s="90" t="s">
        <v>401</v>
      </c>
      <c r="D54" s="3">
        <v>88</v>
      </c>
      <c r="E54" s="3">
        <v>2008</v>
      </c>
      <c r="F54" s="92">
        <v>4761.21</v>
      </c>
      <c r="G54" s="92">
        <v>4697.68</v>
      </c>
      <c r="H54" s="92">
        <v>9.362</v>
      </c>
      <c r="I54" s="24">
        <f t="shared" si="4"/>
        <v>9.362</v>
      </c>
      <c r="J54" s="92">
        <v>7.04</v>
      </c>
      <c r="K54" s="127">
        <f t="shared" si="5"/>
        <v>-1.347999999999999</v>
      </c>
      <c r="L54" s="25">
        <f t="shared" si="6"/>
        <v>-1.3931640000000005</v>
      </c>
      <c r="M54" s="128">
        <v>210</v>
      </c>
      <c r="N54" s="32">
        <f aca="true" t="shared" si="18" ref="N54:N61">M54*0.051</f>
        <v>10.709999999999999</v>
      </c>
      <c r="O54" s="92">
        <v>200.357</v>
      </c>
      <c r="P54" s="92">
        <v>10.755164</v>
      </c>
      <c r="Q54" s="25">
        <f t="shared" si="7"/>
        <v>80</v>
      </c>
      <c r="R54" s="25">
        <f t="shared" si="0"/>
        <v>-15.318181818181808</v>
      </c>
      <c r="S54" s="25">
        <f t="shared" si="8"/>
        <v>-15.831409090909096</v>
      </c>
      <c r="T54" s="32">
        <f t="shared" si="1"/>
        <v>-8.433164000000001</v>
      </c>
      <c r="U54" s="32">
        <f t="shared" si="2"/>
        <v>-0.045164000000001536</v>
      </c>
      <c r="V54" s="34">
        <f t="shared" si="3"/>
        <v>-9.643</v>
      </c>
    </row>
    <row r="55" spans="1:22" ht="12.75">
      <c r="A55" s="221"/>
      <c r="B55" s="158">
        <v>50</v>
      </c>
      <c r="C55" s="114" t="s">
        <v>402</v>
      </c>
      <c r="D55" s="3">
        <v>86</v>
      </c>
      <c r="E55" s="3">
        <v>2003</v>
      </c>
      <c r="F55" s="92">
        <v>6076.4</v>
      </c>
      <c r="G55" s="92">
        <v>6076.4</v>
      </c>
      <c r="H55" s="92">
        <v>12.111</v>
      </c>
      <c r="I55" s="24">
        <f t="shared" si="4"/>
        <v>12.111</v>
      </c>
      <c r="J55" s="92">
        <v>6.88</v>
      </c>
      <c r="K55" s="127">
        <f t="shared" si="5"/>
        <v>1.503000000000002</v>
      </c>
      <c r="L55" s="25">
        <f t="shared" si="6"/>
        <v>2.4539680000000015</v>
      </c>
      <c r="M55" s="128">
        <v>208</v>
      </c>
      <c r="N55" s="32">
        <f t="shared" si="18"/>
        <v>10.607999999999999</v>
      </c>
      <c r="O55" s="92">
        <v>179.9</v>
      </c>
      <c r="P55" s="92">
        <v>9.657032</v>
      </c>
      <c r="Q55" s="25">
        <f t="shared" si="7"/>
        <v>80</v>
      </c>
      <c r="R55" s="25">
        <f t="shared" si="0"/>
        <v>17.47674418604653</v>
      </c>
      <c r="S55" s="25">
        <f t="shared" si="8"/>
        <v>28.534511627906998</v>
      </c>
      <c r="T55" s="32">
        <f t="shared" si="1"/>
        <v>-4.426031999999998</v>
      </c>
      <c r="U55" s="32">
        <f t="shared" si="2"/>
        <v>0.9509679999999996</v>
      </c>
      <c r="V55" s="34">
        <f t="shared" si="3"/>
        <v>-28.099999999999994</v>
      </c>
    </row>
    <row r="56" spans="1:22" ht="12.75">
      <c r="A56" s="221"/>
      <c r="B56" s="158">
        <v>51</v>
      </c>
      <c r="C56" s="90" t="s">
        <v>404</v>
      </c>
      <c r="D56" s="3">
        <v>68</v>
      </c>
      <c r="E56" s="3">
        <v>2005</v>
      </c>
      <c r="F56" s="92">
        <v>3949.73</v>
      </c>
      <c r="G56" s="92">
        <v>3949.73</v>
      </c>
      <c r="H56" s="92">
        <v>15.387</v>
      </c>
      <c r="I56" s="24">
        <f t="shared" si="4"/>
        <v>15.387</v>
      </c>
      <c r="J56" s="92">
        <v>10.8</v>
      </c>
      <c r="K56" s="127">
        <f t="shared" si="5"/>
        <v>6.207000000000001</v>
      </c>
      <c r="L56" s="25">
        <f t="shared" si="6"/>
        <v>5.187800000000001</v>
      </c>
      <c r="M56" s="128">
        <v>180</v>
      </c>
      <c r="N56" s="32">
        <f t="shared" si="18"/>
        <v>9.18</v>
      </c>
      <c r="O56" s="92">
        <v>190</v>
      </c>
      <c r="P56" s="92">
        <v>10.1992</v>
      </c>
      <c r="Q56" s="25">
        <f t="shared" si="7"/>
        <v>158.8235294117647</v>
      </c>
      <c r="R56" s="25">
        <f t="shared" si="0"/>
        <v>91.2794117647059</v>
      </c>
      <c r="S56" s="25">
        <f t="shared" si="8"/>
        <v>76.29117647058825</v>
      </c>
      <c r="T56" s="32">
        <f t="shared" si="1"/>
        <v>-5.6122</v>
      </c>
      <c r="U56" s="32">
        <f t="shared" si="2"/>
        <v>-1.0191999999999997</v>
      </c>
      <c r="V56" s="34">
        <f t="shared" si="3"/>
        <v>10</v>
      </c>
    </row>
    <row r="57" spans="1:22" ht="12.75">
      <c r="A57" s="221"/>
      <c r="B57" s="158">
        <v>52</v>
      </c>
      <c r="C57" s="115" t="s">
        <v>405</v>
      </c>
      <c r="D57" s="98">
        <v>61</v>
      </c>
      <c r="E57" s="98" t="s">
        <v>28</v>
      </c>
      <c r="F57" s="129">
        <v>2700.04</v>
      </c>
      <c r="G57" s="129">
        <v>2700.04</v>
      </c>
      <c r="H57" s="129">
        <v>12.627</v>
      </c>
      <c r="I57" s="99">
        <f t="shared" si="4"/>
        <v>12.627</v>
      </c>
      <c r="J57" s="129">
        <v>9.6</v>
      </c>
      <c r="K57" s="130">
        <f t="shared" si="5"/>
        <v>4.7730000000000015</v>
      </c>
      <c r="L57" s="131">
        <f t="shared" si="6"/>
        <v>6.676465</v>
      </c>
      <c r="M57" s="132">
        <v>154</v>
      </c>
      <c r="N57" s="100">
        <f t="shared" si="18"/>
        <v>7.853999999999999</v>
      </c>
      <c r="O57" s="129">
        <v>110.852</v>
      </c>
      <c r="P57" s="129">
        <v>5.950535</v>
      </c>
      <c r="Q57" s="131">
        <f t="shared" si="7"/>
        <v>157.37704918032787</v>
      </c>
      <c r="R57" s="131">
        <f t="shared" si="0"/>
        <v>78.2459016393443</v>
      </c>
      <c r="S57" s="131">
        <f t="shared" si="8"/>
        <v>109.45024590163935</v>
      </c>
      <c r="T57" s="100">
        <f t="shared" si="1"/>
        <v>-2.9235349999999993</v>
      </c>
      <c r="U57" s="100">
        <f t="shared" si="2"/>
        <v>1.9034649999999989</v>
      </c>
      <c r="V57" s="101">
        <f t="shared" si="3"/>
        <v>-43.147999999999996</v>
      </c>
    </row>
    <row r="58" spans="1:22" ht="12.75">
      <c r="A58" s="221"/>
      <c r="B58" s="158">
        <v>53</v>
      </c>
      <c r="C58" s="90" t="s">
        <v>406</v>
      </c>
      <c r="D58" s="3">
        <v>50</v>
      </c>
      <c r="E58" s="3">
        <v>2006</v>
      </c>
      <c r="F58" s="92">
        <v>2532.37</v>
      </c>
      <c r="G58" s="92">
        <v>2532.37</v>
      </c>
      <c r="H58" s="92">
        <v>7.107</v>
      </c>
      <c r="I58" s="24">
        <f t="shared" si="4"/>
        <v>7.107</v>
      </c>
      <c r="J58" s="92">
        <v>4</v>
      </c>
      <c r="K58" s="127">
        <f t="shared" si="5"/>
        <v>0.22200000000000042</v>
      </c>
      <c r="L58" s="25">
        <f t="shared" si="6"/>
        <v>-0.2142539999999995</v>
      </c>
      <c r="M58" s="128">
        <v>135</v>
      </c>
      <c r="N58" s="32">
        <f t="shared" si="18"/>
        <v>6.885</v>
      </c>
      <c r="O58" s="92">
        <v>136.387</v>
      </c>
      <c r="P58" s="92">
        <v>7.321254</v>
      </c>
      <c r="Q58" s="25">
        <f t="shared" si="7"/>
        <v>80</v>
      </c>
      <c r="R58" s="25">
        <f t="shared" si="0"/>
        <v>4.440000000000008</v>
      </c>
      <c r="S58" s="25">
        <f t="shared" si="8"/>
        <v>-4.28507999999999</v>
      </c>
      <c r="T58" s="32">
        <f t="shared" si="1"/>
        <v>-4.2142539999999995</v>
      </c>
      <c r="U58" s="32">
        <f t="shared" si="2"/>
        <v>-0.4362539999999999</v>
      </c>
      <c r="V58" s="34">
        <f t="shared" si="3"/>
        <v>1.3870000000000005</v>
      </c>
    </row>
    <row r="59" spans="1:22" ht="12.75">
      <c r="A59" s="221"/>
      <c r="B59" s="158">
        <v>54</v>
      </c>
      <c r="C59" s="90" t="s">
        <v>407</v>
      </c>
      <c r="D59" s="3">
        <v>63</v>
      </c>
      <c r="E59" s="3">
        <v>2002</v>
      </c>
      <c r="F59" s="92">
        <v>3320.9</v>
      </c>
      <c r="G59" s="92">
        <v>3229.73</v>
      </c>
      <c r="H59" s="92">
        <v>15.9</v>
      </c>
      <c r="I59" s="24">
        <f t="shared" si="4"/>
        <v>15.9</v>
      </c>
      <c r="J59" s="92">
        <v>9.84</v>
      </c>
      <c r="K59" s="127">
        <f t="shared" si="5"/>
        <v>7.638000000000002</v>
      </c>
      <c r="L59" s="25">
        <f t="shared" si="6"/>
        <v>6.6026240000000005</v>
      </c>
      <c r="M59" s="128">
        <v>162</v>
      </c>
      <c r="N59" s="32">
        <f t="shared" si="18"/>
        <v>8.261999999999999</v>
      </c>
      <c r="O59" s="92">
        <v>173.2</v>
      </c>
      <c r="P59" s="92">
        <v>9.297376</v>
      </c>
      <c r="Q59" s="25">
        <f t="shared" si="7"/>
        <v>156.1904761904762</v>
      </c>
      <c r="R59" s="25">
        <f t="shared" si="0"/>
        <v>121.23809523809527</v>
      </c>
      <c r="S59" s="25">
        <f t="shared" si="8"/>
        <v>104.80355555555556</v>
      </c>
      <c r="T59" s="32">
        <f t="shared" si="1"/>
        <v>-3.2373759999999994</v>
      </c>
      <c r="U59" s="32">
        <f t="shared" si="2"/>
        <v>-1.0353760000000012</v>
      </c>
      <c r="V59" s="34">
        <f t="shared" si="3"/>
        <v>11.199999999999989</v>
      </c>
    </row>
    <row r="60" spans="1:22" ht="12.75">
      <c r="A60" s="221"/>
      <c r="B60" s="158">
        <v>55</v>
      </c>
      <c r="C60" s="90" t="s">
        <v>408</v>
      </c>
      <c r="D60" s="3">
        <v>17</v>
      </c>
      <c r="E60" s="3">
        <v>2005</v>
      </c>
      <c r="F60" s="92">
        <v>1157.27</v>
      </c>
      <c r="G60" s="92">
        <v>1157.27</v>
      </c>
      <c r="H60" s="92">
        <v>2.91</v>
      </c>
      <c r="I60" s="24">
        <f t="shared" si="4"/>
        <v>2.91</v>
      </c>
      <c r="J60" s="92">
        <v>1.36</v>
      </c>
      <c r="K60" s="127">
        <f t="shared" si="5"/>
        <v>-0.09899999999999975</v>
      </c>
      <c r="L60" s="25">
        <f t="shared" si="6"/>
        <v>-0.25792499999999974</v>
      </c>
      <c r="M60" s="128">
        <v>59</v>
      </c>
      <c r="N60" s="32">
        <f t="shared" si="18"/>
        <v>3.009</v>
      </c>
      <c r="O60" s="92">
        <v>59.015</v>
      </c>
      <c r="P60" s="92">
        <v>3.167925</v>
      </c>
      <c r="Q60" s="25">
        <f t="shared" si="7"/>
        <v>80</v>
      </c>
      <c r="R60" s="25">
        <f t="shared" si="0"/>
        <v>-5.823529411764691</v>
      </c>
      <c r="S60" s="25">
        <f t="shared" si="8"/>
        <v>-15.172058823529396</v>
      </c>
      <c r="T60" s="32">
        <f t="shared" si="1"/>
        <v>-1.6179249999999998</v>
      </c>
      <c r="U60" s="32">
        <f t="shared" si="2"/>
        <v>-0.15892499999999998</v>
      </c>
      <c r="V60" s="34">
        <f t="shared" si="3"/>
        <v>0.015000000000000568</v>
      </c>
    </row>
    <row r="61" spans="1:22" ht="12.75">
      <c r="A61" s="221"/>
      <c r="B61" s="158">
        <v>56</v>
      </c>
      <c r="C61" s="90" t="s">
        <v>409</v>
      </c>
      <c r="D61" s="3">
        <v>91</v>
      </c>
      <c r="E61" s="3">
        <v>2007</v>
      </c>
      <c r="F61" s="92">
        <v>5215.23</v>
      </c>
      <c r="G61" s="92">
        <v>4912.01</v>
      </c>
      <c r="H61" s="92">
        <v>9.873</v>
      </c>
      <c r="I61" s="24">
        <f t="shared" si="4"/>
        <v>9.873</v>
      </c>
      <c r="J61" s="92">
        <v>7.02585</v>
      </c>
      <c r="K61" s="127">
        <f t="shared" si="5"/>
        <v>-0.4800000000000004</v>
      </c>
      <c r="L61" s="25">
        <f t="shared" si="6"/>
        <v>-1.315093000000001</v>
      </c>
      <c r="M61" s="128">
        <v>203</v>
      </c>
      <c r="N61" s="32">
        <f t="shared" si="18"/>
        <v>10.353</v>
      </c>
      <c r="O61" s="92">
        <v>208.422</v>
      </c>
      <c r="P61" s="92">
        <v>11.188093</v>
      </c>
      <c r="Q61" s="25">
        <f t="shared" si="7"/>
        <v>77.20714285714286</v>
      </c>
      <c r="R61" s="25">
        <f t="shared" si="0"/>
        <v>-5.27472527472528</v>
      </c>
      <c r="S61" s="25">
        <f t="shared" si="8"/>
        <v>-14.45157142857144</v>
      </c>
      <c r="T61" s="32">
        <f t="shared" si="1"/>
        <v>-8.340943000000001</v>
      </c>
      <c r="U61" s="32">
        <f t="shared" si="2"/>
        <v>-0.8350930000000005</v>
      </c>
      <c r="V61" s="34">
        <f t="shared" si="3"/>
        <v>5.421999999999997</v>
      </c>
    </row>
    <row r="62" spans="1:22" ht="12.75">
      <c r="A62" s="221"/>
      <c r="B62" s="158">
        <v>57</v>
      </c>
      <c r="C62" s="90" t="s">
        <v>37</v>
      </c>
      <c r="D62" s="3">
        <v>60</v>
      </c>
      <c r="E62" s="3" t="s">
        <v>32</v>
      </c>
      <c r="F62" s="24">
        <v>0</v>
      </c>
      <c r="G62" s="24">
        <v>2501.31</v>
      </c>
      <c r="H62" s="24">
        <v>7.43</v>
      </c>
      <c r="I62" s="24">
        <f t="shared" si="4"/>
        <v>7.43</v>
      </c>
      <c r="J62" s="24">
        <f>D62*160/1000</f>
        <v>9.6</v>
      </c>
      <c r="K62" s="127">
        <f t="shared" si="5"/>
        <v>3.8089999999999997</v>
      </c>
      <c r="L62" s="25">
        <f t="shared" si="6"/>
        <v>3.2989999999999995</v>
      </c>
      <c r="M62" s="24">
        <v>71</v>
      </c>
      <c r="N62" s="24">
        <f>M62*51/1000</f>
        <v>3.621</v>
      </c>
      <c r="O62" s="24">
        <v>81</v>
      </c>
      <c r="P62" s="24">
        <f>O62*51/1000</f>
        <v>4.131</v>
      </c>
      <c r="Q62" s="25">
        <f t="shared" si="7"/>
        <v>160</v>
      </c>
      <c r="R62" s="25">
        <f t="shared" si="0"/>
        <v>63.48333333333333</v>
      </c>
      <c r="S62" s="25">
        <f t="shared" si="8"/>
        <v>54.98333333333333</v>
      </c>
      <c r="T62" s="32">
        <f t="shared" si="1"/>
        <v>-6.301</v>
      </c>
      <c r="U62" s="32">
        <f t="shared" si="2"/>
        <v>-0.5100000000000002</v>
      </c>
      <c r="V62" s="34">
        <f t="shared" si="3"/>
        <v>10</v>
      </c>
    </row>
    <row r="63" spans="1:22" ht="12.75">
      <c r="A63" s="221"/>
      <c r="B63" s="158">
        <v>58</v>
      </c>
      <c r="C63" s="90" t="s">
        <v>131</v>
      </c>
      <c r="D63" s="3">
        <v>55</v>
      </c>
      <c r="E63" s="3" t="s">
        <v>32</v>
      </c>
      <c r="F63" s="24">
        <v>0</v>
      </c>
      <c r="G63" s="24">
        <v>2472.96</v>
      </c>
      <c r="H63" s="24">
        <v>7.138</v>
      </c>
      <c r="I63" s="24">
        <f t="shared" si="4"/>
        <v>7.138</v>
      </c>
      <c r="J63" s="24">
        <f>D63*160/1000</f>
        <v>8.8</v>
      </c>
      <c r="K63" s="127">
        <f t="shared" si="5"/>
        <v>3.67</v>
      </c>
      <c r="L63" s="25">
        <f t="shared" si="6"/>
        <v>3.364</v>
      </c>
      <c r="M63" s="24">
        <v>68</v>
      </c>
      <c r="N63" s="24">
        <f>M63*51/1000</f>
        <v>3.468</v>
      </c>
      <c r="O63" s="24">
        <v>74</v>
      </c>
      <c r="P63" s="24">
        <f>O63*51/1000</f>
        <v>3.774</v>
      </c>
      <c r="Q63" s="25">
        <f t="shared" si="7"/>
        <v>160</v>
      </c>
      <c r="R63" s="25">
        <f t="shared" si="0"/>
        <v>66.72727272727273</v>
      </c>
      <c r="S63" s="25">
        <f t="shared" si="8"/>
        <v>61.163636363636364</v>
      </c>
      <c r="T63" s="32">
        <f t="shared" si="1"/>
        <v>-5.436000000000001</v>
      </c>
      <c r="U63" s="32">
        <f t="shared" si="2"/>
        <v>-0.30600000000000005</v>
      </c>
      <c r="V63" s="34">
        <f t="shared" si="3"/>
        <v>6</v>
      </c>
    </row>
    <row r="64" spans="1:22" ht="12.75">
      <c r="A64" s="221"/>
      <c r="B64" s="158">
        <v>59</v>
      </c>
      <c r="C64" s="90" t="s">
        <v>132</v>
      </c>
      <c r="D64" s="3">
        <v>60</v>
      </c>
      <c r="E64" s="3" t="s">
        <v>32</v>
      </c>
      <c r="F64" s="24">
        <v>0</v>
      </c>
      <c r="G64" s="24">
        <v>2690.2</v>
      </c>
      <c r="H64" s="24">
        <v>10.358</v>
      </c>
      <c r="I64" s="24">
        <f t="shared" si="4"/>
        <v>10.358</v>
      </c>
      <c r="J64" s="24">
        <f>D64*160/1000</f>
        <v>9.6</v>
      </c>
      <c r="K64" s="127">
        <f t="shared" si="5"/>
        <v>5.615</v>
      </c>
      <c r="L64" s="25">
        <f t="shared" si="6"/>
        <v>4.901000000000001</v>
      </c>
      <c r="M64" s="24">
        <v>93</v>
      </c>
      <c r="N64" s="24">
        <f>M64*51/1000</f>
        <v>4.743</v>
      </c>
      <c r="O64" s="24">
        <v>107</v>
      </c>
      <c r="P64" s="24">
        <f>O64*51/1000</f>
        <v>5.457</v>
      </c>
      <c r="Q64" s="25">
        <f t="shared" si="7"/>
        <v>160</v>
      </c>
      <c r="R64" s="25">
        <f t="shared" si="0"/>
        <v>93.58333333333333</v>
      </c>
      <c r="S64" s="25">
        <f t="shared" si="8"/>
        <v>81.68333333333335</v>
      </c>
      <c r="T64" s="32">
        <f t="shared" si="1"/>
        <v>-4.698999999999999</v>
      </c>
      <c r="U64" s="32">
        <f t="shared" si="2"/>
        <v>-0.7139999999999995</v>
      </c>
      <c r="V64" s="34">
        <f t="shared" si="3"/>
        <v>14</v>
      </c>
    </row>
    <row r="65" spans="1:22" ht="12.75">
      <c r="A65" s="221"/>
      <c r="B65" s="158">
        <v>60</v>
      </c>
      <c r="C65" s="90" t="s">
        <v>134</v>
      </c>
      <c r="D65" s="3">
        <v>40</v>
      </c>
      <c r="E65" s="3" t="s">
        <v>32</v>
      </c>
      <c r="F65" s="24">
        <v>0</v>
      </c>
      <c r="G65" s="24">
        <v>2247.27</v>
      </c>
      <c r="H65" s="24">
        <v>7.88</v>
      </c>
      <c r="I65" s="24">
        <f t="shared" si="4"/>
        <v>7.88</v>
      </c>
      <c r="J65" s="24">
        <f>D65*160/1000</f>
        <v>6.4</v>
      </c>
      <c r="K65" s="127">
        <f t="shared" si="5"/>
        <v>3.6470000000000002</v>
      </c>
      <c r="L65" s="25">
        <f t="shared" si="6"/>
        <v>3.858548</v>
      </c>
      <c r="M65" s="24">
        <v>83</v>
      </c>
      <c r="N65" s="24">
        <f>M65*51/1000</f>
        <v>4.233</v>
      </c>
      <c r="O65" s="24">
        <v>78.852</v>
      </c>
      <c r="P65" s="24">
        <f>O65*51/1000</f>
        <v>4.021452</v>
      </c>
      <c r="Q65" s="25">
        <f t="shared" si="7"/>
        <v>160</v>
      </c>
      <c r="R65" s="25">
        <f t="shared" si="0"/>
        <v>91.17500000000001</v>
      </c>
      <c r="S65" s="25">
        <f t="shared" si="8"/>
        <v>96.46369999999999</v>
      </c>
      <c r="T65" s="32">
        <f t="shared" si="1"/>
        <v>-2.5414520000000005</v>
      </c>
      <c r="U65" s="32">
        <f t="shared" si="2"/>
        <v>0.21154799999999963</v>
      </c>
      <c r="V65" s="34">
        <f t="shared" si="3"/>
        <v>-4.147999999999996</v>
      </c>
    </row>
    <row r="66" spans="1:22" ht="12.75">
      <c r="A66" s="221"/>
      <c r="B66" s="176">
        <v>61</v>
      </c>
      <c r="C66" s="90" t="s">
        <v>135</v>
      </c>
      <c r="D66" s="3">
        <v>60</v>
      </c>
      <c r="E66" s="3" t="s">
        <v>32</v>
      </c>
      <c r="F66" s="24">
        <v>0</v>
      </c>
      <c r="G66" s="24">
        <v>3152</v>
      </c>
      <c r="H66" s="24">
        <v>10.35</v>
      </c>
      <c r="I66" s="24">
        <f t="shared" si="4"/>
        <v>10.35</v>
      </c>
      <c r="J66" s="24">
        <f>D66*160/1000</f>
        <v>9.6</v>
      </c>
      <c r="K66" s="127">
        <f t="shared" si="5"/>
        <v>5.606999999999999</v>
      </c>
      <c r="L66" s="25">
        <f t="shared" si="6"/>
        <v>5.861999999999999</v>
      </c>
      <c r="M66" s="24">
        <v>93</v>
      </c>
      <c r="N66" s="24">
        <f>M66*51/1000</f>
        <v>4.743</v>
      </c>
      <c r="O66" s="24">
        <v>88</v>
      </c>
      <c r="P66" s="24">
        <f>O66*51/1000</f>
        <v>4.488</v>
      </c>
      <c r="Q66" s="25">
        <f t="shared" si="7"/>
        <v>160</v>
      </c>
      <c r="R66" s="25">
        <f t="shared" si="0"/>
        <v>93.44999999999999</v>
      </c>
      <c r="S66" s="25">
        <f t="shared" si="8"/>
        <v>97.69999999999999</v>
      </c>
      <c r="T66" s="32">
        <f t="shared" si="1"/>
        <v>-3.7380000000000004</v>
      </c>
      <c r="U66" s="32">
        <f t="shared" si="2"/>
        <v>0.2549999999999999</v>
      </c>
      <c r="V66" s="34">
        <f t="shared" si="3"/>
        <v>-5</v>
      </c>
    </row>
    <row r="67" spans="1:22" ht="12.75">
      <c r="A67" s="221"/>
      <c r="B67" s="158">
        <v>62</v>
      </c>
      <c r="C67" s="161" t="s">
        <v>47</v>
      </c>
      <c r="D67" s="162">
        <v>40</v>
      </c>
      <c r="E67" s="162"/>
      <c r="F67" s="163">
        <v>2247.83</v>
      </c>
      <c r="G67" s="163">
        <v>2247.83</v>
      </c>
      <c r="H67" s="24">
        <v>7.4</v>
      </c>
      <c r="I67" s="24">
        <v>7.4</v>
      </c>
      <c r="J67" s="126">
        <v>6.4</v>
      </c>
      <c r="K67" s="127">
        <v>5.921</v>
      </c>
      <c r="L67" s="25">
        <v>5.436160000000001</v>
      </c>
      <c r="M67" s="116">
        <v>29</v>
      </c>
      <c r="N67" s="32">
        <v>1.479</v>
      </c>
      <c r="O67" s="25">
        <v>32.3</v>
      </c>
      <c r="P67" s="25">
        <v>1.9638399999999996</v>
      </c>
      <c r="Q67" s="25">
        <v>160</v>
      </c>
      <c r="R67" s="25">
        <v>148.025</v>
      </c>
      <c r="S67" s="25">
        <v>135.90400000000002</v>
      </c>
      <c r="T67" s="32">
        <v>-0.9638399999999994</v>
      </c>
      <c r="U67" s="32">
        <v>-0.4848399999999995</v>
      </c>
      <c r="V67" s="34">
        <v>3.3</v>
      </c>
    </row>
    <row r="68" spans="1:22" ht="12.75">
      <c r="A68" s="221"/>
      <c r="B68" s="158">
        <v>63</v>
      </c>
      <c r="C68" s="161" t="s">
        <v>49</v>
      </c>
      <c r="D68" s="162">
        <v>40</v>
      </c>
      <c r="E68" s="162"/>
      <c r="F68" s="163">
        <v>2289.49</v>
      </c>
      <c r="G68" s="163">
        <v>2289.49</v>
      </c>
      <c r="H68" s="24">
        <v>8.5</v>
      </c>
      <c r="I68" s="24">
        <v>8.5</v>
      </c>
      <c r="J68" s="126">
        <v>6.4</v>
      </c>
      <c r="K68" s="127">
        <v>5.797000000000001</v>
      </c>
      <c r="L68" s="25">
        <v>5.933632</v>
      </c>
      <c r="M68" s="116">
        <v>53</v>
      </c>
      <c r="N68" s="32">
        <v>2.703</v>
      </c>
      <c r="O68" s="25">
        <v>42.21</v>
      </c>
      <c r="P68" s="25">
        <v>2.5663679999999998</v>
      </c>
      <c r="Q68" s="25">
        <v>160</v>
      </c>
      <c r="R68" s="25">
        <v>144.925</v>
      </c>
      <c r="S68" s="25">
        <v>148.3408</v>
      </c>
      <c r="T68" s="32">
        <v>-0.4663680000000001</v>
      </c>
      <c r="U68" s="32">
        <v>0.1366320000000001</v>
      </c>
      <c r="V68" s="34">
        <v>-10.79</v>
      </c>
    </row>
    <row r="69" spans="1:22" ht="12.75">
      <c r="A69" s="221"/>
      <c r="B69" s="158">
        <v>64</v>
      </c>
      <c r="C69" s="161" t="s">
        <v>51</v>
      </c>
      <c r="D69" s="162">
        <v>40</v>
      </c>
      <c r="E69" s="162"/>
      <c r="F69" s="163">
        <v>2269.75</v>
      </c>
      <c r="G69" s="162">
        <v>2190.15</v>
      </c>
      <c r="H69" s="24">
        <v>7.83</v>
      </c>
      <c r="I69" s="24">
        <f aca="true" t="shared" si="19" ref="I69:I98">H69</f>
        <v>7.83</v>
      </c>
      <c r="J69" s="126">
        <f>D69*160/1000</f>
        <v>6.4</v>
      </c>
      <c r="K69" s="127">
        <f aca="true" t="shared" si="20" ref="K69:K98">I69-N69</f>
        <v>6.096</v>
      </c>
      <c r="L69" s="25">
        <f aca="true" t="shared" si="21" ref="L69:L98">I69-P69</f>
        <v>5.870294400000001</v>
      </c>
      <c r="M69" s="116">
        <v>34</v>
      </c>
      <c r="N69" s="32">
        <f>M69*51/1000</f>
        <v>1.734</v>
      </c>
      <c r="O69" s="25">
        <v>32.232</v>
      </c>
      <c r="P69" s="25">
        <f>O69*60.8/1000</f>
        <v>1.9597055999999997</v>
      </c>
      <c r="Q69" s="25">
        <f aca="true" t="shared" si="22" ref="Q69:Q98">J69*1000/D69</f>
        <v>160</v>
      </c>
      <c r="R69" s="25">
        <f aca="true" t="shared" si="23" ref="R69:R98">K69*1000/D69</f>
        <v>152.4</v>
      </c>
      <c r="S69" s="25">
        <f aca="true" t="shared" si="24" ref="S69:S98">L69*1000/D69</f>
        <v>146.75736</v>
      </c>
      <c r="T69" s="32">
        <f aca="true" t="shared" si="25" ref="T69:T98">L69-J69</f>
        <v>-0.5297055999999998</v>
      </c>
      <c r="U69" s="32">
        <f aca="true" t="shared" si="26" ref="U69:U98">N69-P69</f>
        <v>-0.22570559999999973</v>
      </c>
      <c r="V69" s="34">
        <f aca="true" t="shared" si="27" ref="V69:V98">O69-M69</f>
        <v>-1.7680000000000007</v>
      </c>
    </row>
    <row r="70" spans="1:22" ht="12.75">
      <c r="A70" s="221"/>
      <c r="B70" s="158">
        <v>65</v>
      </c>
      <c r="C70" s="90" t="s">
        <v>146</v>
      </c>
      <c r="D70" s="3">
        <v>8</v>
      </c>
      <c r="E70" s="3">
        <v>1992</v>
      </c>
      <c r="F70" s="3"/>
      <c r="G70" s="3">
        <v>414.27</v>
      </c>
      <c r="H70" s="32">
        <v>0.425</v>
      </c>
      <c r="I70" s="24">
        <f t="shared" si="19"/>
        <v>0.425</v>
      </c>
      <c r="J70" s="32">
        <f>8*0.01</f>
        <v>0.08</v>
      </c>
      <c r="K70" s="127">
        <f t="shared" si="20"/>
        <v>-0.033999999999999975</v>
      </c>
      <c r="L70" s="25">
        <f t="shared" si="21"/>
        <v>-0.033999999999999975</v>
      </c>
      <c r="M70" s="24">
        <v>9</v>
      </c>
      <c r="N70" s="32">
        <f aca="true" t="shared" si="28" ref="N70:N79">M70*0.051</f>
        <v>0.45899999999999996</v>
      </c>
      <c r="O70" s="24">
        <v>9</v>
      </c>
      <c r="P70" s="24">
        <f aca="true" t="shared" si="29" ref="P70:P79">O70*0.051</f>
        <v>0.45899999999999996</v>
      </c>
      <c r="Q70" s="25">
        <f t="shared" si="22"/>
        <v>10</v>
      </c>
      <c r="R70" s="25">
        <f t="shared" si="23"/>
        <v>-4.2499999999999964</v>
      </c>
      <c r="S70" s="25">
        <f t="shared" si="24"/>
        <v>-4.2499999999999964</v>
      </c>
      <c r="T70" s="32">
        <f t="shared" si="25"/>
        <v>-0.11399999999999998</v>
      </c>
      <c r="U70" s="32">
        <f t="shared" si="26"/>
        <v>0</v>
      </c>
      <c r="V70" s="34">
        <f t="shared" si="27"/>
        <v>0</v>
      </c>
    </row>
    <row r="71" spans="1:22" ht="12.75">
      <c r="A71" s="221"/>
      <c r="B71" s="158">
        <v>66</v>
      </c>
      <c r="C71" s="90" t="s">
        <v>147</v>
      </c>
      <c r="D71" s="3">
        <v>7</v>
      </c>
      <c r="E71" s="3">
        <v>1992</v>
      </c>
      <c r="F71" s="3"/>
      <c r="G71" s="3">
        <v>362.76</v>
      </c>
      <c r="H71" s="32">
        <v>0.405</v>
      </c>
      <c r="I71" s="24">
        <f t="shared" si="19"/>
        <v>0.405</v>
      </c>
      <c r="J71" s="24">
        <v>0.07</v>
      </c>
      <c r="K71" s="127">
        <f t="shared" si="20"/>
        <v>-0.05399999999999994</v>
      </c>
      <c r="L71" s="25">
        <f t="shared" si="21"/>
        <v>-0.05399999999999994</v>
      </c>
      <c r="M71" s="25">
        <v>9</v>
      </c>
      <c r="N71" s="32">
        <f t="shared" si="28"/>
        <v>0.45899999999999996</v>
      </c>
      <c r="O71" s="25">
        <v>9</v>
      </c>
      <c r="P71" s="24">
        <f t="shared" si="29"/>
        <v>0.45899999999999996</v>
      </c>
      <c r="Q71" s="25">
        <f t="shared" si="22"/>
        <v>10</v>
      </c>
      <c r="R71" s="25">
        <f t="shared" si="23"/>
        <v>-7.7142857142857055</v>
      </c>
      <c r="S71" s="25">
        <f t="shared" si="24"/>
        <v>-7.7142857142857055</v>
      </c>
      <c r="T71" s="32">
        <f t="shared" si="25"/>
        <v>-0.12399999999999994</v>
      </c>
      <c r="U71" s="32">
        <f t="shared" si="26"/>
        <v>0</v>
      </c>
      <c r="V71" s="34">
        <f t="shared" si="27"/>
        <v>0</v>
      </c>
    </row>
    <row r="72" spans="1:22" ht="12.75">
      <c r="A72" s="221"/>
      <c r="B72" s="158">
        <v>67</v>
      </c>
      <c r="C72" s="90" t="s">
        <v>148</v>
      </c>
      <c r="D72" s="3">
        <v>8</v>
      </c>
      <c r="E72" s="3">
        <v>1992</v>
      </c>
      <c r="F72" s="3"/>
      <c r="G72" s="3">
        <v>412.62</v>
      </c>
      <c r="H72" s="32">
        <v>0.4</v>
      </c>
      <c r="I72" s="24">
        <f t="shared" si="19"/>
        <v>0.4</v>
      </c>
      <c r="J72" s="24">
        <v>0.08</v>
      </c>
      <c r="K72" s="127">
        <f t="shared" si="20"/>
        <v>-0.05899999999999994</v>
      </c>
      <c r="L72" s="25">
        <f t="shared" si="21"/>
        <v>-0.05899999999999994</v>
      </c>
      <c r="M72" s="25">
        <v>9</v>
      </c>
      <c r="N72" s="32">
        <f t="shared" si="28"/>
        <v>0.45899999999999996</v>
      </c>
      <c r="O72" s="25">
        <v>9</v>
      </c>
      <c r="P72" s="24">
        <f t="shared" si="29"/>
        <v>0.45899999999999996</v>
      </c>
      <c r="Q72" s="25">
        <f t="shared" si="22"/>
        <v>10</v>
      </c>
      <c r="R72" s="25">
        <f t="shared" si="23"/>
        <v>-7.374999999999993</v>
      </c>
      <c r="S72" s="25">
        <f t="shared" si="24"/>
        <v>-7.374999999999993</v>
      </c>
      <c r="T72" s="32">
        <f t="shared" si="25"/>
        <v>-0.13899999999999996</v>
      </c>
      <c r="U72" s="32">
        <f t="shared" si="26"/>
        <v>0</v>
      </c>
      <c r="V72" s="34">
        <f t="shared" si="27"/>
        <v>0</v>
      </c>
    </row>
    <row r="73" spans="1:22" ht="12.75">
      <c r="A73" s="221"/>
      <c r="B73" s="158">
        <v>68</v>
      </c>
      <c r="C73" s="90" t="s">
        <v>149</v>
      </c>
      <c r="D73" s="3">
        <v>18</v>
      </c>
      <c r="E73" s="3">
        <v>1992</v>
      </c>
      <c r="F73" s="3"/>
      <c r="G73" s="3">
        <v>967.79</v>
      </c>
      <c r="H73" s="32">
        <v>3.337</v>
      </c>
      <c r="I73" s="24">
        <f t="shared" si="19"/>
        <v>3.337</v>
      </c>
      <c r="J73" s="24">
        <f>18*0.16</f>
        <v>2.88</v>
      </c>
      <c r="K73" s="127">
        <f t="shared" si="20"/>
        <v>0.7900600000000004</v>
      </c>
      <c r="L73" s="25">
        <f t="shared" si="21"/>
        <v>0.7900600000000004</v>
      </c>
      <c r="M73" s="25">
        <v>49.94</v>
      </c>
      <c r="N73" s="32">
        <f t="shared" si="28"/>
        <v>2.5469399999999998</v>
      </c>
      <c r="O73" s="25">
        <v>49.94</v>
      </c>
      <c r="P73" s="24">
        <f t="shared" si="29"/>
        <v>2.5469399999999998</v>
      </c>
      <c r="Q73" s="25">
        <f t="shared" si="22"/>
        <v>160</v>
      </c>
      <c r="R73" s="25">
        <f t="shared" si="23"/>
        <v>43.892222222222244</v>
      </c>
      <c r="S73" s="25">
        <f t="shared" si="24"/>
        <v>43.892222222222244</v>
      </c>
      <c r="T73" s="32">
        <f t="shared" si="25"/>
        <v>-2.0899399999999995</v>
      </c>
      <c r="U73" s="32">
        <f t="shared" si="26"/>
        <v>0</v>
      </c>
      <c r="V73" s="34">
        <f t="shared" si="27"/>
        <v>0</v>
      </c>
    </row>
    <row r="74" spans="1:22" ht="12.75">
      <c r="A74" s="221"/>
      <c r="B74" s="158">
        <v>69</v>
      </c>
      <c r="C74" s="90" t="s">
        <v>150</v>
      </c>
      <c r="D74" s="3">
        <v>20</v>
      </c>
      <c r="E74" s="3">
        <v>1992</v>
      </c>
      <c r="F74" s="24"/>
      <c r="G74" s="24">
        <v>1061.98</v>
      </c>
      <c r="H74" s="32">
        <v>3.605</v>
      </c>
      <c r="I74" s="24">
        <f t="shared" si="19"/>
        <v>3.605</v>
      </c>
      <c r="J74" s="32">
        <f>20*0.16</f>
        <v>3.2</v>
      </c>
      <c r="K74" s="127">
        <f t="shared" si="20"/>
        <v>0.8153000000000001</v>
      </c>
      <c r="L74" s="25">
        <f t="shared" si="21"/>
        <v>0.8153000000000001</v>
      </c>
      <c r="M74" s="24">
        <v>54.7</v>
      </c>
      <c r="N74" s="32">
        <f t="shared" si="28"/>
        <v>2.7897</v>
      </c>
      <c r="O74" s="24">
        <v>54.7</v>
      </c>
      <c r="P74" s="24">
        <f t="shared" si="29"/>
        <v>2.7897</v>
      </c>
      <c r="Q74" s="25">
        <f t="shared" si="22"/>
        <v>160</v>
      </c>
      <c r="R74" s="25">
        <f t="shared" si="23"/>
        <v>40.76500000000001</v>
      </c>
      <c r="S74" s="25">
        <f t="shared" si="24"/>
        <v>40.76500000000001</v>
      </c>
      <c r="T74" s="32">
        <f t="shared" si="25"/>
        <v>-2.3847</v>
      </c>
      <c r="U74" s="32">
        <f t="shared" si="26"/>
        <v>0</v>
      </c>
      <c r="V74" s="34">
        <f t="shared" si="27"/>
        <v>0</v>
      </c>
    </row>
    <row r="75" spans="1:22" ht="12.75">
      <c r="A75" s="221"/>
      <c r="B75" s="158">
        <v>70</v>
      </c>
      <c r="C75" s="90" t="s">
        <v>151</v>
      </c>
      <c r="D75" s="3">
        <v>20</v>
      </c>
      <c r="E75" s="3">
        <v>1992</v>
      </c>
      <c r="F75" s="3"/>
      <c r="G75" s="3">
        <v>1044.66</v>
      </c>
      <c r="H75" s="25">
        <v>2.763</v>
      </c>
      <c r="I75" s="24">
        <f t="shared" si="19"/>
        <v>2.763</v>
      </c>
      <c r="J75" s="25">
        <f>20*0.16</f>
        <v>3.2</v>
      </c>
      <c r="K75" s="127">
        <f t="shared" si="20"/>
        <v>1.34622</v>
      </c>
      <c r="L75" s="25">
        <f t="shared" si="21"/>
        <v>1.49055</v>
      </c>
      <c r="M75" s="25">
        <v>27.78</v>
      </c>
      <c r="N75" s="32">
        <f t="shared" si="28"/>
        <v>1.41678</v>
      </c>
      <c r="O75" s="25">
        <v>24.95</v>
      </c>
      <c r="P75" s="24">
        <f t="shared" si="29"/>
        <v>1.2724499999999999</v>
      </c>
      <c r="Q75" s="25">
        <f t="shared" si="22"/>
        <v>160</v>
      </c>
      <c r="R75" s="25">
        <f t="shared" si="23"/>
        <v>67.311</v>
      </c>
      <c r="S75" s="25">
        <f t="shared" si="24"/>
        <v>74.5275</v>
      </c>
      <c r="T75" s="32">
        <f t="shared" si="25"/>
        <v>-1.7094500000000001</v>
      </c>
      <c r="U75" s="32">
        <f t="shared" si="26"/>
        <v>0.14433000000000007</v>
      </c>
      <c r="V75" s="34">
        <f t="shared" si="27"/>
        <v>-2.830000000000002</v>
      </c>
    </row>
    <row r="76" spans="1:22" ht="12.75">
      <c r="A76" s="221"/>
      <c r="B76" s="158">
        <v>71</v>
      </c>
      <c r="C76" s="90" t="s">
        <v>152</v>
      </c>
      <c r="D76" s="3">
        <v>8</v>
      </c>
      <c r="E76" s="3">
        <v>1992</v>
      </c>
      <c r="F76" s="3"/>
      <c r="G76" s="3">
        <v>366.39</v>
      </c>
      <c r="H76" s="25">
        <v>0.818</v>
      </c>
      <c r="I76" s="24">
        <f t="shared" si="19"/>
        <v>0.818</v>
      </c>
      <c r="J76" s="25">
        <f>8*0.16</f>
        <v>1.28</v>
      </c>
      <c r="K76" s="127">
        <f t="shared" si="20"/>
        <v>-0.08724999999999994</v>
      </c>
      <c r="L76" s="25">
        <f t="shared" si="21"/>
        <v>-0.08724999999999994</v>
      </c>
      <c r="M76" s="25">
        <v>17.75</v>
      </c>
      <c r="N76" s="32">
        <f t="shared" si="28"/>
        <v>0.9052499999999999</v>
      </c>
      <c r="O76" s="25">
        <v>17.75</v>
      </c>
      <c r="P76" s="24">
        <f t="shared" si="29"/>
        <v>0.9052499999999999</v>
      </c>
      <c r="Q76" s="25">
        <f t="shared" si="22"/>
        <v>160</v>
      </c>
      <c r="R76" s="25">
        <f t="shared" si="23"/>
        <v>-10.906249999999993</v>
      </c>
      <c r="S76" s="25">
        <f t="shared" si="24"/>
        <v>-10.906249999999993</v>
      </c>
      <c r="T76" s="32">
        <f t="shared" si="25"/>
        <v>-1.3672499999999999</v>
      </c>
      <c r="U76" s="32">
        <f t="shared" si="26"/>
        <v>0</v>
      </c>
      <c r="V76" s="34">
        <f t="shared" si="27"/>
        <v>0</v>
      </c>
    </row>
    <row r="77" spans="1:22" ht="12.75">
      <c r="A77" s="221"/>
      <c r="B77" s="158">
        <v>72</v>
      </c>
      <c r="C77" s="90" t="s">
        <v>153</v>
      </c>
      <c r="D77" s="3">
        <v>16</v>
      </c>
      <c r="E77" s="3">
        <v>1992</v>
      </c>
      <c r="F77" s="3"/>
      <c r="G77" s="3">
        <v>514.59</v>
      </c>
      <c r="H77" s="25">
        <v>0.974</v>
      </c>
      <c r="I77" s="24">
        <f t="shared" si="19"/>
        <v>0.974</v>
      </c>
      <c r="J77" s="25">
        <f>16*0.01</f>
        <v>0.16</v>
      </c>
      <c r="K77" s="127">
        <f t="shared" si="20"/>
        <v>-0.5259099999999999</v>
      </c>
      <c r="L77" s="25">
        <f t="shared" si="21"/>
        <v>-0.5259099999999999</v>
      </c>
      <c r="M77" s="25">
        <v>29.41</v>
      </c>
      <c r="N77" s="32">
        <f t="shared" si="28"/>
        <v>1.4999099999999999</v>
      </c>
      <c r="O77" s="25">
        <v>29.41</v>
      </c>
      <c r="P77" s="24">
        <f t="shared" si="29"/>
        <v>1.4999099999999999</v>
      </c>
      <c r="Q77" s="25">
        <f t="shared" si="22"/>
        <v>10</v>
      </c>
      <c r="R77" s="25">
        <f t="shared" si="23"/>
        <v>-32.86937499999999</v>
      </c>
      <c r="S77" s="25">
        <f t="shared" si="24"/>
        <v>-32.86937499999999</v>
      </c>
      <c r="T77" s="32">
        <f t="shared" si="25"/>
        <v>-0.6859099999999999</v>
      </c>
      <c r="U77" s="32">
        <f t="shared" si="26"/>
        <v>0</v>
      </c>
      <c r="V77" s="34">
        <f t="shared" si="27"/>
        <v>0</v>
      </c>
    </row>
    <row r="78" spans="1:22" ht="12.75">
      <c r="A78" s="221"/>
      <c r="B78" s="158">
        <v>73</v>
      </c>
      <c r="C78" s="90" t="s">
        <v>154</v>
      </c>
      <c r="D78" s="3">
        <v>20</v>
      </c>
      <c r="E78" s="3">
        <v>1992</v>
      </c>
      <c r="F78" s="3"/>
      <c r="G78" s="3">
        <v>1276.41</v>
      </c>
      <c r="H78" s="25">
        <v>3.241</v>
      </c>
      <c r="I78" s="24">
        <f t="shared" si="19"/>
        <v>3.241</v>
      </c>
      <c r="J78" s="25">
        <f>20*0.16</f>
        <v>3.2</v>
      </c>
      <c r="K78" s="127">
        <f t="shared" si="20"/>
        <v>0.6451000000000002</v>
      </c>
      <c r="L78" s="25">
        <f t="shared" si="21"/>
        <v>0.6451000000000002</v>
      </c>
      <c r="M78" s="25">
        <v>50.9</v>
      </c>
      <c r="N78" s="32">
        <f t="shared" si="28"/>
        <v>2.5959</v>
      </c>
      <c r="O78" s="25">
        <v>50.9</v>
      </c>
      <c r="P78" s="24">
        <f t="shared" si="29"/>
        <v>2.5959</v>
      </c>
      <c r="Q78" s="25">
        <f t="shared" si="22"/>
        <v>160</v>
      </c>
      <c r="R78" s="25">
        <f t="shared" si="23"/>
        <v>32.25500000000001</v>
      </c>
      <c r="S78" s="25">
        <f t="shared" si="24"/>
        <v>32.25500000000001</v>
      </c>
      <c r="T78" s="32">
        <f t="shared" si="25"/>
        <v>-2.5549</v>
      </c>
      <c r="U78" s="32">
        <f t="shared" si="26"/>
        <v>0</v>
      </c>
      <c r="V78" s="34">
        <f t="shared" si="27"/>
        <v>0</v>
      </c>
    </row>
    <row r="79" spans="1:22" ht="12.75">
      <c r="A79" s="221"/>
      <c r="B79" s="158">
        <v>74</v>
      </c>
      <c r="C79" s="90" t="s">
        <v>155</v>
      </c>
      <c r="D79" s="3">
        <v>4</v>
      </c>
      <c r="E79" s="3">
        <v>1992</v>
      </c>
      <c r="F79" s="24"/>
      <c r="G79" s="24">
        <v>134.56</v>
      </c>
      <c r="H79" s="24">
        <v>0.796</v>
      </c>
      <c r="I79" s="24">
        <f t="shared" si="19"/>
        <v>0.796</v>
      </c>
      <c r="J79" s="24">
        <f>4*0.16</f>
        <v>0.64</v>
      </c>
      <c r="K79" s="127">
        <f t="shared" si="20"/>
        <v>0.05038000000000009</v>
      </c>
      <c r="L79" s="25">
        <f t="shared" si="21"/>
        <v>0.05038000000000009</v>
      </c>
      <c r="M79" s="24">
        <v>14.62</v>
      </c>
      <c r="N79" s="32">
        <f t="shared" si="28"/>
        <v>0.74562</v>
      </c>
      <c r="O79" s="24">
        <v>14.62</v>
      </c>
      <c r="P79" s="24">
        <f t="shared" si="29"/>
        <v>0.74562</v>
      </c>
      <c r="Q79" s="25">
        <f t="shared" si="22"/>
        <v>160</v>
      </c>
      <c r="R79" s="25">
        <f t="shared" si="23"/>
        <v>12.595000000000024</v>
      </c>
      <c r="S79" s="25">
        <f t="shared" si="24"/>
        <v>12.595000000000024</v>
      </c>
      <c r="T79" s="32">
        <f t="shared" si="25"/>
        <v>-0.5896199999999999</v>
      </c>
      <c r="U79" s="32">
        <f t="shared" si="26"/>
        <v>0</v>
      </c>
      <c r="V79" s="34">
        <f t="shared" si="27"/>
        <v>0</v>
      </c>
    </row>
    <row r="80" spans="1:22" ht="12.75">
      <c r="A80" s="221"/>
      <c r="B80" s="158">
        <v>75</v>
      </c>
      <c r="C80" s="164" t="s">
        <v>176</v>
      </c>
      <c r="D80" s="65">
        <v>100</v>
      </c>
      <c r="E80" s="65" t="s">
        <v>28</v>
      </c>
      <c r="F80" s="64">
        <v>4437.08</v>
      </c>
      <c r="G80" s="64">
        <v>4437.08</v>
      </c>
      <c r="H80" s="63">
        <v>15.738</v>
      </c>
      <c r="I80" s="24">
        <f t="shared" si="19"/>
        <v>15.738</v>
      </c>
      <c r="J80" s="63">
        <v>16</v>
      </c>
      <c r="K80" s="127">
        <f t="shared" si="20"/>
        <v>7.186079999999999</v>
      </c>
      <c r="L80" s="25">
        <f t="shared" si="21"/>
        <v>8.25507</v>
      </c>
      <c r="M80" s="63">
        <v>156</v>
      </c>
      <c r="N80" s="63">
        <f>M80*0.05482</f>
        <v>8.55192</v>
      </c>
      <c r="O80" s="63">
        <v>136.5</v>
      </c>
      <c r="P80" s="63">
        <f>O80*0.05482</f>
        <v>7.4829300000000005</v>
      </c>
      <c r="Q80" s="25">
        <f t="shared" si="22"/>
        <v>160</v>
      </c>
      <c r="R80" s="25">
        <f t="shared" si="23"/>
        <v>71.86079999999998</v>
      </c>
      <c r="S80" s="25">
        <f t="shared" si="24"/>
        <v>82.55069999999999</v>
      </c>
      <c r="T80" s="32">
        <f t="shared" si="25"/>
        <v>-7.74493</v>
      </c>
      <c r="U80" s="32">
        <f t="shared" si="26"/>
        <v>1.0689900000000003</v>
      </c>
      <c r="V80" s="34">
        <f t="shared" si="27"/>
        <v>-19.5</v>
      </c>
    </row>
    <row r="81" spans="1:22" ht="12.75">
      <c r="A81" s="221"/>
      <c r="B81" s="158">
        <v>76</v>
      </c>
      <c r="C81" s="164" t="s">
        <v>177</v>
      </c>
      <c r="D81" s="65">
        <v>119</v>
      </c>
      <c r="E81" s="65" t="s">
        <v>28</v>
      </c>
      <c r="F81" s="64">
        <v>5779.79</v>
      </c>
      <c r="G81" s="64">
        <v>5779.79</v>
      </c>
      <c r="H81" s="63">
        <v>16.98</v>
      </c>
      <c r="I81" s="24">
        <f t="shared" si="19"/>
        <v>16.98</v>
      </c>
      <c r="J81" s="63">
        <v>19.04</v>
      </c>
      <c r="K81" s="127">
        <f t="shared" si="20"/>
        <v>7.770240000000001</v>
      </c>
      <c r="L81" s="25">
        <f t="shared" si="21"/>
        <v>7.775722</v>
      </c>
      <c r="M81" s="63">
        <v>168</v>
      </c>
      <c r="N81" s="63">
        <f aca="true" t="shared" si="30" ref="N81:N89">M81*0.05482</f>
        <v>9.20976</v>
      </c>
      <c r="O81" s="63">
        <v>167.9</v>
      </c>
      <c r="P81" s="63">
        <f aca="true" t="shared" si="31" ref="P81:P89">O81*0.05482</f>
        <v>9.204278</v>
      </c>
      <c r="Q81" s="25">
        <f t="shared" si="22"/>
        <v>160</v>
      </c>
      <c r="R81" s="25">
        <f t="shared" si="23"/>
        <v>65.29613445378152</v>
      </c>
      <c r="S81" s="25">
        <f t="shared" si="24"/>
        <v>65.34220168067226</v>
      </c>
      <c r="T81" s="32">
        <f t="shared" si="25"/>
        <v>-11.264278</v>
      </c>
      <c r="U81" s="32">
        <f t="shared" si="26"/>
        <v>0.005481999999998877</v>
      </c>
      <c r="V81" s="34">
        <f t="shared" si="27"/>
        <v>-0.09999999999999432</v>
      </c>
    </row>
    <row r="82" spans="1:22" ht="12.75">
      <c r="A82" s="221"/>
      <c r="B82" s="158">
        <v>77</v>
      </c>
      <c r="C82" s="164" t="s">
        <v>178</v>
      </c>
      <c r="D82" s="65">
        <v>100</v>
      </c>
      <c r="E82" s="65" t="s">
        <v>28</v>
      </c>
      <c r="F82" s="64">
        <v>4483.74</v>
      </c>
      <c r="G82" s="64">
        <v>4483.74</v>
      </c>
      <c r="H82" s="63">
        <v>16.12</v>
      </c>
      <c r="I82" s="24">
        <f t="shared" si="19"/>
        <v>16.12</v>
      </c>
      <c r="J82" s="63">
        <v>16</v>
      </c>
      <c r="K82" s="127">
        <f t="shared" si="20"/>
        <v>6.19758</v>
      </c>
      <c r="L82" s="25">
        <f t="shared" si="21"/>
        <v>6.943132</v>
      </c>
      <c r="M82" s="63">
        <v>181</v>
      </c>
      <c r="N82" s="63">
        <f t="shared" si="30"/>
        <v>9.92242</v>
      </c>
      <c r="O82" s="63">
        <v>167.4</v>
      </c>
      <c r="P82" s="63">
        <f t="shared" si="31"/>
        <v>9.176868</v>
      </c>
      <c r="Q82" s="25">
        <f t="shared" si="22"/>
        <v>160</v>
      </c>
      <c r="R82" s="25">
        <f t="shared" si="23"/>
        <v>61.9758</v>
      </c>
      <c r="S82" s="25">
        <f t="shared" si="24"/>
        <v>69.43132</v>
      </c>
      <c r="T82" s="32">
        <f t="shared" si="25"/>
        <v>-9.056868</v>
      </c>
      <c r="U82" s="32">
        <f t="shared" si="26"/>
        <v>0.745552</v>
      </c>
      <c r="V82" s="34">
        <f t="shared" si="27"/>
        <v>-13.599999999999994</v>
      </c>
    </row>
    <row r="83" spans="1:22" ht="12.75">
      <c r="A83" s="221"/>
      <c r="B83" s="158">
        <v>78</v>
      </c>
      <c r="C83" s="164" t="s">
        <v>179</v>
      </c>
      <c r="D83" s="65">
        <v>119</v>
      </c>
      <c r="E83" s="65" t="s">
        <v>28</v>
      </c>
      <c r="F83" s="64">
        <v>5732.68</v>
      </c>
      <c r="G83" s="64">
        <v>5732.68</v>
      </c>
      <c r="H83" s="63">
        <v>17.5</v>
      </c>
      <c r="I83" s="24">
        <f t="shared" si="19"/>
        <v>17.5</v>
      </c>
      <c r="J83" s="63">
        <v>19.04</v>
      </c>
      <c r="K83" s="127">
        <f t="shared" si="20"/>
        <v>6.8101</v>
      </c>
      <c r="L83" s="25">
        <f t="shared" si="21"/>
        <v>6.448288</v>
      </c>
      <c r="M83" s="63">
        <v>195</v>
      </c>
      <c r="N83" s="63">
        <f t="shared" si="30"/>
        <v>10.6899</v>
      </c>
      <c r="O83" s="63">
        <v>201.6</v>
      </c>
      <c r="P83" s="63">
        <f t="shared" si="31"/>
        <v>11.051712</v>
      </c>
      <c r="Q83" s="25">
        <f t="shared" si="22"/>
        <v>160</v>
      </c>
      <c r="R83" s="25">
        <f t="shared" si="23"/>
        <v>57.227731092436976</v>
      </c>
      <c r="S83" s="25">
        <f t="shared" si="24"/>
        <v>54.187294117647056</v>
      </c>
      <c r="T83" s="32">
        <f t="shared" si="25"/>
        <v>-12.591712</v>
      </c>
      <c r="U83" s="32">
        <f t="shared" si="26"/>
        <v>-0.36181200000000047</v>
      </c>
      <c r="V83" s="34">
        <f t="shared" si="27"/>
        <v>6.599999999999994</v>
      </c>
    </row>
    <row r="84" spans="1:22" ht="12.75">
      <c r="A84" s="221"/>
      <c r="B84" s="158">
        <v>79</v>
      </c>
      <c r="C84" s="164" t="s">
        <v>180</v>
      </c>
      <c r="D84" s="65">
        <v>99</v>
      </c>
      <c r="E84" s="65" t="s">
        <v>28</v>
      </c>
      <c r="F84" s="64">
        <v>4437.03</v>
      </c>
      <c r="G84" s="64">
        <v>4388.13</v>
      </c>
      <c r="H84" s="63">
        <v>15.426</v>
      </c>
      <c r="I84" s="24">
        <f t="shared" si="19"/>
        <v>15.426</v>
      </c>
      <c r="J84" s="63">
        <v>15.84</v>
      </c>
      <c r="K84" s="127">
        <f t="shared" si="20"/>
        <v>7.80602</v>
      </c>
      <c r="L84" s="25">
        <f t="shared" si="21"/>
        <v>7.202999999999999</v>
      </c>
      <c r="M84" s="63">
        <v>139</v>
      </c>
      <c r="N84" s="63">
        <f t="shared" si="30"/>
        <v>7.61998</v>
      </c>
      <c r="O84" s="63">
        <v>150</v>
      </c>
      <c r="P84" s="63">
        <f t="shared" si="31"/>
        <v>8.223</v>
      </c>
      <c r="Q84" s="25">
        <f t="shared" si="22"/>
        <v>160</v>
      </c>
      <c r="R84" s="25">
        <f t="shared" si="23"/>
        <v>78.84868686868687</v>
      </c>
      <c r="S84" s="25">
        <f t="shared" si="24"/>
        <v>72.75757575757575</v>
      </c>
      <c r="T84" s="32">
        <f t="shared" si="25"/>
        <v>-8.637</v>
      </c>
      <c r="U84" s="32">
        <f t="shared" si="26"/>
        <v>-0.6030200000000008</v>
      </c>
      <c r="V84" s="34">
        <f t="shared" si="27"/>
        <v>11</v>
      </c>
    </row>
    <row r="85" spans="1:22" ht="12.75">
      <c r="A85" s="221"/>
      <c r="B85" s="158">
        <v>80</v>
      </c>
      <c r="C85" s="164" t="s">
        <v>181</v>
      </c>
      <c r="D85" s="65">
        <v>100</v>
      </c>
      <c r="E85" s="65" t="s">
        <v>28</v>
      </c>
      <c r="F85" s="64">
        <v>4434.25</v>
      </c>
      <c r="G85" s="64">
        <v>4434.25</v>
      </c>
      <c r="H85" s="63">
        <v>16.5</v>
      </c>
      <c r="I85" s="24">
        <f t="shared" si="19"/>
        <v>16.5</v>
      </c>
      <c r="J85" s="63">
        <v>16</v>
      </c>
      <c r="K85" s="127">
        <f t="shared" si="20"/>
        <v>8.16736</v>
      </c>
      <c r="L85" s="25">
        <f t="shared" si="21"/>
        <v>7.695908000000001</v>
      </c>
      <c r="M85" s="63">
        <v>152</v>
      </c>
      <c r="N85" s="63">
        <f t="shared" si="30"/>
        <v>8.33264</v>
      </c>
      <c r="O85" s="63">
        <v>160.6</v>
      </c>
      <c r="P85" s="63">
        <f t="shared" si="31"/>
        <v>8.804091999999999</v>
      </c>
      <c r="Q85" s="25">
        <f t="shared" si="22"/>
        <v>160</v>
      </c>
      <c r="R85" s="25">
        <f t="shared" si="23"/>
        <v>81.67360000000001</v>
      </c>
      <c r="S85" s="25">
        <f t="shared" si="24"/>
        <v>76.95908000000001</v>
      </c>
      <c r="T85" s="32">
        <f t="shared" si="25"/>
        <v>-8.304091999999999</v>
      </c>
      <c r="U85" s="32">
        <f t="shared" si="26"/>
        <v>-0.4714519999999993</v>
      </c>
      <c r="V85" s="34">
        <f t="shared" si="27"/>
        <v>8.599999999999994</v>
      </c>
    </row>
    <row r="86" spans="1:22" ht="12.75">
      <c r="A86" s="221"/>
      <c r="B86" s="158">
        <v>81</v>
      </c>
      <c r="C86" s="164" t="s">
        <v>182</v>
      </c>
      <c r="D86" s="65">
        <v>100</v>
      </c>
      <c r="E86" s="65" t="s">
        <v>28</v>
      </c>
      <c r="F86" s="64">
        <v>4438.9</v>
      </c>
      <c r="G86" s="64">
        <v>4438.9</v>
      </c>
      <c r="H86" s="63">
        <v>16.4</v>
      </c>
      <c r="I86" s="24">
        <f t="shared" si="19"/>
        <v>16.4</v>
      </c>
      <c r="J86" s="63">
        <v>16</v>
      </c>
      <c r="K86" s="127">
        <f t="shared" si="20"/>
        <v>8.999299999999998</v>
      </c>
      <c r="L86" s="25">
        <f t="shared" si="21"/>
        <v>8.496052399999998</v>
      </c>
      <c r="M86" s="63">
        <v>135</v>
      </c>
      <c r="N86" s="63">
        <f t="shared" si="30"/>
        <v>7.4007000000000005</v>
      </c>
      <c r="O86" s="63">
        <v>144.18</v>
      </c>
      <c r="P86" s="63">
        <f t="shared" si="31"/>
        <v>7.9039476</v>
      </c>
      <c r="Q86" s="25">
        <f t="shared" si="22"/>
        <v>160</v>
      </c>
      <c r="R86" s="25">
        <f t="shared" si="23"/>
        <v>89.99299999999998</v>
      </c>
      <c r="S86" s="25">
        <f t="shared" si="24"/>
        <v>84.96052399999999</v>
      </c>
      <c r="T86" s="32">
        <f t="shared" si="25"/>
        <v>-7.503947600000002</v>
      </c>
      <c r="U86" s="32">
        <f t="shared" si="26"/>
        <v>-0.5032475999999999</v>
      </c>
      <c r="V86" s="34">
        <f t="shared" si="27"/>
        <v>9.180000000000007</v>
      </c>
    </row>
    <row r="87" spans="1:22" ht="12.75">
      <c r="A87" s="221"/>
      <c r="B87" s="158">
        <v>82</v>
      </c>
      <c r="C87" s="164" t="s">
        <v>183</v>
      </c>
      <c r="D87" s="65">
        <v>75</v>
      </c>
      <c r="E87" s="65" t="s">
        <v>28</v>
      </c>
      <c r="F87" s="64">
        <v>3968.65</v>
      </c>
      <c r="G87" s="64">
        <v>3968.65</v>
      </c>
      <c r="H87" s="63">
        <v>14.03</v>
      </c>
      <c r="I87" s="24">
        <f t="shared" si="19"/>
        <v>14.03</v>
      </c>
      <c r="J87" s="63">
        <v>11.92</v>
      </c>
      <c r="K87" s="127">
        <f t="shared" si="20"/>
        <v>7.287139999999999</v>
      </c>
      <c r="L87" s="25">
        <f t="shared" si="21"/>
        <v>7.912088</v>
      </c>
      <c r="M87" s="63">
        <v>123</v>
      </c>
      <c r="N87" s="63">
        <f t="shared" si="30"/>
        <v>6.74286</v>
      </c>
      <c r="O87" s="63">
        <v>111.6</v>
      </c>
      <c r="P87" s="63">
        <f t="shared" si="31"/>
        <v>6.117912</v>
      </c>
      <c r="Q87" s="25">
        <f t="shared" si="22"/>
        <v>158.93333333333334</v>
      </c>
      <c r="R87" s="25">
        <f t="shared" si="23"/>
        <v>97.16186666666665</v>
      </c>
      <c r="S87" s="25">
        <f t="shared" si="24"/>
        <v>105.49450666666667</v>
      </c>
      <c r="T87" s="32">
        <f t="shared" si="25"/>
        <v>-4.007912</v>
      </c>
      <c r="U87" s="32">
        <f t="shared" si="26"/>
        <v>0.6249480000000007</v>
      </c>
      <c r="V87" s="34">
        <f t="shared" si="27"/>
        <v>-11.400000000000006</v>
      </c>
    </row>
    <row r="88" spans="1:22" ht="12.75">
      <c r="A88" s="221"/>
      <c r="B88" s="158">
        <v>83</v>
      </c>
      <c r="C88" s="164" t="s">
        <v>184</v>
      </c>
      <c r="D88" s="65">
        <v>75</v>
      </c>
      <c r="E88" s="65" t="s">
        <v>28</v>
      </c>
      <c r="F88" s="64">
        <v>3969.93</v>
      </c>
      <c r="G88" s="64">
        <v>3969.9</v>
      </c>
      <c r="H88" s="63">
        <v>15.84</v>
      </c>
      <c r="I88" s="24">
        <f t="shared" si="19"/>
        <v>15.84</v>
      </c>
      <c r="J88" s="63">
        <v>12</v>
      </c>
      <c r="K88" s="127">
        <f t="shared" si="20"/>
        <v>8.494119999999999</v>
      </c>
      <c r="L88" s="25">
        <f t="shared" si="21"/>
        <v>8.450263999999999</v>
      </c>
      <c r="M88" s="63">
        <v>134</v>
      </c>
      <c r="N88" s="63">
        <f t="shared" si="30"/>
        <v>7.34588</v>
      </c>
      <c r="O88" s="63">
        <v>134.8</v>
      </c>
      <c r="P88" s="63">
        <f t="shared" si="31"/>
        <v>7.389736000000001</v>
      </c>
      <c r="Q88" s="25">
        <f t="shared" si="22"/>
        <v>160</v>
      </c>
      <c r="R88" s="25">
        <f t="shared" si="23"/>
        <v>113.25493333333333</v>
      </c>
      <c r="S88" s="25">
        <f t="shared" si="24"/>
        <v>112.67018666666665</v>
      </c>
      <c r="T88" s="32">
        <f t="shared" si="25"/>
        <v>-3.549736000000001</v>
      </c>
      <c r="U88" s="32">
        <f t="shared" si="26"/>
        <v>-0.04385600000000078</v>
      </c>
      <c r="V88" s="34">
        <f t="shared" si="27"/>
        <v>0.8000000000000114</v>
      </c>
    </row>
    <row r="89" spans="1:22" ht="12.75">
      <c r="A89" s="221"/>
      <c r="B89" s="158">
        <v>84</v>
      </c>
      <c r="C89" s="164" t="s">
        <v>185</v>
      </c>
      <c r="D89" s="65">
        <v>75</v>
      </c>
      <c r="E89" s="65" t="s">
        <v>28</v>
      </c>
      <c r="F89" s="64">
        <v>3966.62</v>
      </c>
      <c r="G89" s="64">
        <v>3941.34</v>
      </c>
      <c r="H89" s="63">
        <v>12.86</v>
      </c>
      <c r="I89" s="24">
        <f t="shared" si="19"/>
        <v>12.86</v>
      </c>
      <c r="J89" s="63">
        <v>12</v>
      </c>
      <c r="K89" s="127">
        <f t="shared" si="20"/>
        <v>5.89786</v>
      </c>
      <c r="L89" s="25">
        <f t="shared" si="21"/>
        <v>5.903341999999999</v>
      </c>
      <c r="M89" s="63">
        <v>127</v>
      </c>
      <c r="N89" s="63">
        <f t="shared" si="30"/>
        <v>6.96214</v>
      </c>
      <c r="O89" s="63">
        <v>126.9</v>
      </c>
      <c r="P89" s="63">
        <f t="shared" si="31"/>
        <v>6.956658</v>
      </c>
      <c r="Q89" s="25">
        <f t="shared" si="22"/>
        <v>160</v>
      </c>
      <c r="R89" s="25">
        <f t="shared" si="23"/>
        <v>78.63813333333333</v>
      </c>
      <c r="S89" s="25">
        <f t="shared" si="24"/>
        <v>78.71122666666666</v>
      </c>
      <c r="T89" s="32">
        <f t="shared" si="25"/>
        <v>-6.096658000000001</v>
      </c>
      <c r="U89" s="32">
        <f t="shared" si="26"/>
        <v>0.005481999999999765</v>
      </c>
      <c r="V89" s="34">
        <f t="shared" si="27"/>
        <v>-0.09999999999999432</v>
      </c>
    </row>
    <row r="90" spans="1:22" ht="12.75">
      <c r="A90" s="221"/>
      <c r="B90" s="158">
        <v>85</v>
      </c>
      <c r="C90" s="90" t="s">
        <v>199</v>
      </c>
      <c r="D90" s="3">
        <v>50</v>
      </c>
      <c r="E90" s="3" t="s">
        <v>28</v>
      </c>
      <c r="F90" s="3">
        <v>1854.79</v>
      </c>
      <c r="G90" s="3">
        <v>1854.79</v>
      </c>
      <c r="H90" s="32">
        <v>4.5</v>
      </c>
      <c r="I90" s="24">
        <f t="shared" si="19"/>
        <v>4.5</v>
      </c>
      <c r="J90" s="32">
        <v>8</v>
      </c>
      <c r="K90" s="127">
        <f t="shared" si="20"/>
        <v>2.97</v>
      </c>
      <c r="L90" s="25">
        <f t="shared" si="21"/>
        <v>3.0031499999999998</v>
      </c>
      <c r="M90" s="24">
        <v>30</v>
      </c>
      <c r="N90" s="32">
        <f aca="true" t="shared" si="32" ref="N90:N96">M90*0.051</f>
        <v>1.5299999999999998</v>
      </c>
      <c r="O90" s="24">
        <v>29.35</v>
      </c>
      <c r="P90" s="24">
        <f aca="true" t="shared" si="33" ref="P90:P96">O90*0.051</f>
        <v>1.49685</v>
      </c>
      <c r="Q90" s="25">
        <f t="shared" si="22"/>
        <v>160</v>
      </c>
      <c r="R90" s="25">
        <f t="shared" si="23"/>
        <v>59.4</v>
      </c>
      <c r="S90" s="25">
        <f t="shared" si="24"/>
        <v>60.062999999999995</v>
      </c>
      <c r="T90" s="32">
        <f t="shared" si="25"/>
        <v>-4.99685</v>
      </c>
      <c r="U90" s="32">
        <f t="shared" si="26"/>
        <v>0.03314999999999979</v>
      </c>
      <c r="V90" s="34">
        <f t="shared" si="27"/>
        <v>-0.6499999999999986</v>
      </c>
    </row>
    <row r="91" spans="1:22" ht="12.75">
      <c r="A91" s="221"/>
      <c r="B91" s="158">
        <v>86</v>
      </c>
      <c r="C91" s="90" t="s">
        <v>200</v>
      </c>
      <c r="D91" s="3">
        <v>22</v>
      </c>
      <c r="E91" s="3" t="s">
        <v>28</v>
      </c>
      <c r="F91" s="3">
        <v>1209.73</v>
      </c>
      <c r="G91" s="3">
        <v>1209.73</v>
      </c>
      <c r="H91" s="32">
        <v>4.055</v>
      </c>
      <c r="I91" s="24">
        <f t="shared" si="19"/>
        <v>4.055</v>
      </c>
      <c r="J91" s="32">
        <v>3.52</v>
      </c>
      <c r="K91" s="127">
        <f t="shared" si="20"/>
        <v>3.086</v>
      </c>
      <c r="L91" s="25">
        <f t="shared" si="21"/>
        <v>3.3409999999999997</v>
      </c>
      <c r="M91" s="24">
        <v>19</v>
      </c>
      <c r="N91" s="32">
        <f t="shared" si="32"/>
        <v>0.969</v>
      </c>
      <c r="O91" s="24">
        <v>14</v>
      </c>
      <c r="P91" s="24">
        <f t="shared" si="33"/>
        <v>0.714</v>
      </c>
      <c r="Q91" s="25">
        <f t="shared" si="22"/>
        <v>160</v>
      </c>
      <c r="R91" s="25">
        <f t="shared" si="23"/>
        <v>140.27272727272728</v>
      </c>
      <c r="S91" s="25">
        <f t="shared" si="24"/>
        <v>151.86363636363635</v>
      </c>
      <c r="T91" s="32">
        <f t="shared" si="25"/>
        <v>-0.17900000000000027</v>
      </c>
      <c r="U91" s="32">
        <f t="shared" si="26"/>
        <v>0.255</v>
      </c>
      <c r="V91" s="34">
        <f t="shared" si="27"/>
        <v>-5</v>
      </c>
    </row>
    <row r="92" spans="1:22" ht="12.75">
      <c r="A92" s="221"/>
      <c r="B92" s="158">
        <v>87</v>
      </c>
      <c r="C92" s="90" t="s">
        <v>201</v>
      </c>
      <c r="D92" s="3">
        <v>24</v>
      </c>
      <c r="E92" s="3" t="s">
        <v>28</v>
      </c>
      <c r="F92" s="24">
        <v>903.24</v>
      </c>
      <c r="G92" s="24">
        <v>903.24</v>
      </c>
      <c r="H92" s="32">
        <v>5.123</v>
      </c>
      <c r="I92" s="24">
        <f t="shared" si="19"/>
        <v>5.123</v>
      </c>
      <c r="J92" s="32">
        <v>3.92</v>
      </c>
      <c r="K92" s="127">
        <f t="shared" si="20"/>
        <v>3.8480000000000003</v>
      </c>
      <c r="L92" s="25">
        <f t="shared" si="21"/>
        <v>3.9143000000000003</v>
      </c>
      <c r="M92" s="24">
        <v>25</v>
      </c>
      <c r="N92" s="32">
        <f t="shared" si="32"/>
        <v>1.275</v>
      </c>
      <c r="O92" s="24">
        <v>23.7</v>
      </c>
      <c r="P92" s="24">
        <f t="shared" si="33"/>
        <v>1.2086999999999999</v>
      </c>
      <c r="Q92" s="25">
        <f t="shared" si="22"/>
        <v>163.33333333333334</v>
      </c>
      <c r="R92" s="25">
        <f t="shared" si="23"/>
        <v>160.33333333333334</v>
      </c>
      <c r="S92" s="25">
        <f t="shared" si="24"/>
        <v>163.09583333333333</v>
      </c>
      <c r="T92" s="32">
        <f t="shared" si="25"/>
        <v>-0.005699999999999594</v>
      </c>
      <c r="U92" s="32">
        <f t="shared" si="26"/>
        <v>0.06630000000000003</v>
      </c>
      <c r="V92" s="34">
        <f t="shared" si="27"/>
        <v>-1.3000000000000007</v>
      </c>
    </row>
    <row r="93" spans="1:22" ht="12.75">
      <c r="A93" s="221"/>
      <c r="B93" s="158">
        <v>88</v>
      </c>
      <c r="C93" s="90" t="s">
        <v>202</v>
      </c>
      <c r="D93" s="3">
        <v>50</v>
      </c>
      <c r="E93" s="3" t="s">
        <v>28</v>
      </c>
      <c r="F93" s="3">
        <v>2588.53</v>
      </c>
      <c r="G93" s="3">
        <v>2588.53</v>
      </c>
      <c r="H93" s="32">
        <v>9.95</v>
      </c>
      <c r="I93" s="24">
        <f t="shared" si="19"/>
        <v>9.95</v>
      </c>
      <c r="J93" s="32">
        <v>8</v>
      </c>
      <c r="K93" s="127">
        <f t="shared" si="20"/>
        <v>6.8389999999999995</v>
      </c>
      <c r="L93" s="25">
        <f t="shared" si="21"/>
        <v>6.226999999999999</v>
      </c>
      <c r="M93" s="24">
        <v>61</v>
      </c>
      <c r="N93" s="32">
        <f t="shared" si="32"/>
        <v>3.1109999999999998</v>
      </c>
      <c r="O93" s="24">
        <v>73</v>
      </c>
      <c r="P93" s="24">
        <f t="shared" si="33"/>
        <v>3.723</v>
      </c>
      <c r="Q93" s="25">
        <f t="shared" si="22"/>
        <v>160</v>
      </c>
      <c r="R93" s="25">
        <f t="shared" si="23"/>
        <v>136.77999999999997</v>
      </c>
      <c r="S93" s="25">
        <f t="shared" si="24"/>
        <v>124.53999999999998</v>
      </c>
      <c r="T93" s="32">
        <f t="shared" si="25"/>
        <v>-1.7730000000000006</v>
      </c>
      <c r="U93" s="32">
        <f t="shared" si="26"/>
        <v>-0.6120000000000001</v>
      </c>
      <c r="V93" s="34">
        <f t="shared" si="27"/>
        <v>12</v>
      </c>
    </row>
    <row r="94" spans="1:22" ht="12.75">
      <c r="A94" s="221"/>
      <c r="B94" s="158">
        <v>89</v>
      </c>
      <c r="C94" s="90" t="s">
        <v>203</v>
      </c>
      <c r="D94" s="3">
        <v>22</v>
      </c>
      <c r="E94" s="3" t="s">
        <v>28</v>
      </c>
      <c r="F94" s="3">
        <v>1172.17</v>
      </c>
      <c r="G94" s="3">
        <v>1172.17</v>
      </c>
      <c r="H94" s="32">
        <v>4.806</v>
      </c>
      <c r="I94" s="24">
        <f t="shared" si="19"/>
        <v>4.806</v>
      </c>
      <c r="J94" s="32">
        <v>3.36</v>
      </c>
      <c r="K94" s="127">
        <f t="shared" si="20"/>
        <v>3.072</v>
      </c>
      <c r="L94" s="25">
        <f t="shared" si="21"/>
        <v>3.0285480000000002</v>
      </c>
      <c r="M94" s="24">
        <v>34</v>
      </c>
      <c r="N94" s="32">
        <f t="shared" si="32"/>
        <v>1.734</v>
      </c>
      <c r="O94" s="24">
        <v>34.852</v>
      </c>
      <c r="P94" s="24">
        <f t="shared" si="33"/>
        <v>1.7774519999999998</v>
      </c>
      <c r="Q94" s="25">
        <f t="shared" si="22"/>
        <v>152.72727272727272</v>
      </c>
      <c r="R94" s="25">
        <f t="shared" si="23"/>
        <v>139.63636363636363</v>
      </c>
      <c r="S94" s="25">
        <f t="shared" si="24"/>
        <v>137.66127272727275</v>
      </c>
      <c r="T94" s="32">
        <f t="shared" si="25"/>
        <v>-0.33145199999999964</v>
      </c>
      <c r="U94" s="32">
        <f t="shared" si="26"/>
        <v>-0.043451999999999824</v>
      </c>
      <c r="V94" s="34">
        <f t="shared" si="27"/>
        <v>0.8519999999999968</v>
      </c>
    </row>
    <row r="95" spans="1:22" ht="12.75">
      <c r="A95" s="221"/>
      <c r="B95" s="158">
        <v>90</v>
      </c>
      <c r="C95" s="90" t="s">
        <v>204</v>
      </c>
      <c r="D95" s="3">
        <v>59</v>
      </c>
      <c r="E95" s="3" t="s">
        <v>28</v>
      </c>
      <c r="F95" s="3">
        <v>2298.98</v>
      </c>
      <c r="G95" s="3">
        <v>2298.98</v>
      </c>
      <c r="H95" s="32">
        <v>11.097</v>
      </c>
      <c r="I95" s="24">
        <f t="shared" si="19"/>
        <v>11.097</v>
      </c>
      <c r="J95" s="32">
        <v>9.12</v>
      </c>
      <c r="K95" s="127">
        <f t="shared" si="20"/>
        <v>7.272</v>
      </c>
      <c r="L95" s="25">
        <f t="shared" si="21"/>
        <v>7.374</v>
      </c>
      <c r="M95" s="24">
        <v>75</v>
      </c>
      <c r="N95" s="32">
        <f t="shared" si="32"/>
        <v>3.8249999999999997</v>
      </c>
      <c r="O95" s="24">
        <v>73</v>
      </c>
      <c r="P95" s="24">
        <f t="shared" si="33"/>
        <v>3.723</v>
      </c>
      <c r="Q95" s="25">
        <f t="shared" si="22"/>
        <v>154.57627118644066</v>
      </c>
      <c r="R95" s="25">
        <f t="shared" si="23"/>
        <v>123.2542372881356</v>
      </c>
      <c r="S95" s="25">
        <f t="shared" si="24"/>
        <v>124.98305084745763</v>
      </c>
      <c r="T95" s="32">
        <f t="shared" si="25"/>
        <v>-1.7459999999999996</v>
      </c>
      <c r="U95" s="32">
        <f t="shared" si="26"/>
        <v>0.10199999999999987</v>
      </c>
      <c r="V95" s="34">
        <f t="shared" si="27"/>
        <v>-2</v>
      </c>
    </row>
    <row r="96" spans="1:22" ht="12.75">
      <c r="A96" s="221"/>
      <c r="B96" s="158">
        <v>91</v>
      </c>
      <c r="C96" s="90" t="s">
        <v>205</v>
      </c>
      <c r="D96" s="3">
        <v>50</v>
      </c>
      <c r="E96" s="3" t="s">
        <v>28</v>
      </c>
      <c r="F96" s="3">
        <v>1886.21</v>
      </c>
      <c r="G96" s="3">
        <v>1886.21</v>
      </c>
      <c r="H96" s="32">
        <v>8.487</v>
      </c>
      <c r="I96" s="24">
        <f t="shared" si="19"/>
        <v>8.487</v>
      </c>
      <c r="J96" s="32">
        <v>8</v>
      </c>
      <c r="K96" s="127">
        <f t="shared" si="20"/>
        <v>5.07</v>
      </c>
      <c r="L96" s="25">
        <f t="shared" si="21"/>
        <v>6.57195</v>
      </c>
      <c r="M96" s="24">
        <v>67</v>
      </c>
      <c r="N96" s="32">
        <f t="shared" si="32"/>
        <v>3.417</v>
      </c>
      <c r="O96" s="24">
        <v>37.55</v>
      </c>
      <c r="P96" s="24">
        <f t="shared" si="33"/>
        <v>1.9150499999999997</v>
      </c>
      <c r="Q96" s="25">
        <f t="shared" si="22"/>
        <v>160</v>
      </c>
      <c r="R96" s="25">
        <f t="shared" si="23"/>
        <v>101.4</v>
      </c>
      <c r="S96" s="25">
        <f t="shared" si="24"/>
        <v>131.439</v>
      </c>
      <c r="T96" s="32">
        <f t="shared" si="25"/>
        <v>-1.4280499999999998</v>
      </c>
      <c r="U96" s="32">
        <f t="shared" si="26"/>
        <v>1.5019500000000001</v>
      </c>
      <c r="V96" s="34">
        <f t="shared" si="27"/>
        <v>-29.450000000000003</v>
      </c>
    </row>
    <row r="97" spans="1:22" ht="12.75">
      <c r="A97" s="221"/>
      <c r="B97" s="158">
        <v>92</v>
      </c>
      <c r="C97" s="90" t="s">
        <v>104</v>
      </c>
      <c r="D97" s="3">
        <v>16</v>
      </c>
      <c r="E97" s="3">
        <v>1991</v>
      </c>
      <c r="F97" s="3">
        <v>1070.04</v>
      </c>
      <c r="G97" s="3">
        <v>1070.04</v>
      </c>
      <c r="H97" s="32">
        <v>3.91</v>
      </c>
      <c r="I97" s="24">
        <f t="shared" si="19"/>
        <v>3.91</v>
      </c>
      <c r="J97" s="24">
        <v>2.56</v>
      </c>
      <c r="K97" s="127">
        <f t="shared" si="20"/>
        <v>2.2780000000000005</v>
      </c>
      <c r="L97" s="25">
        <f t="shared" si="21"/>
        <v>2.329</v>
      </c>
      <c r="M97" s="25">
        <v>32</v>
      </c>
      <c r="N97" s="32">
        <f>M97*51/1000</f>
        <v>1.632</v>
      </c>
      <c r="O97" s="25">
        <v>31</v>
      </c>
      <c r="P97" s="32">
        <f>O97*51/1000</f>
        <v>1.581</v>
      </c>
      <c r="Q97" s="25">
        <f t="shared" si="22"/>
        <v>160</v>
      </c>
      <c r="R97" s="25">
        <f t="shared" si="23"/>
        <v>142.37500000000003</v>
      </c>
      <c r="S97" s="25">
        <f t="shared" si="24"/>
        <v>145.5625</v>
      </c>
      <c r="T97" s="32">
        <f t="shared" si="25"/>
        <v>-0.23099999999999987</v>
      </c>
      <c r="U97" s="32">
        <f t="shared" si="26"/>
        <v>0.050999999999999934</v>
      </c>
      <c r="V97" s="34">
        <f t="shared" si="27"/>
        <v>-1</v>
      </c>
    </row>
    <row r="98" spans="1:22" ht="12.75">
      <c r="A98" s="221"/>
      <c r="B98" s="158">
        <v>93</v>
      </c>
      <c r="C98" s="90" t="s">
        <v>106</v>
      </c>
      <c r="D98" s="3">
        <v>35</v>
      </c>
      <c r="E98" s="3">
        <v>1993</v>
      </c>
      <c r="F98" s="3">
        <v>2275.22</v>
      </c>
      <c r="G98" s="3">
        <v>2275.22</v>
      </c>
      <c r="H98" s="32">
        <v>8.97</v>
      </c>
      <c r="I98" s="24">
        <f t="shared" si="19"/>
        <v>8.97</v>
      </c>
      <c r="J98" s="24">
        <v>5.6</v>
      </c>
      <c r="K98" s="127">
        <f t="shared" si="20"/>
        <v>5.502000000000001</v>
      </c>
      <c r="L98" s="25">
        <f t="shared" si="21"/>
        <v>5.1195</v>
      </c>
      <c r="M98" s="25">
        <v>68</v>
      </c>
      <c r="N98" s="32">
        <f>M98*51/1000</f>
        <v>3.468</v>
      </c>
      <c r="O98" s="25">
        <v>75.5</v>
      </c>
      <c r="P98" s="32">
        <f>O98*51/1000</f>
        <v>3.8505</v>
      </c>
      <c r="Q98" s="25">
        <f t="shared" si="22"/>
        <v>160</v>
      </c>
      <c r="R98" s="25">
        <f t="shared" si="23"/>
        <v>157.20000000000002</v>
      </c>
      <c r="S98" s="25">
        <f t="shared" si="24"/>
        <v>146.27142857142857</v>
      </c>
      <c r="T98" s="32">
        <f t="shared" si="25"/>
        <v>-0.48049999999999926</v>
      </c>
      <c r="U98" s="32">
        <f t="shared" si="26"/>
        <v>-0.38249999999999984</v>
      </c>
      <c r="V98" s="34">
        <f t="shared" si="27"/>
        <v>7.5</v>
      </c>
    </row>
    <row r="99" spans="1:22" ht="12.75">
      <c r="A99" s="221"/>
      <c r="B99" s="158">
        <v>94</v>
      </c>
      <c r="C99" s="90" t="s">
        <v>108</v>
      </c>
      <c r="D99" s="3">
        <v>20</v>
      </c>
      <c r="E99" s="3">
        <v>1997</v>
      </c>
      <c r="F99" s="3">
        <v>1186.38</v>
      </c>
      <c r="G99" s="3">
        <v>1186.38</v>
      </c>
      <c r="H99" s="32">
        <v>4.28</v>
      </c>
      <c r="I99" s="24">
        <v>4.28</v>
      </c>
      <c r="J99" s="24">
        <v>3.2</v>
      </c>
      <c r="K99" s="127">
        <v>2.8520000000000003</v>
      </c>
      <c r="L99" s="25">
        <v>1.475</v>
      </c>
      <c r="M99" s="25">
        <v>28</v>
      </c>
      <c r="N99" s="32">
        <v>1.428</v>
      </c>
      <c r="O99" s="25">
        <v>55</v>
      </c>
      <c r="P99" s="32">
        <v>2.805</v>
      </c>
      <c r="Q99" s="25">
        <v>160</v>
      </c>
      <c r="R99" s="25">
        <v>142.6</v>
      </c>
      <c r="S99" s="25">
        <v>73.75</v>
      </c>
      <c r="T99" s="32">
        <v>-1.725</v>
      </c>
      <c r="U99" s="32">
        <v>-1.3770000000000002</v>
      </c>
      <c r="V99" s="34">
        <v>27</v>
      </c>
    </row>
    <row r="100" spans="1:22" ht="12.75">
      <c r="A100" s="221"/>
      <c r="B100" s="158">
        <v>95</v>
      </c>
      <c r="C100" s="90" t="s">
        <v>109</v>
      </c>
      <c r="D100" s="3">
        <v>40</v>
      </c>
      <c r="E100" s="3">
        <v>1992</v>
      </c>
      <c r="F100" s="3">
        <v>2227.72</v>
      </c>
      <c r="G100" s="3">
        <v>2227.72</v>
      </c>
      <c r="H100" s="32">
        <v>8.11</v>
      </c>
      <c r="I100" s="24">
        <v>8.11</v>
      </c>
      <c r="J100" s="24">
        <v>6.4</v>
      </c>
      <c r="K100" s="127">
        <v>4.437999999999999</v>
      </c>
      <c r="L100" s="25">
        <v>3.6424000000000003</v>
      </c>
      <c r="M100" s="25">
        <v>72</v>
      </c>
      <c r="N100" s="32">
        <v>3.672</v>
      </c>
      <c r="O100" s="25">
        <v>87.6</v>
      </c>
      <c r="P100" s="32">
        <v>4.467599999999999</v>
      </c>
      <c r="Q100" s="25">
        <v>160</v>
      </c>
      <c r="R100" s="25">
        <v>110.95</v>
      </c>
      <c r="S100" s="25">
        <v>91.06</v>
      </c>
      <c r="T100" s="32">
        <v>-2.7576</v>
      </c>
      <c r="U100" s="32">
        <v>-0.795599999999999</v>
      </c>
      <c r="V100" s="34">
        <v>15.6</v>
      </c>
    </row>
    <row r="101" spans="1:22" ht="12.75">
      <c r="A101" s="221"/>
      <c r="B101" s="158">
        <v>96</v>
      </c>
      <c r="C101" s="90" t="s">
        <v>110</v>
      </c>
      <c r="D101" s="3">
        <v>40</v>
      </c>
      <c r="E101" s="3">
        <v>1993</v>
      </c>
      <c r="F101" s="3">
        <v>2173.48</v>
      </c>
      <c r="G101" s="3">
        <v>2173.48</v>
      </c>
      <c r="H101" s="32">
        <v>6.77</v>
      </c>
      <c r="I101" s="24">
        <v>6.77</v>
      </c>
      <c r="J101" s="24">
        <v>6.4</v>
      </c>
      <c r="K101" s="127">
        <v>3.9139999999999997</v>
      </c>
      <c r="L101" s="25">
        <v>4.158799999999999</v>
      </c>
      <c r="M101" s="25">
        <v>56</v>
      </c>
      <c r="N101" s="32">
        <v>2.856</v>
      </c>
      <c r="O101" s="25">
        <v>51.2</v>
      </c>
      <c r="P101" s="32">
        <v>2.6112</v>
      </c>
      <c r="Q101" s="25">
        <v>160</v>
      </c>
      <c r="R101" s="25">
        <v>97.85</v>
      </c>
      <c r="S101" s="25">
        <v>103.97</v>
      </c>
      <c r="T101" s="32">
        <v>-2.241200000000001</v>
      </c>
      <c r="U101" s="32">
        <v>0.24479999999999968</v>
      </c>
      <c r="V101" s="34">
        <v>-4.8</v>
      </c>
    </row>
    <row r="102" spans="1:22" ht="12.75">
      <c r="A102" s="221"/>
      <c r="B102" s="158">
        <v>97</v>
      </c>
      <c r="C102" s="90" t="s">
        <v>111</v>
      </c>
      <c r="D102" s="3">
        <v>40</v>
      </c>
      <c r="E102" s="3">
        <v>1986</v>
      </c>
      <c r="F102" s="3">
        <v>2246.36</v>
      </c>
      <c r="G102" s="3">
        <v>2246.36</v>
      </c>
      <c r="H102" s="32">
        <v>9.3</v>
      </c>
      <c r="I102" s="24">
        <v>9.3</v>
      </c>
      <c r="J102" s="24">
        <v>6.4</v>
      </c>
      <c r="K102" s="127">
        <v>5.118</v>
      </c>
      <c r="L102" s="25">
        <v>4.71</v>
      </c>
      <c r="M102" s="25">
        <v>82</v>
      </c>
      <c r="N102" s="32">
        <v>4.182</v>
      </c>
      <c r="O102" s="25">
        <v>90</v>
      </c>
      <c r="P102" s="32">
        <v>4.59</v>
      </c>
      <c r="Q102" s="25">
        <v>160</v>
      </c>
      <c r="R102" s="25">
        <v>127.95</v>
      </c>
      <c r="S102" s="25">
        <v>117.75</v>
      </c>
      <c r="T102" s="32">
        <v>-1.69</v>
      </c>
      <c r="U102" s="32">
        <v>-0.4079999999999995</v>
      </c>
      <c r="V102" s="34">
        <v>8</v>
      </c>
    </row>
    <row r="103" spans="1:22" ht="12.75">
      <c r="A103" s="221"/>
      <c r="B103" s="158">
        <v>98</v>
      </c>
      <c r="C103" s="90" t="s">
        <v>112</v>
      </c>
      <c r="D103" s="3">
        <v>40</v>
      </c>
      <c r="E103" s="3">
        <v>1984</v>
      </c>
      <c r="F103" s="3">
        <v>2307.25</v>
      </c>
      <c r="G103" s="3">
        <v>2307.25</v>
      </c>
      <c r="H103" s="32">
        <v>6.13</v>
      </c>
      <c r="I103" s="24">
        <v>6.13</v>
      </c>
      <c r="J103" s="24">
        <v>6.4</v>
      </c>
      <c r="K103" s="127">
        <v>3.988</v>
      </c>
      <c r="L103" s="25">
        <v>2.815</v>
      </c>
      <c r="M103" s="25">
        <v>42</v>
      </c>
      <c r="N103" s="32">
        <v>2.142</v>
      </c>
      <c r="O103" s="25">
        <v>65</v>
      </c>
      <c r="P103" s="32">
        <v>3.315</v>
      </c>
      <c r="Q103" s="25">
        <v>160</v>
      </c>
      <c r="R103" s="25">
        <v>99.7</v>
      </c>
      <c r="S103" s="25">
        <v>70.375</v>
      </c>
      <c r="T103" s="32">
        <v>-3.585</v>
      </c>
      <c r="U103" s="32">
        <v>-1.173</v>
      </c>
      <c r="V103" s="34">
        <v>23</v>
      </c>
    </row>
    <row r="104" spans="1:22" ht="12.75">
      <c r="A104" s="221"/>
      <c r="B104" s="158">
        <v>99</v>
      </c>
      <c r="C104" s="90" t="s">
        <v>235</v>
      </c>
      <c r="D104" s="3">
        <v>30</v>
      </c>
      <c r="E104" s="3">
        <v>1984</v>
      </c>
      <c r="F104" s="24">
        <v>1501.27</v>
      </c>
      <c r="G104" s="24">
        <v>1501.27</v>
      </c>
      <c r="H104" s="32">
        <v>5.643</v>
      </c>
      <c r="I104" s="24">
        <v>5.643</v>
      </c>
      <c r="J104" s="32">
        <v>4.742</v>
      </c>
      <c r="K104" s="127">
        <v>2.379</v>
      </c>
      <c r="L104" s="25">
        <v>3.5647499999999996</v>
      </c>
      <c r="M104" s="24">
        <v>64</v>
      </c>
      <c r="N104" s="32">
        <v>3.264</v>
      </c>
      <c r="O104" s="24">
        <v>40.75</v>
      </c>
      <c r="P104" s="32">
        <v>2.07825</v>
      </c>
      <c r="Q104" s="25">
        <v>158.06666666666666</v>
      </c>
      <c r="R104" s="25">
        <v>79.3</v>
      </c>
      <c r="S104" s="25">
        <v>118.825</v>
      </c>
      <c r="T104" s="32">
        <v>-1.1772500000000004</v>
      </c>
      <c r="U104" s="32">
        <v>1.1857499999999996</v>
      </c>
      <c r="V104" s="34">
        <v>-23.25</v>
      </c>
    </row>
    <row r="105" spans="1:22" ht="12.75">
      <c r="A105" s="221"/>
      <c r="B105" s="158">
        <v>100</v>
      </c>
      <c r="C105" s="90" t="s">
        <v>236</v>
      </c>
      <c r="D105" s="3">
        <v>30</v>
      </c>
      <c r="E105" s="3">
        <v>1983</v>
      </c>
      <c r="F105" s="24">
        <v>1520</v>
      </c>
      <c r="G105" s="24">
        <v>1520</v>
      </c>
      <c r="H105" s="32">
        <v>5.054</v>
      </c>
      <c r="I105" s="24">
        <v>5.054</v>
      </c>
      <c r="J105" s="32">
        <v>4.742</v>
      </c>
      <c r="K105" s="127">
        <v>0.3620000000000001</v>
      </c>
      <c r="L105" s="25">
        <v>2.4458600000000006</v>
      </c>
      <c r="M105" s="24">
        <v>92</v>
      </c>
      <c r="N105" s="32">
        <v>4.692</v>
      </c>
      <c r="O105" s="24">
        <v>51.14</v>
      </c>
      <c r="P105" s="32">
        <v>2.6081399999999997</v>
      </c>
      <c r="Q105" s="25">
        <v>158.06666666666666</v>
      </c>
      <c r="R105" s="25">
        <v>12.06666666666667</v>
      </c>
      <c r="S105" s="25">
        <v>81.52866666666668</v>
      </c>
      <c r="T105" s="32">
        <v>-2.2961399999999994</v>
      </c>
      <c r="U105" s="32">
        <v>2.0838600000000005</v>
      </c>
      <c r="V105" s="34">
        <v>-40.86</v>
      </c>
    </row>
    <row r="106" spans="1:22" ht="12.75">
      <c r="A106" s="221"/>
      <c r="B106" s="158">
        <v>101</v>
      </c>
      <c r="C106" s="90" t="s">
        <v>237</v>
      </c>
      <c r="D106" s="3">
        <v>54</v>
      </c>
      <c r="E106" s="3">
        <v>1978</v>
      </c>
      <c r="F106" s="3">
        <v>2986.56</v>
      </c>
      <c r="G106" s="3">
        <v>2986.56</v>
      </c>
      <c r="H106" s="32">
        <v>9.2</v>
      </c>
      <c r="I106" s="24">
        <v>9.2</v>
      </c>
      <c r="J106" s="32">
        <v>8.535</v>
      </c>
      <c r="K106" s="127">
        <v>3.845</v>
      </c>
      <c r="L106" s="25">
        <v>6.576559999999999</v>
      </c>
      <c r="M106" s="24">
        <v>105</v>
      </c>
      <c r="N106" s="32">
        <v>5.355</v>
      </c>
      <c r="O106" s="24">
        <v>51.44</v>
      </c>
      <c r="P106" s="32">
        <v>2.62344</v>
      </c>
      <c r="Q106" s="25">
        <v>158.05555555555554</v>
      </c>
      <c r="R106" s="25">
        <v>71.20370370370368</v>
      </c>
      <c r="S106" s="25">
        <v>121.78814814814812</v>
      </c>
      <c r="T106" s="32">
        <v>-1.9584400000000013</v>
      </c>
      <c r="U106" s="32">
        <v>2.7315600000000004</v>
      </c>
      <c r="V106" s="34">
        <v>-53.56</v>
      </c>
    </row>
    <row r="107" spans="1:22" ht="12.75">
      <c r="A107" s="221"/>
      <c r="B107" s="158">
        <v>102</v>
      </c>
      <c r="C107" s="90" t="s">
        <v>238</v>
      </c>
      <c r="D107" s="3">
        <v>30</v>
      </c>
      <c r="E107" s="3">
        <v>1994</v>
      </c>
      <c r="F107" s="24">
        <v>1500.2</v>
      </c>
      <c r="G107" s="24">
        <v>1500.2</v>
      </c>
      <c r="H107" s="32">
        <v>4.29</v>
      </c>
      <c r="I107" s="24">
        <v>4.29</v>
      </c>
      <c r="J107" s="32">
        <v>4.8</v>
      </c>
      <c r="K107" s="127">
        <v>1.485</v>
      </c>
      <c r="L107" s="25">
        <v>3.5795700000000004</v>
      </c>
      <c r="M107" s="24">
        <v>55</v>
      </c>
      <c r="N107" s="32">
        <v>2.805</v>
      </c>
      <c r="O107" s="24">
        <v>13.93</v>
      </c>
      <c r="P107" s="32">
        <v>0.7104299999999999</v>
      </c>
      <c r="Q107" s="25">
        <v>160</v>
      </c>
      <c r="R107" s="25">
        <v>49.5</v>
      </c>
      <c r="S107" s="25">
        <v>119.319</v>
      </c>
      <c r="T107" s="32">
        <v>-1.2204299999999995</v>
      </c>
      <c r="U107" s="32">
        <v>2.09457</v>
      </c>
      <c r="V107" s="34">
        <v>-41.07</v>
      </c>
    </row>
    <row r="108" spans="1:22" ht="12.75">
      <c r="A108" s="221"/>
      <c r="B108" s="158">
        <v>103</v>
      </c>
      <c r="C108" s="90" t="s">
        <v>239</v>
      </c>
      <c r="D108" s="3">
        <v>63</v>
      </c>
      <c r="E108" s="3">
        <v>1991</v>
      </c>
      <c r="F108" s="24">
        <v>4676.85</v>
      </c>
      <c r="G108" s="24">
        <v>4676.85</v>
      </c>
      <c r="H108" s="32">
        <v>14.363</v>
      </c>
      <c r="I108" s="24">
        <v>14.363</v>
      </c>
      <c r="J108" s="32">
        <v>10.08</v>
      </c>
      <c r="K108" s="127">
        <v>7.529</v>
      </c>
      <c r="L108" s="25">
        <v>8.08949</v>
      </c>
      <c r="M108" s="24">
        <v>134</v>
      </c>
      <c r="N108" s="32">
        <v>6.834</v>
      </c>
      <c r="O108" s="24">
        <v>123.01</v>
      </c>
      <c r="P108" s="32">
        <v>6.27351</v>
      </c>
      <c r="Q108" s="25">
        <v>160</v>
      </c>
      <c r="R108" s="25">
        <v>119.5079365079365</v>
      </c>
      <c r="S108" s="25">
        <v>128.40460317460318</v>
      </c>
      <c r="T108" s="32">
        <v>-1.9905100000000004</v>
      </c>
      <c r="U108" s="32">
        <v>0.5604899999999997</v>
      </c>
      <c r="V108" s="34">
        <v>-10.99</v>
      </c>
    </row>
    <row r="109" spans="1:22" ht="12.75">
      <c r="A109" s="221"/>
      <c r="B109" s="158">
        <v>104</v>
      </c>
      <c r="C109" s="90" t="s">
        <v>240</v>
      </c>
      <c r="D109" s="3">
        <v>45</v>
      </c>
      <c r="E109" s="3">
        <v>1990</v>
      </c>
      <c r="F109" s="24">
        <v>2338.6</v>
      </c>
      <c r="G109" s="24">
        <v>2338.6</v>
      </c>
      <c r="H109" s="32">
        <v>9.02</v>
      </c>
      <c r="I109" s="24">
        <v>9.02</v>
      </c>
      <c r="J109" s="32">
        <v>7.2</v>
      </c>
      <c r="K109" s="127">
        <v>3.308</v>
      </c>
      <c r="L109" s="25">
        <v>4.9859</v>
      </c>
      <c r="M109" s="24">
        <v>112</v>
      </c>
      <c r="N109" s="32">
        <v>5.712</v>
      </c>
      <c r="O109" s="24">
        <v>79.1</v>
      </c>
      <c r="P109" s="32">
        <v>4.0341</v>
      </c>
      <c r="Q109" s="25">
        <v>160</v>
      </c>
      <c r="R109" s="25">
        <v>73.5111111111111</v>
      </c>
      <c r="S109" s="25">
        <v>110.79777777777777</v>
      </c>
      <c r="T109" s="32">
        <v>-2.2141</v>
      </c>
      <c r="U109" s="32">
        <v>1.6779000000000002</v>
      </c>
      <c r="V109" s="34">
        <v>-32.9</v>
      </c>
    </row>
    <row r="110" spans="1:22" ht="12.75">
      <c r="A110" s="221"/>
      <c r="B110" s="158">
        <v>105</v>
      </c>
      <c r="C110" s="90" t="s">
        <v>241</v>
      </c>
      <c r="D110" s="3">
        <v>45</v>
      </c>
      <c r="E110" s="3">
        <v>1989</v>
      </c>
      <c r="F110" s="24">
        <v>2339.79</v>
      </c>
      <c r="G110" s="24">
        <v>2339.79</v>
      </c>
      <c r="H110" s="32">
        <v>9.172</v>
      </c>
      <c r="I110" s="24">
        <v>9.172</v>
      </c>
      <c r="J110" s="32">
        <v>7.2</v>
      </c>
      <c r="K110" s="127">
        <v>4.174</v>
      </c>
      <c r="L110" s="25">
        <v>5.32099</v>
      </c>
      <c r="M110" s="24">
        <v>98</v>
      </c>
      <c r="N110" s="32">
        <v>4.998</v>
      </c>
      <c r="O110" s="24">
        <v>75.51</v>
      </c>
      <c r="P110" s="32">
        <v>3.85101</v>
      </c>
      <c r="Q110" s="25">
        <v>160</v>
      </c>
      <c r="R110" s="25">
        <v>92.75555555555556</v>
      </c>
      <c r="S110" s="25">
        <v>118.24422222222222</v>
      </c>
      <c r="T110" s="32">
        <v>-1.87901</v>
      </c>
      <c r="U110" s="32">
        <v>1.1469900000000002</v>
      </c>
      <c r="V110" s="34">
        <v>-22.49</v>
      </c>
    </row>
    <row r="111" spans="1:22" ht="12.75">
      <c r="A111" s="221"/>
      <c r="B111" s="158">
        <v>106</v>
      </c>
      <c r="C111" s="90" t="s">
        <v>242</v>
      </c>
      <c r="D111" s="3">
        <v>30</v>
      </c>
      <c r="E111" s="3">
        <v>1984</v>
      </c>
      <c r="F111" s="24">
        <v>1517</v>
      </c>
      <c r="G111" s="24">
        <v>1517</v>
      </c>
      <c r="H111" s="32">
        <v>4.573</v>
      </c>
      <c r="I111" s="24">
        <v>4.573</v>
      </c>
      <c r="J111" s="32">
        <v>4.742</v>
      </c>
      <c r="K111" s="127">
        <v>2.2270000000000003</v>
      </c>
      <c r="L111" s="25">
        <v>3.0924700000000005</v>
      </c>
      <c r="M111" s="24">
        <v>46</v>
      </c>
      <c r="N111" s="32">
        <v>2.346</v>
      </c>
      <c r="O111" s="24">
        <v>29.03</v>
      </c>
      <c r="P111" s="32">
        <v>1.48053</v>
      </c>
      <c r="Q111" s="25">
        <v>158.06666666666666</v>
      </c>
      <c r="R111" s="25">
        <v>74.23333333333335</v>
      </c>
      <c r="S111" s="25">
        <v>103.08233333333335</v>
      </c>
      <c r="T111" s="32">
        <v>-1.6495299999999995</v>
      </c>
      <c r="U111" s="32">
        <v>0.8654700000000002</v>
      </c>
      <c r="V111" s="34">
        <v>-16.97</v>
      </c>
    </row>
    <row r="112" spans="1:22" ht="12.75">
      <c r="A112" s="221"/>
      <c r="B112" s="158">
        <v>107</v>
      </c>
      <c r="C112" s="90" t="s">
        <v>243</v>
      </c>
      <c r="D112" s="3">
        <v>45</v>
      </c>
      <c r="E112" s="3">
        <v>1984</v>
      </c>
      <c r="F112" s="24">
        <v>2338.7</v>
      </c>
      <c r="G112" s="24">
        <v>2338.7</v>
      </c>
      <c r="H112" s="32">
        <v>8.579</v>
      </c>
      <c r="I112" s="24">
        <v>8.579</v>
      </c>
      <c r="J112" s="32">
        <v>7.113</v>
      </c>
      <c r="K112" s="127">
        <v>3.9380000000000006</v>
      </c>
      <c r="L112" s="25">
        <v>6.504320000000001</v>
      </c>
      <c r="M112" s="24">
        <v>91</v>
      </c>
      <c r="N112" s="32">
        <v>4.641</v>
      </c>
      <c r="O112" s="24">
        <v>40.68</v>
      </c>
      <c r="P112" s="32">
        <v>2.07468</v>
      </c>
      <c r="Q112" s="25">
        <v>158.06666666666666</v>
      </c>
      <c r="R112" s="25">
        <v>87.51111111111112</v>
      </c>
      <c r="S112" s="25">
        <v>144.54044444444446</v>
      </c>
      <c r="T112" s="32">
        <v>-0.6086799999999997</v>
      </c>
      <c r="U112" s="32">
        <v>2.56632</v>
      </c>
      <c r="V112" s="34">
        <v>-50.32</v>
      </c>
    </row>
    <row r="113" spans="1:22" ht="12.75">
      <c r="A113" s="221"/>
      <c r="B113" s="158">
        <v>108</v>
      </c>
      <c r="C113" s="90" t="s">
        <v>244</v>
      </c>
      <c r="D113" s="3">
        <v>45</v>
      </c>
      <c r="E113" s="3">
        <v>1985</v>
      </c>
      <c r="F113" s="24">
        <v>2320.5</v>
      </c>
      <c r="G113" s="24">
        <v>2270.39</v>
      </c>
      <c r="H113" s="32">
        <v>8.439</v>
      </c>
      <c r="I113" s="24">
        <v>8.439</v>
      </c>
      <c r="J113" s="32">
        <v>7.113</v>
      </c>
      <c r="K113" s="127">
        <v>3.237</v>
      </c>
      <c r="L113" s="25">
        <v>5.51058</v>
      </c>
      <c r="M113" s="24">
        <v>102</v>
      </c>
      <c r="N113" s="32">
        <v>5.202</v>
      </c>
      <c r="O113" s="24">
        <v>57.42</v>
      </c>
      <c r="P113" s="32">
        <v>2.92842</v>
      </c>
      <c r="Q113" s="25">
        <v>158.06666666666666</v>
      </c>
      <c r="R113" s="25">
        <v>71.93333333333334</v>
      </c>
      <c r="S113" s="25">
        <v>122.45733333333334</v>
      </c>
      <c r="T113" s="32">
        <v>-1.6024200000000004</v>
      </c>
      <c r="U113" s="32">
        <v>2.27358</v>
      </c>
      <c r="V113" s="34">
        <v>-44.58</v>
      </c>
    </row>
    <row r="114" spans="1:22" ht="12.75">
      <c r="A114" s="221"/>
      <c r="B114" s="158">
        <v>109</v>
      </c>
      <c r="C114" s="90" t="s">
        <v>265</v>
      </c>
      <c r="D114" s="3">
        <v>23</v>
      </c>
      <c r="E114" s="3" t="s">
        <v>28</v>
      </c>
      <c r="F114" s="3">
        <v>1114.42</v>
      </c>
      <c r="G114" s="3">
        <v>1114.42</v>
      </c>
      <c r="H114" s="32">
        <v>5.25</v>
      </c>
      <c r="I114" s="24">
        <v>5.25</v>
      </c>
      <c r="J114" s="32">
        <v>3.44</v>
      </c>
      <c r="K114" s="127">
        <v>3.1590000000000003</v>
      </c>
      <c r="L114" s="25">
        <v>3.057</v>
      </c>
      <c r="M114" s="24">
        <v>41</v>
      </c>
      <c r="N114" s="32">
        <v>2.0909999999999997</v>
      </c>
      <c r="O114" s="24">
        <v>43</v>
      </c>
      <c r="P114" s="24">
        <v>2.193</v>
      </c>
      <c r="Q114" s="25">
        <v>149.56521739130434</v>
      </c>
      <c r="R114" s="25">
        <v>137.34782608695653</v>
      </c>
      <c r="S114" s="25">
        <v>132.91304347826087</v>
      </c>
      <c r="T114" s="32">
        <v>-0.383</v>
      </c>
      <c r="U114" s="32">
        <v>-0.10200000000000031</v>
      </c>
      <c r="V114" s="34">
        <v>2</v>
      </c>
    </row>
    <row r="115" spans="1:22" ht="12.75">
      <c r="A115" s="221"/>
      <c r="B115" s="158">
        <v>110</v>
      </c>
      <c r="C115" s="90" t="s">
        <v>267</v>
      </c>
      <c r="D115" s="3">
        <v>12</v>
      </c>
      <c r="E115" s="3" t="s">
        <v>28</v>
      </c>
      <c r="F115" s="3">
        <v>694.85</v>
      </c>
      <c r="G115" s="3">
        <v>694.85</v>
      </c>
      <c r="H115" s="32">
        <v>2.457</v>
      </c>
      <c r="I115" s="24">
        <f aca="true" t="shared" si="34" ref="I115:I153">H115</f>
        <v>2.457</v>
      </c>
      <c r="J115" s="24">
        <v>1.92</v>
      </c>
      <c r="K115" s="127">
        <f aca="true" t="shared" si="35" ref="K115:K153">I115-N115</f>
        <v>1.794</v>
      </c>
      <c r="L115" s="25">
        <f aca="true" t="shared" si="36" ref="L115:L153">I115-P115</f>
        <v>1.386</v>
      </c>
      <c r="M115" s="25">
        <v>13</v>
      </c>
      <c r="N115" s="32">
        <f>M115*0.051</f>
        <v>0.6629999999999999</v>
      </c>
      <c r="O115" s="25">
        <v>21</v>
      </c>
      <c r="P115" s="24">
        <f>O115*0.051</f>
        <v>1.071</v>
      </c>
      <c r="Q115" s="25">
        <f aca="true" t="shared" si="37" ref="Q115:Q153">J115*1000/D115</f>
        <v>160</v>
      </c>
      <c r="R115" s="25">
        <f aca="true" t="shared" si="38" ref="R115:R153">K115*1000/D115</f>
        <v>149.5</v>
      </c>
      <c r="S115" s="25">
        <f aca="true" t="shared" si="39" ref="S115:S153">L115*1000/D115</f>
        <v>115.5</v>
      </c>
      <c r="T115" s="32">
        <f aca="true" t="shared" si="40" ref="T115:T153">L115-J115</f>
        <v>-0.534</v>
      </c>
      <c r="U115" s="32">
        <f aca="true" t="shared" si="41" ref="U115:U153">N115-P115</f>
        <v>-0.40800000000000003</v>
      </c>
      <c r="V115" s="34">
        <f aca="true" t="shared" si="42" ref="V115:V153">O115-M115</f>
        <v>8</v>
      </c>
    </row>
    <row r="116" spans="1:22" ht="12.75">
      <c r="A116" s="221"/>
      <c r="B116" s="158">
        <v>111</v>
      </c>
      <c r="C116" s="90" t="s">
        <v>268</v>
      </c>
      <c r="D116" s="3">
        <v>20</v>
      </c>
      <c r="E116" s="3" t="s">
        <v>28</v>
      </c>
      <c r="F116" s="3">
        <v>948.15</v>
      </c>
      <c r="G116" s="3">
        <v>948.15</v>
      </c>
      <c r="H116" s="32">
        <v>4.34</v>
      </c>
      <c r="I116" s="24">
        <f t="shared" si="34"/>
        <v>4.34</v>
      </c>
      <c r="J116" s="24">
        <v>3.12</v>
      </c>
      <c r="K116" s="127">
        <f t="shared" si="35"/>
        <v>2.708</v>
      </c>
      <c r="L116" s="25">
        <f t="shared" si="36"/>
        <v>2.912</v>
      </c>
      <c r="M116" s="25">
        <v>32</v>
      </c>
      <c r="N116" s="32">
        <f>M116*0.051</f>
        <v>1.632</v>
      </c>
      <c r="O116" s="25">
        <v>28</v>
      </c>
      <c r="P116" s="24">
        <f>O116*0.051</f>
        <v>1.428</v>
      </c>
      <c r="Q116" s="25">
        <f t="shared" si="37"/>
        <v>156</v>
      </c>
      <c r="R116" s="25">
        <f t="shared" si="38"/>
        <v>135.4</v>
      </c>
      <c r="S116" s="25">
        <f t="shared" si="39"/>
        <v>145.6</v>
      </c>
      <c r="T116" s="32">
        <f t="shared" si="40"/>
        <v>-0.20800000000000018</v>
      </c>
      <c r="U116" s="32">
        <f t="shared" si="41"/>
        <v>0.20399999999999996</v>
      </c>
      <c r="V116" s="34">
        <f t="shared" si="42"/>
        <v>-4</v>
      </c>
    </row>
    <row r="117" spans="1:22" ht="12.75">
      <c r="A117" s="221"/>
      <c r="B117" s="158">
        <v>112</v>
      </c>
      <c r="C117" s="90" t="s">
        <v>270</v>
      </c>
      <c r="D117" s="3">
        <v>22</v>
      </c>
      <c r="E117" s="3" t="s">
        <v>28</v>
      </c>
      <c r="F117" s="3">
        <v>1177.79</v>
      </c>
      <c r="G117" s="3">
        <v>1177.79</v>
      </c>
      <c r="H117" s="25">
        <v>4.78</v>
      </c>
      <c r="I117" s="24">
        <f t="shared" si="34"/>
        <v>4.78</v>
      </c>
      <c r="J117" s="25">
        <v>3.52</v>
      </c>
      <c r="K117" s="127">
        <f t="shared" si="35"/>
        <v>3.0970000000000004</v>
      </c>
      <c r="L117" s="25">
        <f t="shared" si="36"/>
        <v>3.3520000000000003</v>
      </c>
      <c r="M117" s="25">
        <v>33</v>
      </c>
      <c r="N117" s="32">
        <f>M117*0.051</f>
        <v>1.6829999999999998</v>
      </c>
      <c r="O117" s="25">
        <v>28</v>
      </c>
      <c r="P117" s="24">
        <f>O117*0.051</f>
        <v>1.428</v>
      </c>
      <c r="Q117" s="25">
        <f t="shared" si="37"/>
        <v>160</v>
      </c>
      <c r="R117" s="25">
        <f t="shared" si="38"/>
        <v>140.77272727272728</v>
      </c>
      <c r="S117" s="25">
        <f t="shared" si="39"/>
        <v>152.36363636363637</v>
      </c>
      <c r="T117" s="32">
        <f t="shared" si="40"/>
        <v>-0.1679999999999997</v>
      </c>
      <c r="U117" s="32">
        <f t="shared" si="41"/>
        <v>0.2549999999999999</v>
      </c>
      <c r="V117" s="34">
        <f t="shared" si="42"/>
        <v>-5</v>
      </c>
    </row>
    <row r="118" spans="1:22" ht="12.75">
      <c r="A118" s="221"/>
      <c r="B118" s="158">
        <v>113</v>
      </c>
      <c r="C118" s="90" t="s">
        <v>271</v>
      </c>
      <c r="D118" s="3">
        <v>12</v>
      </c>
      <c r="E118" s="3" t="s">
        <v>28</v>
      </c>
      <c r="F118" s="3">
        <v>686.03</v>
      </c>
      <c r="G118" s="3">
        <v>686.03</v>
      </c>
      <c r="H118" s="25">
        <v>2.679</v>
      </c>
      <c r="I118" s="24">
        <f t="shared" si="34"/>
        <v>2.679</v>
      </c>
      <c r="J118" s="25">
        <v>1.92</v>
      </c>
      <c r="K118" s="127">
        <f t="shared" si="35"/>
        <v>1.8119999999999998</v>
      </c>
      <c r="L118" s="25">
        <f t="shared" si="36"/>
        <v>1.863</v>
      </c>
      <c r="M118" s="25">
        <v>17</v>
      </c>
      <c r="N118" s="32">
        <f>M118*0.051</f>
        <v>0.867</v>
      </c>
      <c r="O118" s="25">
        <v>16</v>
      </c>
      <c r="P118" s="24">
        <f>O118*0.051</f>
        <v>0.816</v>
      </c>
      <c r="Q118" s="25">
        <f t="shared" si="37"/>
        <v>160</v>
      </c>
      <c r="R118" s="25">
        <f t="shared" si="38"/>
        <v>150.99999999999997</v>
      </c>
      <c r="S118" s="25">
        <f t="shared" si="39"/>
        <v>155.25</v>
      </c>
      <c r="T118" s="32">
        <f t="shared" si="40"/>
        <v>-0.05699999999999994</v>
      </c>
      <c r="U118" s="32">
        <f t="shared" si="41"/>
        <v>0.051000000000000045</v>
      </c>
      <c r="V118" s="34">
        <f t="shared" si="42"/>
        <v>-1</v>
      </c>
    </row>
    <row r="119" spans="1:22" ht="12.75">
      <c r="A119" s="221"/>
      <c r="B119" s="158">
        <v>114</v>
      </c>
      <c r="C119" s="90" t="s">
        <v>274</v>
      </c>
      <c r="D119" s="3">
        <v>22</v>
      </c>
      <c r="E119" s="3" t="s">
        <v>28</v>
      </c>
      <c r="F119" s="24">
        <v>1195.71</v>
      </c>
      <c r="G119" s="24">
        <v>1195.71</v>
      </c>
      <c r="H119" s="24">
        <v>4.81</v>
      </c>
      <c r="I119" s="24">
        <f t="shared" si="34"/>
        <v>4.81</v>
      </c>
      <c r="J119" s="24">
        <v>3.52</v>
      </c>
      <c r="K119" s="127">
        <f t="shared" si="35"/>
        <v>3.28</v>
      </c>
      <c r="L119" s="25">
        <f t="shared" si="36"/>
        <v>3.1881999999999997</v>
      </c>
      <c r="M119" s="24">
        <v>30</v>
      </c>
      <c r="N119" s="32">
        <f>M119*0.051</f>
        <v>1.5299999999999998</v>
      </c>
      <c r="O119" s="24">
        <v>31.8</v>
      </c>
      <c r="P119" s="24">
        <f>O119*0.051</f>
        <v>1.6218</v>
      </c>
      <c r="Q119" s="25">
        <f t="shared" si="37"/>
        <v>160</v>
      </c>
      <c r="R119" s="25">
        <f t="shared" si="38"/>
        <v>149.0909090909091</v>
      </c>
      <c r="S119" s="25">
        <f t="shared" si="39"/>
        <v>144.9181818181818</v>
      </c>
      <c r="T119" s="32">
        <f t="shared" si="40"/>
        <v>-0.3318000000000003</v>
      </c>
      <c r="U119" s="32">
        <f t="shared" si="41"/>
        <v>-0.0918000000000001</v>
      </c>
      <c r="V119" s="34">
        <f t="shared" si="42"/>
        <v>1.8000000000000007</v>
      </c>
    </row>
    <row r="120" spans="1:22" ht="12.75">
      <c r="A120" s="221"/>
      <c r="B120" s="158">
        <v>115</v>
      </c>
      <c r="C120" s="90" t="s">
        <v>294</v>
      </c>
      <c r="D120" s="3">
        <v>79</v>
      </c>
      <c r="E120" s="3" t="s">
        <v>28</v>
      </c>
      <c r="F120" s="3">
        <v>3823.79</v>
      </c>
      <c r="G120" s="3">
        <v>3823.79</v>
      </c>
      <c r="H120" s="32">
        <v>11.692</v>
      </c>
      <c r="I120" s="24">
        <f t="shared" si="34"/>
        <v>11.692</v>
      </c>
      <c r="J120" s="32">
        <v>12.64</v>
      </c>
      <c r="K120" s="127">
        <f t="shared" si="35"/>
        <v>6.25264</v>
      </c>
      <c r="L120" s="25">
        <f t="shared" si="36"/>
        <v>5.412863</v>
      </c>
      <c r="M120" s="24">
        <v>96</v>
      </c>
      <c r="N120" s="32">
        <v>5.43936</v>
      </c>
      <c r="O120" s="24">
        <v>110.821332</v>
      </c>
      <c r="P120" s="24">
        <v>6.279137</v>
      </c>
      <c r="Q120" s="25">
        <f t="shared" si="37"/>
        <v>160</v>
      </c>
      <c r="R120" s="25">
        <f t="shared" si="38"/>
        <v>79.1473417721519</v>
      </c>
      <c r="S120" s="25">
        <f t="shared" si="39"/>
        <v>68.51725316455695</v>
      </c>
      <c r="T120" s="32">
        <f t="shared" si="40"/>
        <v>-7.227137000000001</v>
      </c>
      <c r="U120" s="32">
        <f t="shared" si="41"/>
        <v>-0.8397770000000007</v>
      </c>
      <c r="V120" s="34">
        <f t="shared" si="42"/>
        <v>14.821331999999998</v>
      </c>
    </row>
    <row r="121" spans="1:22" ht="12.75">
      <c r="A121" s="221"/>
      <c r="B121" s="158">
        <v>116</v>
      </c>
      <c r="C121" s="90" t="s">
        <v>295</v>
      </c>
      <c r="D121" s="3">
        <v>80</v>
      </c>
      <c r="E121" s="3" t="s">
        <v>28</v>
      </c>
      <c r="F121" s="3">
        <v>3871.74</v>
      </c>
      <c r="G121" s="3">
        <v>3871.74</v>
      </c>
      <c r="H121" s="32">
        <v>11.981</v>
      </c>
      <c r="I121" s="24">
        <f t="shared" si="34"/>
        <v>11.981</v>
      </c>
      <c r="J121" s="24">
        <v>12.8</v>
      </c>
      <c r="K121" s="127">
        <f t="shared" si="35"/>
        <v>6.54164</v>
      </c>
      <c r="L121" s="25">
        <f t="shared" si="36"/>
        <v>6.28667</v>
      </c>
      <c r="M121" s="25">
        <v>96</v>
      </c>
      <c r="N121" s="32">
        <v>5.43936</v>
      </c>
      <c r="O121" s="25">
        <v>100.5</v>
      </c>
      <c r="P121" s="24">
        <v>5.69433</v>
      </c>
      <c r="Q121" s="25">
        <f t="shared" si="37"/>
        <v>160</v>
      </c>
      <c r="R121" s="25">
        <f t="shared" si="38"/>
        <v>81.7705</v>
      </c>
      <c r="S121" s="25">
        <f t="shared" si="39"/>
        <v>78.583375</v>
      </c>
      <c r="T121" s="32">
        <f t="shared" si="40"/>
        <v>-6.513330000000001</v>
      </c>
      <c r="U121" s="32">
        <f t="shared" si="41"/>
        <v>-0.25497000000000014</v>
      </c>
      <c r="V121" s="34">
        <f t="shared" si="42"/>
        <v>4.5</v>
      </c>
    </row>
    <row r="122" spans="1:22" ht="12.75">
      <c r="A122" s="221"/>
      <c r="B122" s="158">
        <v>117</v>
      </c>
      <c r="C122" s="90" t="s">
        <v>296</v>
      </c>
      <c r="D122" s="3">
        <v>79</v>
      </c>
      <c r="E122" s="3" t="s">
        <v>28</v>
      </c>
      <c r="F122" s="3">
        <v>3790.5</v>
      </c>
      <c r="G122" s="3">
        <v>3790.5</v>
      </c>
      <c r="H122" s="32">
        <v>13.211</v>
      </c>
      <c r="I122" s="24">
        <f t="shared" si="34"/>
        <v>13.211</v>
      </c>
      <c r="J122" s="24">
        <v>12.64</v>
      </c>
      <c r="K122" s="127">
        <f t="shared" si="35"/>
        <v>6.865080000000001</v>
      </c>
      <c r="L122" s="25">
        <f t="shared" si="36"/>
        <v>6.978400000000001</v>
      </c>
      <c r="M122" s="25">
        <v>112</v>
      </c>
      <c r="N122" s="32">
        <v>6.34592</v>
      </c>
      <c r="O122" s="25">
        <v>110</v>
      </c>
      <c r="P122" s="24">
        <v>6.2326</v>
      </c>
      <c r="Q122" s="25">
        <f t="shared" si="37"/>
        <v>160</v>
      </c>
      <c r="R122" s="25">
        <f t="shared" si="38"/>
        <v>86.89974683544305</v>
      </c>
      <c r="S122" s="25">
        <f t="shared" si="39"/>
        <v>88.33417721518988</v>
      </c>
      <c r="T122" s="32">
        <f t="shared" si="40"/>
        <v>-5.6616</v>
      </c>
      <c r="U122" s="32">
        <f t="shared" si="41"/>
        <v>0.11331999999999987</v>
      </c>
      <c r="V122" s="34">
        <f t="shared" si="42"/>
        <v>-2</v>
      </c>
    </row>
    <row r="123" spans="1:22" ht="12.75">
      <c r="A123" s="221"/>
      <c r="B123" s="158">
        <v>118</v>
      </c>
      <c r="C123" s="90" t="s">
        <v>297</v>
      </c>
      <c r="D123" s="3">
        <v>80</v>
      </c>
      <c r="E123" s="3" t="s">
        <v>28</v>
      </c>
      <c r="F123" s="3">
        <v>3776.7</v>
      </c>
      <c r="G123" s="3">
        <v>3776.7</v>
      </c>
      <c r="H123" s="32">
        <v>12.305</v>
      </c>
      <c r="I123" s="24">
        <f t="shared" si="34"/>
        <v>12.305</v>
      </c>
      <c r="J123" s="24">
        <v>12.8</v>
      </c>
      <c r="K123" s="127">
        <f t="shared" si="35"/>
        <v>7.318919999999999</v>
      </c>
      <c r="L123" s="25">
        <f t="shared" si="36"/>
        <v>7.375579999999999</v>
      </c>
      <c r="M123" s="25">
        <v>88</v>
      </c>
      <c r="N123" s="32">
        <v>4.98608</v>
      </c>
      <c r="O123" s="25">
        <v>87</v>
      </c>
      <c r="P123" s="24">
        <v>4.92942</v>
      </c>
      <c r="Q123" s="25">
        <f t="shared" si="37"/>
        <v>160</v>
      </c>
      <c r="R123" s="25">
        <f t="shared" si="38"/>
        <v>91.48649999999999</v>
      </c>
      <c r="S123" s="25">
        <f t="shared" si="39"/>
        <v>92.19474999999998</v>
      </c>
      <c r="T123" s="32">
        <f t="shared" si="40"/>
        <v>-5.424420000000001</v>
      </c>
      <c r="U123" s="32">
        <f t="shared" si="41"/>
        <v>0.05665999999999993</v>
      </c>
      <c r="V123" s="34">
        <f t="shared" si="42"/>
        <v>-1</v>
      </c>
    </row>
    <row r="124" spans="1:22" ht="12.75">
      <c r="A124" s="221"/>
      <c r="B124" s="158">
        <v>119</v>
      </c>
      <c r="C124" s="90" t="s">
        <v>298</v>
      </c>
      <c r="D124" s="3">
        <v>80</v>
      </c>
      <c r="E124" s="3" t="s">
        <v>28</v>
      </c>
      <c r="F124" s="24">
        <v>3826.38</v>
      </c>
      <c r="G124" s="24">
        <v>3826.38</v>
      </c>
      <c r="H124" s="32">
        <v>13.032</v>
      </c>
      <c r="I124" s="24">
        <f t="shared" si="34"/>
        <v>13.032</v>
      </c>
      <c r="J124" s="32">
        <v>12.72</v>
      </c>
      <c r="K124" s="127">
        <f t="shared" si="35"/>
        <v>6.96938</v>
      </c>
      <c r="L124" s="25">
        <f t="shared" si="36"/>
        <v>7.56431</v>
      </c>
      <c r="M124" s="24">
        <v>107</v>
      </c>
      <c r="N124" s="32">
        <v>6.06262</v>
      </c>
      <c r="O124" s="24">
        <v>96.5</v>
      </c>
      <c r="P124" s="24">
        <v>5.46769</v>
      </c>
      <c r="Q124" s="25">
        <f t="shared" si="37"/>
        <v>159</v>
      </c>
      <c r="R124" s="25">
        <f t="shared" si="38"/>
        <v>87.11725</v>
      </c>
      <c r="S124" s="25">
        <f t="shared" si="39"/>
        <v>94.55387499999999</v>
      </c>
      <c r="T124" s="32">
        <f t="shared" si="40"/>
        <v>-5.155690000000001</v>
      </c>
      <c r="U124" s="32">
        <f t="shared" si="41"/>
        <v>0.5949299999999997</v>
      </c>
      <c r="V124" s="34">
        <f t="shared" si="42"/>
        <v>-10.5</v>
      </c>
    </row>
    <row r="125" spans="1:22" ht="12.75">
      <c r="A125" s="221"/>
      <c r="B125" s="158">
        <v>120</v>
      </c>
      <c r="C125" s="90" t="s">
        <v>299</v>
      </c>
      <c r="D125" s="3">
        <v>40</v>
      </c>
      <c r="E125" s="3" t="s">
        <v>28</v>
      </c>
      <c r="F125" s="3">
        <v>2307.65</v>
      </c>
      <c r="G125" s="3">
        <v>2307.65</v>
      </c>
      <c r="H125" s="25">
        <v>6.593</v>
      </c>
      <c r="I125" s="24">
        <f t="shared" si="34"/>
        <v>6.593</v>
      </c>
      <c r="J125" s="25">
        <v>6.4</v>
      </c>
      <c r="K125" s="127">
        <f t="shared" si="35"/>
        <v>3.64668</v>
      </c>
      <c r="L125" s="25">
        <f t="shared" si="36"/>
        <v>2.11686</v>
      </c>
      <c r="M125" s="25">
        <v>52</v>
      </c>
      <c r="N125" s="32">
        <v>2.94632</v>
      </c>
      <c r="O125" s="25">
        <v>79</v>
      </c>
      <c r="P125" s="24">
        <v>4.47614</v>
      </c>
      <c r="Q125" s="25">
        <f t="shared" si="37"/>
        <v>160</v>
      </c>
      <c r="R125" s="25">
        <f t="shared" si="38"/>
        <v>91.167</v>
      </c>
      <c r="S125" s="25">
        <f t="shared" si="39"/>
        <v>52.9215</v>
      </c>
      <c r="T125" s="32">
        <f t="shared" si="40"/>
        <v>-4.28314</v>
      </c>
      <c r="U125" s="32">
        <f t="shared" si="41"/>
        <v>-1.52982</v>
      </c>
      <c r="V125" s="34">
        <f t="shared" si="42"/>
        <v>27</v>
      </c>
    </row>
    <row r="126" spans="1:22" ht="12.75">
      <c r="A126" s="221"/>
      <c r="B126" s="158">
        <v>121</v>
      </c>
      <c r="C126" s="90" t="s">
        <v>300</v>
      </c>
      <c r="D126" s="3">
        <v>50</v>
      </c>
      <c r="E126" s="3" t="s">
        <v>28</v>
      </c>
      <c r="F126" s="3">
        <v>2534.41</v>
      </c>
      <c r="G126" s="3">
        <v>2534.41</v>
      </c>
      <c r="H126" s="25">
        <v>8.545</v>
      </c>
      <c r="I126" s="24">
        <f t="shared" si="34"/>
        <v>8.545</v>
      </c>
      <c r="J126" s="25">
        <v>8</v>
      </c>
      <c r="K126" s="127">
        <f t="shared" si="35"/>
        <v>4.8621</v>
      </c>
      <c r="L126" s="25">
        <f t="shared" si="36"/>
        <v>4.0122</v>
      </c>
      <c r="M126" s="25">
        <v>65</v>
      </c>
      <c r="N126" s="32">
        <v>3.6829</v>
      </c>
      <c r="O126" s="25">
        <v>80</v>
      </c>
      <c r="P126" s="24">
        <v>4.5328</v>
      </c>
      <c r="Q126" s="25">
        <f t="shared" si="37"/>
        <v>160</v>
      </c>
      <c r="R126" s="25">
        <f t="shared" si="38"/>
        <v>97.24199999999999</v>
      </c>
      <c r="S126" s="25">
        <f t="shared" si="39"/>
        <v>80.244</v>
      </c>
      <c r="T126" s="32">
        <f t="shared" si="40"/>
        <v>-3.9878</v>
      </c>
      <c r="U126" s="32">
        <f t="shared" si="41"/>
        <v>-0.8498999999999999</v>
      </c>
      <c r="V126" s="34">
        <f t="shared" si="42"/>
        <v>15</v>
      </c>
    </row>
    <row r="127" spans="1:22" ht="12.75">
      <c r="A127" s="221"/>
      <c r="B127" s="158">
        <v>122</v>
      </c>
      <c r="C127" s="90" t="s">
        <v>301</v>
      </c>
      <c r="D127" s="3">
        <v>50</v>
      </c>
      <c r="E127" s="3" t="s">
        <v>28</v>
      </c>
      <c r="F127" s="3">
        <v>2578.7</v>
      </c>
      <c r="G127" s="3">
        <v>2578.7</v>
      </c>
      <c r="H127" s="25">
        <v>9.622</v>
      </c>
      <c r="I127" s="24">
        <f t="shared" si="34"/>
        <v>9.622</v>
      </c>
      <c r="J127" s="25">
        <v>7.92</v>
      </c>
      <c r="K127" s="127">
        <f t="shared" si="35"/>
        <v>4.97588</v>
      </c>
      <c r="L127" s="25">
        <f t="shared" si="36"/>
        <v>4.12598</v>
      </c>
      <c r="M127" s="25">
        <v>82</v>
      </c>
      <c r="N127" s="32">
        <v>4.64612</v>
      </c>
      <c r="O127" s="25">
        <v>97</v>
      </c>
      <c r="P127" s="24">
        <v>5.49602</v>
      </c>
      <c r="Q127" s="25">
        <f t="shared" si="37"/>
        <v>158.4</v>
      </c>
      <c r="R127" s="25">
        <f t="shared" si="38"/>
        <v>99.5176</v>
      </c>
      <c r="S127" s="25">
        <f t="shared" si="39"/>
        <v>82.51960000000001</v>
      </c>
      <c r="T127" s="32">
        <f t="shared" si="40"/>
        <v>-3.7940199999999997</v>
      </c>
      <c r="U127" s="32">
        <f t="shared" si="41"/>
        <v>-0.8498999999999999</v>
      </c>
      <c r="V127" s="34">
        <f t="shared" si="42"/>
        <v>15</v>
      </c>
    </row>
    <row r="128" spans="1:22" ht="12.75">
      <c r="A128" s="221"/>
      <c r="B128" s="158">
        <v>123</v>
      </c>
      <c r="C128" s="90" t="s">
        <v>302</v>
      </c>
      <c r="D128" s="3">
        <v>50</v>
      </c>
      <c r="E128" s="3" t="s">
        <v>28</v>
      </c>
      <c r="F128" s="3">
        <v>2565.83</v>
      </c>
      <c r="G128" s="3">
        <v>2565.83</v>
      </c>
      <c r="H128" s="25">
        <v>8.437</v>
      </c>
      <c r="I128" s="24">
        <f t="shared" si="34"/>
        <v>8.437</v>
      </c>
      <c r="J128" s="25">
        <v>8</v>
      </c>
      <c r="K128" s="127">
        <f t="shared" si="35"/>
        <v>4.6407799999999995</v>
      </c>
      <c r="L128" s="25">
        <f t="shared" si="36"/>
        <v>4.697439999999999</v>
      </c>
      <c r="M128" s="25">
        <v>67</v>
      </c>
      <c r="N128" s="32">
        <v>3.79622</v>
      </c>
      <c r="O128" s="25">
        <v>66</v>
      </c>
      <c r="P128" s="24">
        <v>3.73956</v>
      </c>
      <c r="Q128" s="25">
        <f t="shared" si="37"/>
        <v>160</v>
      </c>
      <c r="R128" s="25">
        <f t="shared" si="38"/>
        <v>92.81559999999999</v>
      </c>
      <c r="S128" s="25">
        <f t="shared" si="39"/>
        <v>93.94879999999999</v>
      </c>
      <c r="T128" s="32">
        <f t="shared" si="40"/>
        <v>-3.3025600000000006</v>
      </c>
      <c r="U128" s="32">
        <f t="shared" si="41"/>
        <v>0.05665999999999993</v>
      </c>
      <c r="V128" s="34">
        <f t="shared" si="42"/>
        <v>-1</v>
      </c>
    </row>
    <row r="129" spans="1:22" ht="12.75">
      <c r="A129" s="221"/>
      <c r="B129" s="158">
        <v>124</v>
      </c>
      <c r="C129" s="90" t="s">
        <v>303</v>
      </c>
      <c r="D129" s="3">
        <v>32</v>
      </c>
      <c r="E129" s="3" t="s">
        <v>28</v>
      </c>
      <c r="F129" s="24">
        <v>1370.43</v>
      </c>
      <c r="G129" s="24">
        <v>1370.43</v>
      </c>
      <c r="H129" s="24">
        <v>3.656</v>
      </c>
      <c r="I129" s="24">
        <f t="shared" si="34"/>
        <v>3.656</v>
      </c>
      <c r="J129" s="24">
        <v>5.12</v>
      </c>
      <c r="K129" s="127">
        <f t="shared" si="35"/>
        <v>2.12618</v>
      </c>
      <c r="L129" s="25">
        <f t="shared" si="36"/>
        <v>1.84288</v>
      </c>
      <c r="M129" s="24">
        <v>27</v>
      </c>
      <c r="N129" s="32">
        <v>1.52982</v>
      </c>
      <c r="O129" s="24">
        <v>32</v>
      </c>
      <c r="P129" s="24">
        <v>1.81312</v>
      </c>
      <c r="Q129" s="25">
        <f t="shared" si="37"/>
        <v>160</v>
      </c>
      <c r="R129" s="25">
        <f t="shared" si="38"/>
        <v>66.44312500000001</v>
      </c>
      <c r="S129" s="25">
        <f t="shared" si="39"/>
        <v>57.59</v>
      </c>
      <c r="T129" s="32">
        <f t="shared" si="40"/>
        <v>-3.27712</v>
      </c>
      <c r="U129" s="32">
        <f t="shared" si="41"/>
        <v>-0.2833000000000001</v>
      </c>
      <c r="V129" s="34">
        <f t="shared" si="42"/>
        <v>5</v>
      </c>
    </row>
    <row r="130" spans="1:22" ht="12.75">
      <c r="A130" s="221"/>
      <c r="B130" s="158">
        <v>125</v>
      </c>
      <c r="C130" s="90" t="s">
        <v>352</v>
      </c>
      <c r="D130" s="3">
        <v>30</v>
      </c>
      <c r="E130" s="3" t="s">
        <v>28</v>
      </c>
      <c r="F130" s="3">
        <v>1709.2</v>
      </c>
      <c r="G130" s="3">
        <v>1709.2</v>
      </c>
      <c r="H130" s="32">
        <v>4.799</v>
      </c>
      <c r="I130" s="24">
        <f t="shared" si="34"/>
        <v>4.799</v>
      </c>
      <c r="J130" s="24">
        <f aca="true" t="shared" si="43" ref="J130:J139">D130*0.16</f>
        <v>4.8</v>
      </c>
      <c r="K130" s="127">
        <f t="shared" si="35"/>
        <v>2.3105</v>
      </c>
      <c r="L130" s="25">
        <f t="shared" si="36"/>
        <v>2.5317000000000003</v>
      </c>
      <c r="M130" s="24">
        <v>45</v>
      </c>
      <c r="N130" s="32">
        <f aca="true" t="shared" si="44" ref="N130:N139">M130*0.0553</f>
        <v>2.4885</v>
      </c>
      <c r="O130" s="24">
        <v>41</v>
      </c>
      <c r="P130" s="24">
        <f aca="true" t="shared" si="45" ref="P130:P139">O130*0.0553</f>
        <v>2.2673</v>
      </c>
      <c r="Q130" s="25">
        <f t="shared" si="37"/>
        <v>160</v>
      </c>
      <c r="R130" s="25">
        <f t="shared" si="38"/>
        <v>77.01666666666667</v>
      </c>
      <c r="S130" s="25">
        <f t="shared" si="39"/>
        <v>84.39000000000001</v>
      </c>
      <c r="T130" s="32">
        <f t="shared" si="40"/>
        <v>-2.2682999999999995</v>
      </c>
      <c r="U130" s="32">
        <f t="shared" si="41"/>
        <v>0.22120000000000006</v>
      </c>
      <c r="V130" s="34">
        <f t="shared" si="42"/>
        <v>-4</v>
      </c>
    </row>
    <row r="131" spans="1:22" ht="12.75">
      <c r="A131" s="221"/>
      <c r="B131" s="158">
        <v>126</v>
      </c>
      <c r="C131" s="90" t="s">
        <v>353</v>
      </c>
      <c r="D131" s="3">
        <v>22</v>
      </c>
      <c r="E131" s="3" t="s">
        <v>28</v>
      </c>
      <c r="F131" s="3">
        <v>1222.03</v>
      </c>
      <c r="G131" s="3">
        <v>1222.03</v>
      </c>
      <c r="H131" s="32">
        <v>4.883</v>
      </c>
      <c r="I131" s="24">
        <f t="shared" si="34"/>
        <v>4.883</v>
      </c>
      <c r="J131" s="24">
        <f t="shared" si="43"/>
        <v>3.52</v>
      </c>
      <c r="K131" s="127">
        <f t="shared" si="35"/>
        <v>2.3392</v>
      </c>
      <c r="L131" s="25">
        <f t="shared" si="36"/>
        <v>1.8746800000000001</v>
      </c>
      <c r="M131" s="24">
        <v>46</v>
      </c>
      <c r="N131" s="32">
        <f t="shared" si="44"/>
        <v>2.5438</v>
      </c>
      <c r="O131" s="25">
        <v>54.4</v>
      </c>
      <c r="P131" s="24">
        <f t="shared" si="45"/>
        <v>3.00832</v>
      </c>
      <c r="Q131" s="25">
        <f t="shared" si="37"/>
        <v>160</v>
      </c>
      <c r="R131" s="25">
        <f t="shared" si="38"/>
        <v>106.32727272727271</v>
      </c>
      <c r="S131" s="25">
        <f t="shared" si="39"/>
        <v>85.21272727272728</v>
      </c>
      <c r="T131" s="32">
        <f t="shared" si="40"/>
        <v>-1.64532</v>
      </c>
      <c r="U131" s="32">
        <f t="shared" si="41"/>
        <v>-0.4645199999999998</v>
      </c>
      <c r="V131" s="34">
        <f t="shared" si="42"/>
        <v>8.399999999999999</v>
      </c>
    </row>
    <row r="132" spans="1:22" ht="12.75">
      <c r="A132" s="221"/>
      <c r="B132" s="158">
        <v>127</v>
      </c>
      <c r="C132" s="90" t="s">
        <v>354</v>
      </c>
      <c r="D132" s="3">
        <v>20</v>
      </c>
      <c r="E132" s="3" t="s">
        <v>28</v>
      </c>
      <c r="F132" s="3">
        <v>1098.38</v>
      </c>
      <c r="G132" s="3">
        <v>1098.38</v>
      </c>
      <c r="H132" s="32">
        <v>4.66</v>
      </c>
      <c r="I132" s="24">
        <f t="shared" si="34"/>
        <v>4.66</v>
      </c>
      <c r="J132" s="24">
        <f t="shared" si="43"/>
        <v>3.2</v>
      </c>
      <c r="K132" s="127">
        <f t="shared" si="35"/>
        <v>2.1162</v>
      </c>
      <c r="L132" s="25">
        <f t="shared" si="36"/>
        <v>1.8397000000000001</v>
      </c>
      <c r="M132" s="24">
        <v>46</v>
      </c>
      <c r="N132" s="32">
        <f t="shared" si="44"/>
        <v>2.5438</v>
      </c>
      <c r="O132" s="25">
        <v>51</v>
      </c>
      <c r="P132" s="24">
        <f t="shared" si="45"/>
        <v>2.8203</v>
      </c>
      <c r="Q132" s="25">
        <f t="shared" si="37"/>
        <v>160</v>
      </c>
      <c r="R132" s="25">
        <f t="shared" si="38"/>
        <v>105.81000000000002</v>
      </c>
      <c r="S132" s="25">
        <f t="shared" si="39"/>
        <v>91.985</v>
      </c>
      <c r="T132" s="32">
        <f t="shared" si="40"/>
        <v>-1.3603</v>
      </c>
      <c r="U132" s="32">
        <f t="shared" si="41"/>
        <v>-0.27649999999999997</v>
      </c>
      <c r="V132" s="34">
        <f t="shared" si="42"/>
        <v>5</v>
      </c>
    </row>
    <row r="133" spans="1:22" ht="12.75">
      <c r="A133" s="221"/>
      <c r="B133" s="158">
        <v>128</v>
      </c>
      <c r="C133" s="90" t="s">
        <v>355</v>
      </c>
      <c r="D133" s="3">
        <v>15</v>
      </c>
      <c r="E133" s="3" t="s">
        <v>28</v>
      </c>
      <c r="F133" s="3">
        <v>1114.81</v>
      </c>
      <c r="G133" s="3">
        <v>1114.81</v>
      </c>
      <c r="H133" s="32">
        <v>4</v>
      </c>
      <c r="I133" s="24">
        <f t="shared" si="34"/>
        <v>4</v>
      </c>
      <c r="J133" s="24">
        <f t="shared" si="43"/>
        <v>2.4</v>
      </c>
      <c r="K133" s="127">
        <f t="shared" si="35"/>
        <v>1.6774</v>
      </c>
      <c r="L133" s="25">
        <f t="shared" si="36"/>
        <v>1.4009</v>
      </c>
      <c r="M133" s="24">
        <v>42</v>
      </c>
      <c r="N133" s="32">
        <f t="shared" si="44"/>
        <v>2.3226</v>
      </c>
      <c r="O133" s="25">
        <v>47</v>
      </c>
      <c r="P133" s="24">
        <f t="shared" si="45"/>
        <v>2.5991</v>
      </c>
      <c r="Q133" s="25">
        <f t="shared" si="37"/>
        <v>160</v>
      </c>
      <c r="R133" s="25">
        <f t="shared" si="38"/>
        <v>111.82666666666667</v>
      </c>
      <c r="S133" s="25">
        <f t="shared" si="39"/>
        <v>93.39333333333335</v>
      </c>
      <c r="T133" s="32">
        <f t="shared" si="40"/>
        <v>-0.9990999999999999</v>
      </c>
      <c r="U133" s="32">
        <f t="shared" si="41"/>
        <v>-0.27649999999999997</v>
      </c>
      <c r="V133" s="34">
        <f t="shared" si="42"/>
        <v>5</v>
      </c>
    </row>
    <row r="134" spans="1:22" ht="12.75">
      <c r="A134" s="221"/>
      <c r="B134" s="158">
        <v>129</v>
      </c>
      <c r="C134" s="90" t="s">
        <v>356</v>
      </c>
      <c r="D134" s="3">
        <v>12</v>
      </c>
      <c r="E134" s="3" t="s">
        <v>28</v>
      </c>
      <c r="F134" s="24">
        <v>703.72</v>
      </c>
      <c r="G134" s="24">
        <v>703.72</v>
      </c>
      <c r="H134" s="32">
        <v>2.477</v>
      </c>
      <c r="I134" s="24">
        <f t="shared" si="34"/>
        <v>2.477</v>
      </c>
      <c r="J134" s="24">
        <f t="shared" si="43"/>
        <v>1.92</v>
      </c>
      <c r="K134" s="127">
        <f t="shared" si="35"/>
        <v>1.7027999999999999</v>
      </c>
      <c r="L134" s="25">
        <f t="shared" si="36"/>
        <v>1.1387399999999999</v>
      </c>
      <c r="M134" s="24">
        <v>14</v>
      </c>
      <c r="N134" s="32">
        <f t="shared" si="44"/>
        <v>0.7742</v>
      </c>
      <c r="O134" s="24">
        <v>24.2</v>
      </c>
      <c r="P134" s="24">
        <f t="shared" si="45"/>
        <v>1.33826</v>
      </c>
      <c r="Q134" s="25">
        <f t="shared" si="37"/>
        <v>160</v>
      </c>
      <c r="R134" s="25">
        <f t="shared" si="38"/>
        <v>141.9</v>
      </c>
      <c r="S134" s="25">
        <f t="shared" si="39"/>
        <v>94.89499999999998</v>
      </c>
      <c r="T134" s="32">
        <f t="shared" si="40"/>
        <v>-0.7812600000000001</v>
      </c>
      <c r="U134" s="32">
        <f t="shared" si="41"/>
        <v>-0.56406</v>
      </c>
      <c r="V134" s="34">
        <f t="shared" si="42"/>
        <v>10.2</v>
      </c>
    </row>
    <row r="135" spans="1:22" ht="12.75">
      <c r="A135" s="221"/>
      <c r="B135" s="158">
        <v>130</v>
      </c>
      <c r="C135" s="90" t="s">
        <v>357</v>
      </c>
      <c r="D135" s="3">
        <v>30</v>
      </c>
      <c r="E135" s="3" t="s">
        <v>28</v>
      </c>
      <c r="F135" s="3">
        <v>1713.31</v>
      </c>
      <c r="G135" s="3">
        <v>1713.31</v>
      </c>
      <c r="H135" s="32">
        <v>5.404</v>
      </c>
      <c r="I135" s="24">
        <f t="shared" si="34"/>
        <v>5.404</v>
      </c>
      <c r="J135" s="24">
        <f t="shared" si="43"/>
        <v>4.8</v>
      </c>
      <c r="K135" s="127">
        <f t="shared" si="35"/>
        <v>3.0814</v>
      </c>
      <c r="L135" s="25">
        <f t="shared" si="36"/>
        <v>2.8602</v>
      </c>
      <c r="M135" s="24">
        <v>42</v>
      </c>
      <c r="N135" s="32">
        <f t="shared" si="44"/>
        <v>2.3226</v>
      </c>
      <c r="O135" s="25">
        <v>46</v>
      </c>
      <c r="P135" s="24">
        <f t="shared" si="45"/>
        <v>2.5438</v>
      </c>
      <c r="Q135" s="25">
        <f t="shared" si="37"/>
        <v>160</v>
      </c>
      <c r="R135" s="25">
        <f t="shared" si="38"/>
        <v>102.71333333333334</v>
      </c>
      <c r="S135" s="25">
        <f t="shared" si="39"/>
        <v>95.33999999999999</v>
      </c>
      <c r="T135" s="32">
        <f t="shared" si="40"/>
        <v>-1.9398</v>
      </c>
      <c r="U135" s="32">
        <f t="shared" si="41"/>
        <v>-0.22120000000000006</v>
      </c>
      <c r="V135" s="34">
        <f t="shared" si="42"/>
        <v>4</v>
      </c>
    </row>
    <row r="136" spans="1:22" ht="12.75">
      <c r="A136" s="221"/>
      <c r="B136" s="158">
        <v>131</v>
      </c>
      <c r="C136" s="90" t="s">
        <v>358</v>
      </c>
      <c r="D136" s="3">
        <v>20</v>
      </c>
      <c r="E136" s="3">
        <v>1993</v>
      </c>
      <c r="F136" s="3">
        <v>1096.64</v>
      </c>
      <c r="G136" s="3">
        <v>1096.64</v>
      </c>
      <c r="H136" s="32">
        <v>4.24</v>
      </c>
      <c r="I136" s="24">
        <f t="shared" si="34"/>
        <v>4.24</v>
      </c>
      <c r="J136" s="24">
        <f t="shared" si="43"/>
        <v>3.2</v>
      </c>
      <c r="K136" s="127">
        <f t="shared" si="35"/>
        <v>1.8621000000000003</v>
      </c>
      <c r="L136" s="25">
        <f t="shared" si="36"/>
        <v>1.9262479999999997</v>
      </c>
      <c r="M136" s="24">
        <v>43</v>
      </c>
      <c r="N136" s="32">
        <f t="shared" si="44"/>
        <v>2.3779</v>
      </c>
      <c r="O136" s="25">
        <v>41.84</v>
      </c>
      <c r="P136" s="24">
        <f t="shared" si="45"/>
        <v>2.3137520000000005</v>
      </c>
      <c r="Q136" s="25">
        <f t="shared" si="37"/>
        <v>160</v>
      </c>
      <c r="R136" s="25">
        <f t="shared" si="38"/>
        <v>93.10500000000002</v>
      </c>
      <c r="S136" s="25">
        <f t="shared" si="39"/>
        <v>96.3124</v>
      </c>
      <c r="T136" s="32">
        <f t="shared" si="40"/>
        <v>-1.2737520000000004</v>
      </c>
      <c r="U136" s="32">
        <f t="shared" si="41"/>
        <v>0.06414799999999943</v>
      </c>
      <c r="V136" s="34">
        <f t="shared" si="42"/>
        <v>-1.1599999999999966</v>
      </c>
    </row>
    <row r="137" spans="1:22" ht="12.75">
      <c r="A137" s="221"/>
      <c r="B137" s="158">
        <v>132</v>
      </c>
      <c r="C137" s="90" t="s">
        <v>359</v>
      </c>
      <c r="D137" s="3">
        <v>12</v>
      </c>
      <c r="E137" s="3" t="s">
        <v>28</v>
      </c>
      <c r="F137" s="3">
        <v>703.77</v>
      </c>
      <c r="G137" s="3">
        <v>703.77</v>
      </c>
      <c r="H137" s="32">
        <v>2.681</v>
      </c>
      <c r="I137" s="24">
        <f t="shared" si="34"/>
        <v>2.681</v>
      </c>
      <c r="J137" s="24">
        <f t="shared" si="43"/>
        <v>1.92</v>
      </c>
      <c r="K137" s="127">
        <f t="shared" si="35"/>
        <v>1.4091</v>
      </c>
      <c r="L137" s="25">
        <f t="shared" si="36"/>
        <v>1.1879</v>
      </c>
      <c r="M137" s="24">
        <v>23</v>
      </c>
      <c r="N137" s="32">
        <f t="shared" si="44"/>
        <v>1.2719</v>
      </c>
      <c r="O137" s="25">
        <v>27</v>
      </c>
      <c r="P137" s="24">
        <f t="shared" si="45"/>
        <v>1.4931</v>
      </c>
      <c r="Q137" s="25">
        <f t="shared" si="37"/>
        <v>160</v>
      </c>
      <c r="R137" s="25">
        <f t="shared" si="38"/>
        <v>117.425</v>
      </c>
      <c r="S137" s="25">
        <f t="shared" si="39"/>
        <v>98.99166666666666</v>
      </c>
      <c r="T137" s="32">
        <f t="shared" si="40"/>
        <v>-0.7321</v>
      </c>
      <c r="U137" s="32">
        <f t="shared" si="41"/>
        <v>-0.22120000000000006</v>
      </c>
      <c r="V137" s="34">
        <f t="shared" si="42"/>
        <v>4</v>
      </c>
    </row>
    <row r="138" spans="1:22" ht="12.75">
      <c r="A138" s="221"/>
      <c r="B138" s="158">
        <v>133</v>
      </c>
      <c r="C138" s="90" t="s">
        <v>360</v>
      </c>
      <c r="D138" s="3">
        <v>22</v>
      </c>
      <c r="E138" s="3" t="s">
        <v>28</v>
      </c>
      <c r="F138" s="3">
        <v>1155.63</v>
      </c>
      <c r="G138" s="3">
        <v>1155.63</v>
      </c>
      <c r="H138" s="32">
        <v>3.773</v>
      </c>
      <c r="I138" s="24">
        <f t="shared" si="34"/>
        <v>3.773</v>
      </c>
      <c r="J138" s="24">
        <f t="shared" si="43"/>
        <v>3.52</v>
      </c>
      <c r="K138" s="127">
        <f t="shared" si="35"/>
        <v>2.3905000000000003</v>
      </c>
      <c r="L138" s="25">
        <f t="shared" si="36"/>
        <v>2.2246</v>
      </c>
      <c r="M138" s="24">
        <v>25</v>
      </c>
      <c r="N138" s="32">
        <f t="shared" si="44"/>
        <v>1.3825</v>
      </c>
      <c r="O138" s="25">
        <v>28</v>
      </c>
      <c r="P138" s="24">
        <f t="shared" si="45"/>
        <v>1.5484</v>
      </c>
      <c r="Q138" s="25">
        <f t="shared" si="37"/>
        <v>160</v>
      </c>
      <c r="R138" s="25">
        <f t="shared" si="38"/>
        <v>108.65909090909093</v>
      </c>
      <c r="S138" s="25">
        <f t="shared" si="39"/>
        <v>101.11818181818181</v>
      </c>
      <c r="T138" s="32">
        <f t="shared" si="40"/>
        <v>-1.2953999999999999</v>
      </c>
      <c r="U138" s="32">
        <f t="shared" si="41"/>
        <v>-0.16589999999999994</v>
      </c>
      <c r="V138" s="34">
        <f t="shared" si="42"/>
        <v>3</v>
      </c>
    </row>
    <row r="139" spans="1:22" ht="12.75">
      <c r="A139" s="221"/>
      <c r="B139" s="158">
        <v>134</v>
      </c>
      <c r="C139" s="90" t="s">
        <v>361</v>
      </c>
      <c r="D139" s="3">
        <v>25</v>
      </c>
      <c r="E139" s="3" t="s">
        <v>28</v>
      </c>
      <c r="F139" s="24">
        <v>1299.91</v>
      </c>
      <c r="G139" s="24">
        <v>1299.91</v>
      </c>
      <c r="H139" s="32">
        <v>4.363</v>
      </c>
      <c r="I139" s="24">
        <f t="shared" si="34"/>
        <v>4.363</v>
      </c>
      <c r="J139" s="24">
        <f t="shared" si="43"/>
        <v>4</v>
      </c>
      <c r="K139" s="127">
        <f t="shared" si="35"/>
        <v>2.6487000000000003</v>
      </c>
      <c r="L139" s="25">
        <f t="shared" si="36"/>
        <v>2.5381000000000005</v>
      </c>
      <c r="M139" s="24">
        <v>31</v>
      </c>
      <c r="N139" s="32">
        <f t="shared" si="44"/>
        <v>1.7143000000000002</v>
      </c>
      <c r="O139" s="24">
        <v>33</v>
      </c>
      <c r="P139" s="24">
        <f t="shared" si="45"/>
        <v>1.8249</v>
      </c>
      <c r="Q139" s="25">
        <f t="shared" si="37"/>
        <v>160</v>
      </c>
      <c r="R139" s="25">
        <f t="shared" si="38"/>
        <v>105.94800000000001</v>
      </c>
      <c r="S139" s="25">
        <f t="shared" si="39"/>
        <v>101.52400000000002</v>
      </c>
      <c r="T139" s="32">
        <f t="shared" si="40"/>
        <v>-1.4618999999999995</v>
      </c>
      <c r="U139" s="32">
        <f t="shared" si="41"/>
        <v>-0.11059999999999981</v>
      </c>
      <c r="V139" s="34">
        <f t="shared" si="42"/>
        <v>2</v>
      </c>
    </row>
    <row r="140" spans="1:22" ht="12.75">
      <c r="A140" s="221"/>
      <c r="B140" s="158">
        <v>135</v>
      </c>
      <c r="C140" s="90" t="s">
        <v>399</v>
      </c>
      <c r="D140" s="3">
        <v>40</v>
      </c>
      <c r="E140" s="3">
        <v>1981</v>
      </c>
      <c r="F140" s="24">
        <v>2203.68</v>
      </c>
      <c r="G140" s="24">
        <v>2203.68</v>
      </c>
      <c r="H140" s="32">
        <v>6.3</v>
      </c>
      <c r="I140" s="24">
        <f t="shared" si="34"/>
        <v>6.3</v>
      </c>
      <c r="J140" s="32">
        <v>4.86</v>
      </c>
      <c r="K140" s="127">
        <f t="shared" si="35"/>
        <v>3.75</v>
      </c>
      <c r="L140" s="25">
        <f t="shared" si="36"/>
        <v>2.4148199999999997</v>
      </c>
      <c r="M140" s="25">
        <v>50</v>
      </c>
      <c r="N140" s="32">
        <f aca="true" t="shared" si="46" ref="N140:N153">M140*0.051</f>
        <v>2.55</v>
      </c>
      <c r="O140" s="25">
        <v>76.18</v>
      </c>
      <c r="P140" s="24">
        <f aca="true" t="shared" si="47" ref="P140:P149">O140*0.051</f>
        <v>3.88518</v>
      </c>
      <c r="Q140" s="25">
        <f t="shared" si="37"/>
        <v>121.5</v>
      </c>
      <c r="R140" s="25">
        <f t="shared" si="38"/>
        <v>93.75</v>
      </c>
      <c r="S140" s="25">
        <f t="shared" si="39"/>
        <v>60.37049999999999</v>
      </c>
      <c r="T140" s="32">
        <f t="shared" si="40"/>
        <v>-2.4451800000000006</v>
      </c>
      <c r="U140" s="32">
        <f t="shared" si="41"/>
        <v>-1.3351800000000003</v>
      </c>
      <c r="V140" s="34">
        <f t="shared" si="42"/>
        <v>26.180000000000007</v>
      </c>
    </row>
    <row r="141" spans="1:22" ht="12.75">
      <c r="A141" s="221"/>
      <c r="B141" s="158">
        <v>136</v>
      </c>
      <c r="C141" s="90" t="s">
        <v>398</v>
      </c>
      <c r="D141" s="3">
        <v>50</v>
      </c>
      <c r="E141" s="3">
        <v>1972</v>
      </c>
      <c r="F141" s="24">
        <v>2569.47</v>
      </c>
      <c r="G141" s="24">
        <v>2569.47</v>
      </c>
      <c r="H141" s="32">
        <v>6.5</v>
      </c>
      <c r="I141" s="24">
        <f t="shared" si="34"/>
        <v>6.5</v>
      </c>
      <c r="J141" s="32">
        <v>6.075</v>
      </c>
      <c r="K141" s="127">
        <f t="shared" si="35"/>
        <v>2.165</v>
      </c>
      <c r="L141" s="25">
        <f t="shared" si="36"/>
        <v>3.1340000000000003</v>
      </c>
      <c r="M141" s="25">
        <v>85</v>
      </c>
      <c r="N141" s="32">
        <f t="shared" si="46"/>
        <v>4.335</v>
      </c>
      <c r="O141" s="25">
        <v>66</v>
      </c>
      <c r="P141" s="24">
        <f t="shared" si="47"/>
        <v>3.3659999999999997</v>
      </c>
      <c r="Q141" s="25">
        <f t="shared" si="37"/>
        <v>121.5</v>
      </c>
      <c r="R141" s="25">
        <f t="shared" si="38"/>
        <v>43.3</v>
      </c>
      <c r="S141" s="25">
        <f t="shared" si="39"/>
        <v>62.68000000000001</v>
      </c>
      <c r="T141" s="32">
        <f t="shared" si="40"/>
        <v>-2.941</v>
      </c>
      <c r="U141" s="32">
        <f t="shared" si="41"/>
        <v>0.9690000000000003</v>
      </c>
      <c r="V141" s="34">
        <f t="shared" si="42"/>
        <v>-19</v>
      </c>
    </row>
    <row r="142" spans="1:22" ht="12.75">
      <c r="A142" s="221"/>
      <c r="B142" s="158">
        <v>137</v>
      </c>
      <c r="C142" s="90" t="s">
        <v>397</v>
      </c>
      <c r="D142" s="3">
        <v>30</v>
      </c>
      <c r="E142" s="3">
        <v>1965</v>
      </c>
      <c r="F142" s="24">
        <v>1201.56</v>
      </c>
      <c r="G142" s="24">
        <v>984.71</v>
      </c>
      <c r="H142" s="32">
        <v>3.7</v>
      </c>
      <c r="I142" s="24">
        <f t="shared" si="34"/>
        <v>3.7</v>
      </c>
      <c r="J142" s="32">
        <v>3.17</v>
      </c>
      <c r="K142" s="127">
        <f t="shared" si="35"/>
        <v>2.221</v>
      </c>
      <c r="L142" s="25">
        <f t="shared" si="36"/>
        <v>1.6768300000000003</v>
      </c>
      <c r="M142" s="25">
        <v>29</v>
      </c>
      <c r="N142" s="32">
        <f t="shared" si="46"/>
        <v>1.4789999999999999</v>
      </c>
      <c r="O142" s="25">
        <v>39.67</v>
      </c>
      <c r="P142" s="24">
        <f t="shared" si="47"/>
        <v>2.02317</v>
      </c>
      <c r="Q142" s="25">
        <f t="shared" si="37"/>
        <v>105.66666666666667</v>
      </c>
      <c r="R142" s="25">
        <f t="shared" si="38"/>
        <v>74.03333333333333</v>
      </c>
      <c r="S142" s="25">
        <f t="shared" si="39"/>
        <v>55.894333333333336</v>
      </c>
      <c r="T142" s="32">
        <f t="shared" si="40"/>
        <v>-1.4931699999999997</v>
      </c>
      <c r="U142" s="32">
        <f t="shared" si="41"/>
        <v>-0.54417</v>
      </c>
      <c r="V142" s="34">
        <f t="shared" si="42"/>
        <v>10.670000000000002</v>
      </c>
    </row>
    <row r="143" spans="1:22" ht="12.75">
      <c r="A143" s="221"/>
      <c r="B143" s="158">
        <v>138</v>
      </c>
      <c r="C143" s="90" t="s">
        <v>396</v>
      </c>
      <c r="D143" s="3">
        <v>40</v>
      </c>
      <c r="E143" s="3">
        <v>1977</v>
      </c>
      <c r="F143" s="24">
        <v>2121.05</v>
      </c>
      <c r="G143" s="24">
        <v>2121.05</v>
      </c>
      <c r="H143" s="32">
        <v>5.5</v>
      </c>
      <c r="I143" s="24">
        <f t="shared" si="34"/>
        <v>5.5</v>
      </c>
      <c r="J143" s="32">
        <v>4.86</v>
      </c>
      <c r="K143" s="127">
        <f t="shared" si="35"/>
        <v>3.2560000000000002</v>
      </c>
      <c r="L143" s="25">
        <f t="shared" si="36"/>
        <v>2.4145000000000003</v>
      </c>
      <c r="M143" s="25">
        <v>44</v>
      </c>
      <c r="N143" s="32">
        <f t="shared" si="46"/>
        <v>2.2439999999999998</v>
      </c>
      <c r="O143" s="25">
        <v>60.5</v>
      </c>
      <c r="P143" s="24">
        <f t="shared" si="47"/>
        <v>3.0854999999999997</v>
      </c>
      <c r="Q143" s="25">
        <f t="shared" si="37"/>
        <v>121.5</v>
      </c>
      <c r="R143" s="25">
        <f t="shared" si="38"/>
        <v>81.4</v>
      </c>
      <c r="S143" s="25">
        <f t="shared" si="39"/>
        <v>60.36250000000001</v>
      </c>
      <c r="T143" s="32">
        <f t="shared" si="40"/>
        <v>-2.4455</v>
      </c>
      <c r="U143" s="32">
        <f t="shared" si="41"/>
        <v>-0.8414999999999999</v>
      </c>
      <c r="V143" s="34">
        <f t="shared" si="42"/>
        <v>16.5</v>
      </c>
    </row>
    <row r="144" spans="1:22" ht="12.75">
      <c r="A144" s="221"/>
      <c r="B144" s="158">
        <v>139</v>
      </c>
      <c r="C144" s="90" t="s">
        <v>395</v>
      </c>
      <c r="D144" s="3">
        <v>40</v>
      </c>
      <c r="E144" s="3">
        <v>1986</v>
      </c>
      <c r="F144" s="24">
        <v>2268.74</v>
      </c>
      <c r="G144" s="24">
        <v>2268.74</v>
      </c>
      <c r="H144" s="32">
        <v>6.2</v>
      </c>
      <c r="I144" s="24">
        <f t="shared" si="34"/>
        <v>6.2</v>
      </c>
      <c r="J144" s="32">
        <v>4.86</v>
      </c>
      <c r="K144" s="127">
        <f t="shared" si="35"/>
        <v>2.1710000000000003</v>
      </c>
      <c r="L144" s="25">
        <f t="shared" si="36"/>
        <v>2.3240000000000003</v>
      </c>
      <c r="M144" s="25">
        <v>79</v>
      </c>
      <c r="N144" s="32">
        <f t="shared" si="46"/>
        <v>4.029</v>
      </c>
      <c r="O144" s="25">
        <v>76</v>
      </c>
      <c r="P144" s="24">
        <f t="shared" si="47"/>
        <v>3.876</v>
      </c>
      <c r="Q144" s="25">
        <f t="shared" si="37"/>
        <v>121.5</v>
      </c>
      <c r="R144" s="25">
        <f t="shared" si="38"/>
        <v>54.27500000000001</v>
      </c>
      <c r="S144" s="25">
        <f t="shared" si="39"/>
        <v>58.10000000000001</v>
      </c>
      <c r="T144" s="32">
        <f t="shared" si="40"/>
        <v>-2.536</v>
      </c>
      <c r="U144" s="32">
        <f t="shared" si="41"/>
        <v>0.15300000000000002</v>
      </c>
      <c r="V144" s="34">
        <f t="shared" si="42"/>
        <v>-3</v>
      </c>
    </row>
    <row r="145" spans="1:22" ht="12.75">
      <c r="A145" s="221"/>
      <c r="B145" s="158">
        <v>140</v>
      </c>
      <c r="C145" s="90" t="s">
        <v>394</v>
      </c>
      <c r="D145" s="3">
        <v>60</v>
      </c>
      <c r="E145" s="3">
        <v>1987</v>
      </c>
      <c r="F145" s="24">
        <v>2296.9</v>
      </c>
      <c r="G145" s="24">
        <v>2296.9</v>
      </c>
      <c r="H145" s="32">
        <v>7.3</v>
      </c>
      <c r="I145" s="24">
        <f t="shared" si="34"/>
        <v>7.3</v>
      </c>
      <c r="J145" s="32">
        <v>7.29</v>
      </c>
      <c r="K145" s="127">
        <f t="shared" si="35"/>
        <v>4.495</v>
      </c>
      <c r="L145" s="25">
        <f t="shared" si="36"/>
        <v>3.31792</v>
      </c>
      <c r="M145" s="25">
        <v>55</v>
      </c>
      <c r="N145" s="32">
        <f t="shared" si="46"/>
        <v>2.8049999999999997</v>
      </c>
      <c r="O145" s="25">
        <v>78.08</v>
      </c>
      <c r="P145" s="24">
        <f t="shared" si="47"/>
        <v>3.98208</v>
      </c>
      <c r="Q145" s="25">
        <f t="shared" si="37"/>
        <v>121.5</v>
      </c>
      <c r="R145" s="25">
        <f t="shared" si="38"/>
        <v>74.91666666666667</v>
      </c>
      <c r="S145" s="25">
        <f t="shared" si="39"/>
        <v>55.29866666666667</v>
      </c>
      <c r="T145" s="32">
        <f t="shared" si="40"/>
        <v>-3.97208</v>
      </c>
      <c r="U145" s="32">
        <f t="shared" si="41"/>
        <v>-1.1770800000000001</v>
      </c>
      <c r="V145" s="34">
        <f t="shared" si="42"/>
        <v>23.08</v>
      </c>
    </row>
    <row r="146" spans="1:22" ht="12.75">
      <c r="A146" s="221"/>
      <c r="B146" s="158">
        <v>141</v>
      </c>
      <c r="C146" s="90" t="s">
        <v>393</v>
      </c>
      <c r="D146" s="3">
        <v>40</v>
      </c>
      <c r="E146" s="3"/>
      <c r="F146" s="24">
        <v>2254.53</v>
      </c>
      <c r="G146" s="24">
        <v>2254.53</v>
      </c>
      <c r="H146" s="32">
        <v>5.88</v>
      </c>
      <c r="I146" s="24">
        <f t="shared" si="34"/>
        <v>5.88</v>
      </c>
      <c r="J146" s="32">
        <v>4.86</v>
      </c>
      <c r="K146" s="127">
        <f t="shared" si="35"/>
        <v>3.942</v>
      </c>
      <c r="L146" s="25">
        <f t="shared" si="36"/>
        <v>2.616</v>
      </c>
      <c r="M146" s="25">
        <v>38</v>
      </c>
      <c r="N146" s="32">
        <f t="shared" si="46"/>
        <v>1.938</v>
      </c>
      <c r="O146" s="25">
        <v>64</v>
      </c>
      <c r="P146" s="24">
        <f t="shared" si="47"/>
        <v>3.264</v>
      </c>
      <c r="Q146" s="25">
        <f t="shared" si="37"/>
        <v>121.5</v>
      </c>
      <c r="R146" s="25">
        <f t="shared" si="38"/>
        <v>98.55</v>
      </c>
      <c r="S146" s="25">
        <f t="shared" si="39"/>
        <v>65.4</v>
      </c>
      <c r="T146" s="32">
        <f t="shared" si="40"/>
        <v>-2.244</v>
      </c>
      <c r="U146" s="32">
        <f t="shared" si="41"/>
        <v>-1.3259999999999998</v>
      </c>
      <c r="V146" s="34">
        <f t="shared" si="42"/>
        <v>26</v>
      </c>
    </row>
    <row r="147" spans="1:22" ht="12.75">
      <c r="A147" s="221"/>
      <c r="B147" s="158">
        <v>142</v>
      </c>
      <c r="C147" s="90" t="s">
        <v>392</v>
      </c>
      <c r="D147" s="3">
        <v>40</v>
      </c>
      <c r="E147" s="3"/>
      <c r="F147" s="24">
        <v>1928.6</v>
      </c>
      <c r="G147" s="24">
        <v>1928.6</v>
      </c>
      <c r="H147" s="32">
        <v>5.6</v>
      </c>
      <c r="I147" s="24">
        <f t="shared" si="34"/>
        <v>5.6</v>
      </c>
      <c r="J147" s="32">
        <v>4.86</v>
      </c>
      <c r="K147" s="127">
        <f t="shared" si="35"/>
        <v>3.3049999999999997</v>
      </c>
      <c r="L147" s="25">
        <f t="shared" si="36"/>
        <v>2.4379999999999997</v>
      </c>
      <c r="M147" s="25">
        <v>45</v>
      </c>
      <c r="N147" s="32">
        <f t="shared" si="46"/>
        <v>2.295</v>
      </c>
      <c r="O147" s="25">
        <v>62</v>
      </c>
      <c r="P147" s="24">
        <f t="shared" si="47"/>
        <v>3.162</v>
      </c>
      <c r="Q147" s="25">
        <f t="shared" si="37"/>
        <v>121.5</v>
      </c>
      <c r="R147" s="25">
        <f t="shared" si="38"/>
        <v>82.62499999999999</v>
      </c>
      <c r="S147" s="25">
        <f t="shared" si="39"/>
        <v>60.94999999999999</v>
      </c>
      <c r="T147" s="32">
        <f t="shared" si="40"/>
        <v>-2.4220000000000006</v>
      </c>
      <c r="U147" s="32">
        <f t="shared" si="41"/>
        <v>-0.867</v>
      </c>
      <c r="V147" s="34">
        <f t="shared" si="42"/>
        <v>17</v>
      </c>
    </row>
    <row r="148" spans="1:22" ht="12.75">
      <c r="A148" s="221"/>
      <c r="B148" s="158">
        <v>143</v>
      </c>
      <c r="C148" s="90" t="s">
        <v>391</v>
      </c>
      <c r="D148" s="3">
        <v>40</v>
      </c>
      <c r="E148" s="3"/>
      <c r="F148" s="24">
        <v>2250.2</v>
      </c>
      <c r="G148" s="24">
        <v>2250.2</v>
      </c>
      <c r="H148" s="32">
        <v>5.2</v>
      </c>
      <c r="I148" s="24">
        <f t="shared" si="34"/>
        <v>5.2</v>
      </c>
      <c r="J148" s="32">
        <v>4.746</v>
      </c>
      <c r="K148" s="127">
        <f t="shared" si="35"/>
        <v>2.4970000000000003</v>
      </c>
      <c r="L148" s="25">
        <f t="shared" si="36"/>
        <v>2.5480000000000005</v>
      </c>
      <c r="M148" s="25">
        <v>53</v>
      </c>
      <c r="N148" s="32">
        <f t="shared" si="46"/>
        <v>2.703</v>
      </c>
      <c r="O148" s="25">
        <v>52</v>
      </c>
      <c r="P148" s="24">
        <f t="shared" si="47"/>
        <v>2.6519999999999997</v>
      </c>
      <c r="Q148" s="25">
        <f t="shared" si="37"/>
        <v>118.65</v>
      </c>
      <c r="R148" s="25">
        <f t="shared" si="38"/>
        <v>62.42500000000001</v>
      </c>
      <c r="S148" s="25">
        <f t="shared" si="39"/>
        <v>63.70000000000001</v>
      </c>
      <c r="T148" s="32">
        <f t="shared" si="40"/>
        <v>-2.198</v>
      </c>
      <c r="U148" s="32">
        <f t="shared" si="41"/>
        <v>0.051000000000000156</v>
      </c>
      <c r="V148" s="34">
        <f t="shared" si="42"/>
        <v>-1</v>
      </c>
    </row>
    <row r="149" spans="1:22" ht="12.75">
      <c r="A149" s="221"/>
      <c r="B149" s="158">
        <v>144</v>
      </c>
      <c r="C149" s="90" t="s">
        <v>390</v>
      </c>
      <c r="D149" s="3">
        <v>8</v>
      </c>
      <c r="E149" s="3">
        <v>1970</v>
      </c>
      <c r="F149" s="24">
        <v>407.05</v>
      </c>
      <c r="G149" s="24">
        <v>407.05</v>
      </c>
      <c r="H149" s="32">
        <v>1</v>
      </c>
      <c r="I149" s="24">
        <f t="shared" si="34"/>
        <v>1</v>
      </c>
      <c r="J149" s="32">
        <v>0.972</v>
      </c>
      <c r="K149" s="127">
        <f t="shared" si="35"/>
        <v>0.49</v>
      </c>
      <c r="L149" s="25">
        <f t="shared" si="36"/>
        <v>0.49</v>
      </c>
      <c r="M149" s="25">
        <v>10</v>
      </c>
      <c r="N149" s="32">
        <f t="shared" si="46"/>
        <v>0.51</v>
      </c>
      <c r="O149" s="25">
        <v>10</v>
      </c>
      <c r="P149" s="24">
        <f t="shared" si="47"/>
        <v>0.51</v>
      </c>
      <c r="Q149" s="25">
        <f t="shared" si="37"/>
        <v>121.5</v>
      </c>
      <c r="R149" s="25">
        <f t="shared" si="38"/>
        <v>61.25</v>
      </c>
      <c r="S149" s="25">
        <f t="shared" si="39"/>
        <v>61.25</v>
      </c>
      <c r="T149" s="32">
        <f t="shared" si="40"/>
        <v>-0.482</v>
      </c>
      <c r="U149" s="32">
        <f t="shared" si="41"/>
        <v>0</v>
      </c>
      <c r="V149" s="34">
        <f t="shared" si="42"/>
        <v>0</v>
      </c>
    </row>
    <row r="150" spans="1:22" ht="12.75">
      <c r="A150" s="221"/>
      <c r="B150" s="158">
        <v>145</v>
      </c>
      <c r="C150" s="90" t="s">
        <v>410</v>
      </c>
      <c r="D150" s="3">
        <v>42</v>
      </c>
      <c r="E150" s="3">
        <v>2000</v>
      </c>
      <c r="F150" s="92">
        <v>2801.69</v>
      </c>
      <c r="G150" s="92">
        <v>2759.32</v>
      </c>
      <c r="H150" s="92">
        <v>9.5254</v>
      </c>
      <c r="I150" s="24">
        <f t="shared" si="34"/>
        <v>9.5254</v>
      </c>
      <c r="J150" s="92">
        <v>6.64</v>
      </c>
      <c r="K150" s="127">
        <f t="shared" si="35"/>
        <v>5.2414</v>
      </c>
      <c r="L150" s="25">
        <f t="shared" si="36"/>
        <v>5.3652</v>
      </c>
      <c r="M150" s="128">
        <v>84</v>
      </c>
      <c r="N150" s="32">
        <f t="shared" si="46"/>
        <v>4.284</v>
      </c>
      <c r="O150" s="92">
        <v>77.5</v>
      </c>
      <c r="P150" s="92">
        <v>4.1602</v>
      </c>
      <c r="Q150" s="25">
        <f t="shared" si="37"/>
        <v>158.0952380952381</v>
      </c>
      <c r="R150" s="25">
        <f t="shared" si="38"/>
        <v>124.79523809523809</v>
      </c>
      <c r="S150" s="25">
        <f t="shared" si="39"/>
        <v>127.74285714285713</v>
      </c>
      <c r="T150" s="32">
        <f t="shared" si="40"/>
        <v>-1.2748</v>
      </c>
      <c r="U150" s="32">
        <f t="shared" si="41"/>
        <v>0.12380000000000013</v>
      </c>
      <c r="V150" s="34">
        <f t="shared" si="42"/>
        <v>-6.5</v>
      </c>
    </row>
    <row r="151" spans="1:22" ht="12.75">
      <c r="A151" s="221"/>
      <c r="B151" s="158">
        <v>146</v>
      </c>
      <c r="C151" s="90" t="s">
        <v>411</v>
      </c>
      <c r="D151" s="3">
        <v>50</v>
      </c>
      <c r="E151" s="3">
        <v>2006</v>
      </c>
      <c r="F151" s="92">
        <v>2986.18</v>
      </c>
      <c r="G151" s="92">
        <v>2824.28</v>
      </c>
      <c r="H151" s="92">
        <v>5.071</v>
      </c>
      <c r="I151" s="24">
        <f t="shared" si="34"/>
        <v>5.071</v>
      </c>
      <c r="J151" s="92">
        <v>3.68</v>
      </c>
      <c r="K151" s="127">
        <f t="shared" si="35"/>
        <v>-0.48799999999999955</v>
      </c>
      <c r="L151" s="25">
        <f t="shared" si="36"/>
        <v>-0.7734100000000002</v>
      </c>
      <c r="M151" s="128">
        <v>109</v>
      </c>
      <c r="N151" s="32">
        <f t="shared" si="46"/>
        <v>5.558999999999999</v>
      </c>
      <c r="O151" s="92">
        <v>108.875</v>
      </c>
      <c r="P151" s="92">
        <v>5.84441</v>
      </c>
      <c r="Q151" s="25">
        <f t="shared" si="37"/>
        <v>73.6</v>
      </c>
      <c r="R151" s="25">
        <f t="shared" si="38"/>
        <v>-9.759999999999991</v>
      </c>
      <c r="S151" s="25">
        <f t="shared" si="39"/>
        <v>-15.468200000000003</v>
      </c>
      <c r="T151" s="32">
        <f t="shared" si="40"/>
        <v>-4.45341</v>
      </c>
      <c r="U151" s="32">
        <f t="shared" si="41"/>
        <v>-0.2854100000000006</v>
      </c>
      <c r="V151" s="34">
        <f t="shared" si="42"/>
        <v>-0.125</v>
      </c>
    </row>
    <row r="152" spans="1:22" ht="12.75">
      <c r="A152" s="221"/>
      <c r="B152" s="158">
        <v>147</v>
      </c>
      <c r="C152" s="90" t="s">
        <v>412</v>
      </c>
      <c r="D152" s="3">
        <v>28</v>
      </c>
      <c r="E152" s="3">
        <v>2000</v>
      </c>
      <c r="F152" s="92">
        <v>1552.52</v>
      </c>
      <c r="G152" s="92">
        <v>1552.52</v>
      </c>
      <c r="H152" s="92">
        <v>5.314</v>
      </c>
      <c r="I152" s="24">
        <f t="shared" si="34"/>
        <v>5.314</v>
      </c>
      <c r="J152" s="92">
        <v>4.4</v>
      </c>
      <c r="K152" s="127">
        <f t="shared" si="35"/>
        <v>2.152</v>
      </c>
      <c r="L152" s="25">
        <f t="shared" si="36"/>
        <v>1.5564</v>
      </c>
      <c r="M152" s="128">
        <v>62</v>
      </c>
      <c r="N152" s="32">
        <f t="shared" si="46"/>
        <v>3.162</v>
      </c>
      <c r="O152" s="92">
        <v>70</v>
      </c>
      <c r="P152" s="92">
        <v>3.7576</v>
      </c>
      <c r="Q152" s="25">
        <f t="shared" si="37"/>
        <v>157.14285714285714</v>
      </c>
      <c r="R152" s="25">
        <f t="shared" si="38"/>
        <v>76.85714285714286</v>
      </c>
      <c r="S152" s="25">
        <f t="shared" si="39"/>
        <v>55.58571428571429</v>
      </c>
      <c r="T152" s="32">
        <f t="shared" si="40"/>
        <v>-2.8436000000000003</v>
      </c>
      <c r="U152" s="32">
        <f t="shared" si="41"/>
        <v>-0.5956000000000001</v>
      </c>
      <c r="V152" s="34">
        <f t="shared" si="42"/>
        <v>8</v>
      </c>
    </row>
    <row r="153" spans="1:22" ht="12.75">
      <c r="A153" s="221"/>
      <c r="B153" s="158">
        <v>148</v>
      </c>
      <c r="C153" s="90" t="s">
        <v>413</v>
      </c>
      <c r="D153" s="3">
        <v>18</v>
      </c>
      <c r="E153" s="3">
        <v>2002</v>
      </c>
      <c r="F153" s="92">
        <v>1348.23</v>
      </c>
      <c r="G153" s="92">
        <v>1231.03</v>
      </c>
      <c r="H153" s="92">
        <v>3.158</v>
      </c>
      <c r="I153" s="24">
        <f t="shared" si="34"/>
        <v>3.158</v>
      </c>
      <c r="J153" s="92">
        <v>1.44</v>
      </c>
      <c r="K153" s="127">
        <f t="shared" si="35"/>
        <v>0.863</v>
      </c>
      <c r="L153" s="25">
        <f t="shared" si="36"/>
        <v>0.2672249999999998</v>
      </c>
      <c r="M153" s="128">
        <v>45</v>
      </c>
      <c r="N153" s="32">
        <f t="shared" si="46"/>
        <v>2.295</v>
      </c>
      <c r="O153" s="92">
        <v>53.852</v>
      </c>
      <c r="P153" s="92">
        <v>2.890775</v>
      </c>
      <c r="Q153" s="25">
        <f t="shared" si="37"/>
        <v>80</v>
      </c>
      <c r="R153" s="25">
        <f t="shared" si="38"/>
        <v>47.94444444444444</v>
      </c>
      <c r="S153" s="25">
        <f t="shared" si="39"/>
        <v>14.845833333333323</v>
      </c>
      <c r="T153" s="32">
        <f t="shared" si="40"/>
        <v>-1.1727750000000001</v>
      </c>
      <c r="U153" s="32">
        <f t="shared" si="41"/>
        <v>-0.5957750000000002</v>
      </c>
      <c r="V153" s="34">
        <f t="shared" si="42"/>
        <v>8.851999999999997</v>
      </c>
    </row>
    <row r="154" spans="1:22" ht="12.75">
      <c r="A154" s="221"/>
      <c r="B154" s="158">
        <v>149</v>
      </c>
      <c r="C154" s="90" t="s">
        <v>416</v>
      </c>
      <c r="D154" s="3">
        <v>60</v>
      </c>
      <c r="E154" s="3">
        <v>1991</v>
      </c>
      <c r="F154" s="92">
        <v>3320.57</v>
      </c>
      <c r="G154" s="92">
        <v>3320.57</v>
      </c>
      <c r="H154" s="92">
        <v>15.854</v>
      </c>
      <c r="I154" s="24">
        <v>15.854</v>
      </c>
      <c r="J154" s="92">
        <v>9.6</v>
      </c>
      <c r="K154" s="127">
        <v>8</v>
      </c>
      <c r="L154" s="25">
        <v>6.764901999999999</v>
      </c>
      <c r="M154" s="128">
        <v>154</v>
      </c>
      <c r="N154" s="32">
        <v>7.853999999999999</v>
      </c>
      <c r="O154" s="92">
        <v>169.32</v>
      </c>
      <c r="P154" s="92">
        <v>9.089098</v>
      </c>
      <c r="Q154" s="25">
        <v>160</v>
      </c>
      <c r="R154" s="25">
        <v>133.33333333333334</v>
      </c>
      <c r="S154" s="25">
        <v>112.74836666666666</v>
      </c>
      <c r="T154" s="32">
        <v>-2.8350980000000003</v>
      </c>
      <c r="U154" s="32">
        <v>-1.2350980000000007</v>
      </c>
      <c r="V154" s="34">
        <v>15.32</v>
      </c>
    </row>
    <row r="155" spans="1:22" ht="12.75">
      <c r="A155" s="221"/>
      <c r="B155" s="158">
        <v>150</v>
      </c>
      <c r="C155" s="90" t="s">
        <v>419</v>
      </c>
      <c r="D155" s="3">
        <v>119</v>
      </c>
      <c r="E155" s="3">
        <v>1997</v>
      </c>
      <c r="F155" s="92">
        <v>4630.31</v>
      </c>
      <c r="G155" s="92">
        <v>4630.31</v>
      </c>
      <c r="H155" s="92">
        <v>24.683</v>
      </c>
      <c r="I155" s="24">
        <v>24.683</v>
      </c>
      <c r="J155" s="92">
        <v>18.671625</v>
      </c>
      <c r="K155" s="127">
        <v>17.849</v>
      </c>
      <c r="L155" s="25">
        <v>16.894408</v>
      </c>
      <c r="M155" s="128">
        <v>134</v>
      </c>
      <c r="N155" s="32">
        <v>6.834</v>
      </c>
      <c r="O155" s="92">
        <v>145.093</v>
      </c>
      <c r="P155" s="92">
        <v>7.788592</v>
      </c>
      <c r="Q155" s="25">
        <v>156.90441176470588</v>
      </c>
      <c r="R155" s="25">
        <v>149.99159663865547</v>
      </c>
      <c r="S155" s="25">
        <v>141.9698151260504</v>
      </c>
      <c r="T155" s="32">
        <v>-1.7772170000000003</v>
      </c>
      <c r="U155" s="32">
        <v>-0.9545920000000008</v>
      </c>
      <c r="V155" s="25">
        <v>11.09299999999999</v>
      </c>
    </row>
    <row r="156" spans="1:22" ht="12.75">
      <c r="A156" s="221"/>
      <c r="B156" s="158">
        <v>151</v>
      </c>
      <c r="C156" s="90" t="s">
        <v>136</v>
      </c>
      <c r="D156" s="3">
        <v>40</v>
      </c>
      <c r="E156" s="3" t="s">
        <v>32</v>
      </c>
      <c r="F156" s="24">
        <v>0</v>
      </c>
      <c r="G156" s="24">
        <v>2270.55</v>
      </c>
      <c r="H156" s="24">
        <v>9.5</v>
      </c>
      <c r="I156" s="24">
        <f aca="true" t="shared" si="48" ref="I156:I161">H156</f>
        <v>9.5</v>
      </c>
      <c r="J156" s="24">
        <f aca="true" t="shared" si="49" ref="J156:J161">D156*160/1000</f>
        <v>6.4</v>
      </c>
      <c r="K156" s="127">
        <f aca="true" t="shared" si="50" ref="K156:K161">I156-N156</f>
        <v>6.388999999999999</v>
      </c>
      <c r="L156" s="25">
        <f aca="true" t="shared" si="51" ref="L156:L161">I156-P156</f>
        <v>5.835547999999999</v>
      </c>
      <c r="M156" s="24">
        <v>61</v>
      </c>
      <c r="N156" s="24">
        <f aca="true" t="shared" si="52" ref="N156:N161">M156*51/1000</f>
        <v>3.111</v>
      </c>
      <c r="O156" s="24">
        <v>71.852</v>
      </c>
      <c r="P156" s="24">
        <f aca="true" t="shared" si="53" ref="P156:P161">O156*51/1000</f>
        <v>3.6644520000000003</v>
      </c>
      <c r="Q156" s="25">
        <f aca="true" t="shared" si="54" ref="Q156:Q161">J156*1000/D156</f>
        <v>160</v>
      </c>
      <c r="R156" s="25">
        <f aca="true" t="shared" si="55" ref="R156:R161">K156*1000/D156</f>
        <v>159.72499999999997</v>
      </c>
      <c r="S156" s="25">
        <f aca="true" t="shared" si="56" ref="S156:S161">L156*1000/D156</f>
        <v>145.88869999999997</v>
      </c>
      <c r="T156" s="32">
        <f aca="true" t="shared" si="57" ref="T156:T161">L156-J156</f>
        <v>-0.5644520000000011</v>
      </c>
      <c r="U156" s="32">
        <f aca="true" t="shared" si="58" ref="U156:U161">N156-P156</f>
        <v>-0.553452</v>
      </c>
      <c r="V156" s="25">
        <f aca="true" t="shared" si="59" ref="V156:V161">O156-M156</f>
        <v>10.852000000000004</v>
      </c>
    </row>
    <row r="157" spans="1:22" ht="12.75">
      <c r="A157" s="221"/>
      <c r="B157" s="158">
        <v>152</v>
      </c>
      <c r="C157" s="90" t="s">
        <v>137</v>
      </c>
      <c r="D157" s="3">
        <v>60</v>
      </c>
      <c r="E157" s="3" t="s">
        <v>32</v>
      </c>
      <c r="F157" s="24">
        <v>0</v>
      </c>
      <c r="G157" s="24">
        <v>3138.76</v>
      </c>
      <c r="H157" s="24">
        <v>13.312</v>
      </c>
      <c r="I157" s="24">
        <f t="shared" si="48"/>
        <v>13.312</v>
      </c>
      <c r="J157" s="24">
        <f t="shared" si="49"/>
        <v>9.6</v>
      </c>
      <c r="K157" s="127">
        <f t="shared" si="50"/>
        <v>7.956999999999999</v>
      </c>
      <c r="L157" s="25">
        <f t="shared" si="51"/>
        <v>8.466999999999999</v>
      </c>
      <c r="M157" s="24">
        <v>105</v>
      </c>
      <c r="N157" s="24">
        <f t="shared" si="52"/>
        <v>5.355</v>
      </c>
      <c r="O157" s="24">
        <v>95</v>
      </c>
      <c r="P157" s="24">
        <f t="shared" si="53"/>
        <v>4.845</v>
      </c>
      <c r="Q157" s="25">
        <f t="shared" si="54"/>
        <v>160</v>
      </c>
      <c r="R157" s="25">
        <f t="shared" si="55"/>
        <v>132.61666666666665</v>
      </c>
      <c r="S157" s="25">
        <f t="shared" si="56"/>
        <v>141.11666666666665</v>
      </c>
      <c r="T157" s="32">
        <f t="shared" si="57"/>
        <v>-1.133000000000001</v>
      </c>
      <c r="U157" s="32">
        <f t="shared" si="58"/>
        <v>0.5100000000000007</v>
      </c>
      <c r="V157" s="34">
        <f t="shared" si="59"/>
        <v>-10</v>
      </c>
    </row>
    <row r="158" spans="1:22" ht="12.75">
      <c r="A158" s="221"/>
      <c r="B158" s="158">
        <v>153</v>
      </c>
      <c r="C158" s="90" t="s">
        <v>138</v>
      </c>
      <c r="D158" s="3">
        <v>50</v>
      </c>
      <c r="E158" s="3" t="s">
        <v>32</v>
      </c>
      <c r="F158" s="24">
        <v>0</v>
      </c>
      <c r="G158" s="24">
        <v>1860.33</v>
      </c>
      <c r="H158" s="24">
        <v>9.082</v>
      </c>
      <c r="I158" s="24">
        <f t="shared" si="48"/>
        <v>9.082</v>
      </c>
      <c r="J158" s="24">
        <f t="shared" si="49"/>
        <v>8</v>
      </c>
      <c r="K158" s="127">
        <f t="shared" si="50"/>
        <v>5.308000000000001</v>
      </c>
      <c r="L158" s="25">
        <f t="shared" si="51"/>
        <v>6.947548000000001</v>
      </c>
      <c r="M158" s="24">
        <v>74</v>
      </c>
      <c r="N158" s="24">
        <f t="shared" si="52"/>
        <v>3.774</v>
      </c>
      <c r="O158" s="24">
        <v>41.852</v>
      </c>
      <c r="P158" s="24">
        <f t="shared" si="53"/>
        <v>2.1344519999999996</v>
      </c>
      <c r="Q158" s="25">
        <f t="shared" si="54"/>
        <v>160</v>
      </c>
      <c r="R158" s="25">
        <f t="shared" si="55"/>
        <v>106.16000000000003</v>
      </c>
      <c r="S158" s="25">
        <f t="shared" si="56"/>
        <v>138.95096000000004</v>
      </c>
      <c r="T158" s="32">
        <f t="shared" si="57"/>
        <v>-1.0524519999999988</v>
      </c>
      <c r="U158" s="32">
        <f t="shared" si="58"/>
        <v>1.6395480000000004</v>
      </c>
      <c r="V158" s="34">
        <f t="shared" si="59"/>
        <v>-32.148</v>
      </c>
    </row>
    <row r="159" spans="1:22" ht="12.75">
      <c r="A159" s="221"/>
      <c r="B159" s="158">
        <v>154</v>
      </c>
      <c r="C159" s="90" t="s">
        <v>36</v>
      </c>
      <c r="D159" s="3">
        <v>50</v>
      </c>
      <c r="E159" s="3" t="s">
        <v>32</v>
      </c>
      <c r="F159" s="24">
        <v>0</v>
      </c>
      <c r="G159" s="24">
        <v>2659.12</v>
      </c>
      <c r="H159" s="24">
        <v>9.677</v>
      </c>
      <c r="I159" s="24">
        <f t="shared" si="48"/>
        <v>9.677</v>
      </c>
      <c r="J159" s="24">
        <f t="shared" si="49"/>
        <v>8</v>
      </c>
      <c r="K159" s="127">
        <f t="shared" si="50"/>
        <v>5.188999999999999</v>
      </c>
      <c r="L159" s="25">
        <f t="shared" si="51"/>
        <v>6.1529</v>
      </c>
      <c r="M159" s="24">
        <v>88</v>
      </c>
      <c r="N159" s="24">
        <f t="shared" si="52"/>
        <v>4.488</v>
      </c>
      <c r="O159" s="24">
        <v>69.1</v>
      </c>
      <c r="P159" s="24">
        <f t="shared" si="53"/>
        <v>3.5241</v>
      </c>
      <c r="Q159" s="25">
        <f t="shared" si="54"/>
        <v>160</v>
      </c>
      <c r="R159" s="25">
        <f t="shared" si="55"/>
        <v>103.77999999999999</v>
      </c>
      <c r="S159" s="25">
        <f t="shared" si="56"/>
        <v>123.05799999999999</v>
      </c>
      <c r="T159" s="32">
        <f t="shared" si="57"/>
        <v>-1.8471000000000002</v>
      </c>
      <c r="U159" s="32">
        <f t="shared" si="58"/>
        <v>0.9639000000000006</v>
      </c>
      <c r="V159" s="34">
        <f t="shared" si="59"/>
        <v>-18.900000000000006</v>
      </c>
    </row>
    <row r="160" spans="1:22" ht="12.75">
      <c r="A160" s="221"/>
      <c r="B160" s="158">
        <v>155</v>
      </c>
      <c r="C160" s="90" t="s">
        <v>139</v>
      </c>
      <c r="D160" s="3">
        <v>26</v>
      </c>
      <c r="E160" s="3" t="s">
        <v>32</v>
      </c>
      <c r="F160" s="24">
        <v>0</v>
      </c>
      <c r="G160" s="24">
        <v>1345.35</v>
      </c>
      <c r="H160" s="24">
        <v>5.63</v>
      </c>
      <c r="I160" s="24">
        <f t="shared" si="48"/>
        <v>5.63</v>
      </c>
      <c r="J160" s="24">
        <f t="shared" si="49"/>
        <v>4.16</v>
      </c>
      <c r="K160" s="127">
        <f t="shared" si="50"/>
        <v>3.182</v>
      </c>
      <c r="L160" s="25">
        <f t="shared" si="51"/>
        <v>3.029</v>
      </c>
      <c r="M160" s="24">
        <v>48</v>
      </c>
      <c r="N160" s="24">
        <f t="shared" si="52"/>
        <v>2.448</v>
      </c>
      <c r="O160" s="24">
        <v>51</v>
      </c>
      <c r="P160" s="24">
        <f t="shared" si="53"/>
        <v>2.601</v>
      </c>
      <c r="Q160" s="25">
        <f t="shared" si="54"/>
        <v>160</v>
      </c>
      <c r="R160" s="25">
        <f t="shared" si="55"/>
        <v>122.38461538461539</v>
      </c>
      <c r="S160" s="25">
        <f t="shared" si="56"/>
        <v>116.5</v>
      </c>
      <c r="T160" s="32">
        <f t="shared" si="57"/>
        <v>-1.1310000000000002</v>
      </c>
      <c r="U160" s="32">
        <f t="shared" si="58"/>
        <v>-0.15300000000000002</v>
      </c>
      <c r="V160" s="34">
        <f t="shared" si="59"/>
        <v>3</v>
      </c>
    </row>
    <row r="161" spans="1:22" ht="12.75">
      <c r="A161" s="221"/>
      <c r="B161" s="158">
        <v>156</v>
      </c>
      <c r="C161" s="90" t="s">
        <v>140</v>
      </c>
      <c r="D161" s="3">
        <v>90</v>
      </c>
      <c r="E161" s="3" t="s">
        <v>32</v>
      </c>
      <c r="F161" s="24">
        <v>0</v>
      </c>
      <c r="G161" s="24">
        <v>4575.29</v>
      </c>
      <c r="H161" s="24">
        <v>18.199</v>
      </c>
      <c r="I161" s="24">
        <f t="shared" si="48"/>
        <v>18.199</v>
      </c>
      <c r="J161" s="24">
        <f t="shared" si="49"/>
        <v>14.4</v>
      </c>
      <c r="K161" s="127">
        <f t="shared" si="50"/>
        <v>10.396</v>
      </c>
      <c r="L161" s="25">
        <f t="shared" si="51"/>
        <v>10.982500000000002</v>
      </c>
      <c r="M161" s="24">
        <v>153</v>
      </c>
      <c r="N161" s="24">
        <f t="shared" si="52"/>
        <v>7.803</v>
      </c>
      <c r="O161" s="24">
        <v>141.5</v>
      </c>
      <c r="P161" s="24">
        <f t="shared" si="53"/>
        <v>7.2165</v>
      </c>
      <c r="Q161" s="25">
        <f t="shared" si="54"/>
        <v>160</v>
      </c>
      <c r="R161" s="25">
        <f t="shared" si="55"/>
        <v>115.5111111111111</v>
      </c>
      <c r="S161" s="25">
        <f t="shared" si="56"/>
        <v>122.0277777777778</v>
      </c>
      <c r="T161" s="32">
        <f t="shared" si="57"/>
        <v>-3.4174999999999986</v>
      </c>
      <c r="U161" s="32">
        <f t="shared" si="58"/>
        <v>0.5865</v>
      </c>
      <c r="V161" s="34">
        <f t="shared" si="59"/>
        <v>-11.5</v>
      </c>
    </row>
    <row r="162" spans="1:22" ht="12.75">
      <c r="A162" s="221"/>
      <c r="B162" s="158">
        <v>157</v>
      </c>
      <c r="C162" s="165" t="s">
        <v>54</v>
      </c>
      <c r="D162" s="166">
        <v>34</v>
      </c>
      <c r="E162" s="166"/>
      <c r="F162" s="167">
        <v>1439.65</v>
      </c>
      <c r="G162" s="166">
        <v>1439.65</v>
      </c>
      <c r="H162" s="24">
        <v>6.2</v>
      </c>
      <c r="I162" s="24">
        <v>6.2</v>
      </c>
      <c r="J162" s="126">
        <v>5.44</v>
      </c>
      <c r="K162" s="127">
        <v>5.282</v>
      </c>
      <c r="L162" s="25">
        <v>4.74688</v>
      </c>
      <c r="M162" s="116">
        <v>18</v>
      </c>
      <c r="N162" s="32">
        <v>0.918</v>
      </c>
      <c r="O162" s="25">
        <v>23.9</v>
      </c>
      <c r="P162" s="25">
        <v>1.45312</v>
      </c>
      <c r="Q162" s="25">
        <v>160</v>
      </c>
      <c r="R162" s="25">
        <v>155.35294117647058</v>
      </c>
      <c r="S162" s="25">
        <v>139.61411764705883</v>
      </c>
      <c r="T162" s="32">
        <v>-0.6931200000000004</v>
      </c>
      <c r="U162" s="32">
        <v>-0.5351199999999999</v>
      </c>
      <c r="V162" s="34">
        <v>5.9</v>
      </c>
    </row>
    <row r="163" spans="1:22" ht="12.75">
      <c r="A163" s="221"/>
      <c r="B163" s="158">
        <v>158</v>
      </c>
      <c r="C163" s="165" t="s">
        <v>56</v>
      </c>
      <c r="D163" s="166">
        <v>15</v>
      </c>
      <c r="E163" s="166"/>
      <c r="F163" s="166">
        <v>886.91</v>
      </c>
      <c r="G163" s="166">
        <v>886.91</v>
      </c>
      <c r="H163" s="24">
        <v>3.42</v>
      </c>
      <c r="I163" s="24">
        <v>3.42</v>
      </c>
      <c r="J163" s="126">
        <v>2.4</v>
      </c>
      <c r="K163" s="127">
        <v>2.298</v>
      </c>
      <c r="L163" s="25">
        <v>1.9608</v>
      </c>
      <c r="M163" s="116">
        <v>22</v>
      </c>
      <c r="N163" s="32">
        <v>1.122</v>
      </c>
      <c r="O163" s="25">
        <v>24</v>
      </c>
      <c r="P163" s="25">
        <v>1.4591999999999998</v>
      </c>
      <c r="Q163" s="25">
        <v>160</v>
      </c>
      <c r="R163" s="25">
        <v>153.2</v>
      </c>
      <c r="S163" s="25">
        <v>130.72</v>
      </c>
      <c r="T163" s="32">
        <v>-0.4391999999999998</v>
      </c>
      <c r="U163" s="32">
        <v>-0.3371999999999997</v>
      </c>
      <c r="V163" s="34">
        <v>2</v>
      </c>
    </row>
    <row r="164" spans="1:22" ht="12.75">
      <c r="A164" s="221"/>
      <c r="B164" s="158">
        <v>159</v>
      </c>
      <c r="C164" s="165" t="s">
        <v>58</v>
      </c>
      <c r="D164" s="166">
        <v>12</v>
      </c>
      <c r="E164" s="166"/>
      <c r="F164" s="166">
        <v>653.45</v>
      </c>
      <c r="G164" s="166">
        <v>653.45</v>
      </c>
      <c r="H164" s="24">
        <v>3.07</v>
      </c>
      <c r="I164" s="24">
        <v>3.07</v>
      </c>
      <c r="J164" s="126">
        <v>1.92</v>
      </c>
      <c r="K164" s="127">
        <v>1.6929999999999998</v>
      </c>
      <c r="L164" s="25">
        <v>1.1243999999999998</v>
      </c>
      <c r="M164" s="116">
        <v>27</v>
      </c>
      <c r="N164" s="32">
        <v>1.377</v>
      </c>
      <c r="O164" s="25">
        <v>32</v>
      </c>
      <c r="P164" s="25">
        <v>1.9456</v>
      </c>
      <c r="Q164" s="25">
        <v>160</v>
      </c>
      <c r="R164" s="25">
        <v>141.08333333333331</v>
      </c>
      <c r="S164" s="25">
        <v>93.7</v>
      </c>
      <c r="T164" s="32">
        <v>-0.7956000000000001</v>
      </c>
      <c r="U164" s="32">
        <v>-0.5686</v>
      </c>
      <c r="V164" s="34">
        <v>5</v>
      </c>
    </row>
    <row r="165" spans="1:22" ht="12.75">
      <c r="A165" s="221"/>
      <c r="B165" s="158">
        <v>160</v>
      </c>
      <c r="C165" s="106" t="s">
        <v>156</v>
      </c>
      <c r="D165" s="105">
        <v>40</v>
      </c>
      <c r="E165" s="105">
        <v>1992</v>
      </c>
      <c r="F165" s="105"/>
      <c r="G165" s="105">
        <f>2114.66+52.33</f>
        <v>2166.99</v>
      </c>
      <c r="H165" s="24">
        <v>7.346</v>
      </c>
      <c r="I165" s="24">
        <f aca="true" t="shared" si="60" ref="I165:I189">H165</f>
        <v>7.346</v>
      </c>
      <c r="J165" s="126">
        <f>35.13*0.16</f>
        <v>5.620800000000001</v>
      </c>
      <c r="K165" s="127">
        <f aca="true" t="shared" si="61" ref="K165:K189">I165-N165</f>
        <v>5.130050000000001</v>
      </c>
      <c r="L165" s="25">
        <f aca="true" t="shared" si="62" ref="L165:L189">I165-P165</f>
        <v>5.130050000000001</v>
      </c>
      <c r="M165" s="116">
        <v>43.45</v>
      </c>
      <c r="N165" s="32">
        <f aca="true" t="shared" si="63" ref="N165:N174">M165*0.051</f>
        <v>2.21595</v>
      </c>
      <c r="O165" s="25">
        <v>43.45</v>
      </c>
      <c r="P165" s="24">
        <f aca="true" t="shared" si="64" ref="P165:P174">O165*0.051</f>
        <v>2.21595</v>
      </c>
      <c r="Q165" s="25">
        <f aca="true" t="shared" si="65" ref="Q165:Q189">J165*1000/D165</f>
        <v>140.52000000000004</v>
      </c>
      <c r="R165" s="25">
        <f aca="true" t="shared" si="66" ref="R165:R189">K165*1000/D165</f>
        <v>128.25125000000003</v>
      </c>
      <c r="S165" s="25">
        <f aca="true" t="shared" si="67" ref="S165:S189">L165*1000/D165</f>
        <v>128.25125000000003</v>
      </c>
      <c r="T165" s="32">
        <f aca="true" t="shared" si="68" ref="T165:T189">L165-J165</f>
        <v>-0.49075000000000024</v>
      </c>
      <c r="U165" s="32">
        <f aca="true" t="shared" si="69" ref="U165:U189">N165-P165</f>
        <v>0</v>
      </c>
      <c r="V165" s="34">
        <f aca="true" t="shared" si="70" ref="V165:V189">O165-M165</f>
        <v>0</v>
      </c>
    </row>
    <row r="166" spans="1:22" ht="12.75">
      <c r="A166" s="221"/>
      <c r="B166" s="158">
        <v>161</v>
      </c>
      <c r="C166" s="90" t="s">
        <v>157</v>
      </c>
      <c r="D166" s="3">
        <v>19</v>
      </c>
      <c r="E166" s="3">
        <v>1992</v>
      </c>
      <c r="F166" s="3"/>
      <c r="G166" s="3">
        <v>986.21</v>
      </c>
      <c r="H166" s="25">
        <v>3.764</v>
      </c>
      <c r="I166" s="24">
        <f t="shared" si="60"/>
        <v>3.764</v>
      </c>
      <c r="J166" s="25">
        <f>19*0.16</f>
        <v>3.04</v>
      </c>
      <c r="K166" s="127">
        <f t="shared" si="61"/>
        <v>2.336</v>
      </c>
      <c r="L166" s="25">
        <f t="shared" si="62"/>
        <v>2.336</v>
      </c>
      <c r="M166" s="25">
        <v>28</v>
      </c>
      <c r="N166" s="32">
        <f t="shared" si="63"/>
        <v>1.428</v>
      </c>
      <c r="O166" s="46">
        <v>28</v>
      </c>
      <c r="P166" s="24">
        <f t="shared" si="64"/>
        <v>1.428</v>
      </c>
      <c r="Q166" s="25">
        <f t="shared" si="65"/>
        <v>160</v>
      </c>
      <c r="R166" s="25">
        <f t="shared" si="66"/>
        <v>122.94736842105263</v>
      </c>
      <c r="S166" s="25">
        <f t="shared" si="67"/>
        <v>122.94736842105263</v>
      </c>
      <c r="T166" s="32">
        <f t="shared" si="68"/>
        <v>-0.7040000000000002</v>
      </c>
      <c r="U166" s="32">
        <f t="shared" si="69"/>
        <v>0</v>
      </c>
      <c r="V166" s="34">
        <f t="shared" si="70"/>
        <v>0</v>
      </c>
    </row>
    <row r="167" spans="1:22" ht="12.75">
      <c r="A167" s="221"/>
      <c r="B167" s="158">
        <v>162</v>
      </c>
      <c r="C167" s="90" t="s">
        <v>158</v>
      </c>
      <c r="D167" s="3">
        <v>30</v>
      </c>
      <c r="E167" s="3">
        <v>1992</v>
      </c>
      <c r="F167" s="24"/>
      <c r="G167" s="24">
        <v>1626.42</v>
      </c>
      <c r="H167" s="25">
        <v>6.12</v>
      </c>
      <c r="I167" s="24">
        <f t="shared" si="60"/>
        <v>6.12</v>
      </c>
      <c r="J167" s="25">
        <f>30*0.16</f>
        <v>4.8</v>
      </c>
      <c r="K167" s="127">
        <f t="shared" si="61"/>
        <v>3.978</v>
      </c>
      <c r="L167" s="25">
        <f t="shared" si="62"/>
        <v>3.978</v>
      </c>
      <c r="M167" s="25">
        <v>42</v>
      </c>
      <c r="N167" s="32">
        <f t="shared" si="63"/>
        <v>2.142</v>
      </c>
      <c r="O167" s="32">
        <v>42</v>
      </c>
      <c r="P167" s="24">
        <f t="shared" si="64"/>
        <v>2.142</v>
      </c>
      <c r="Q167" s="25">
        <f t="shared" si="65"/>
        <v>160</v>
      </c>
      <c r="R167" s="25">
        <f t="shared" si="66"/>
        <v>132.6</v>
      </c>
      <c r="S167" s="25">
        <f t="shared" si="67"/>
        <v>132.6</v>
      </c>
      <c r="T167" s="32">
        <f t="shared" si="68"/>
        <v>-0.8219999999999996</v>
      </c>
      <c r="U167" s="32">
        <f t="shared" si="69"/>
        <v>0</v>
      </c>
      <c r="V167" s="34">
        <f t="shared" si="70"/>
        <v>0</v>
      </c>
    </row>
    <row r="168" spans="1:22" ht="12.75">
      <c r="A168" s="221"/>
      <c r="B168" s="158">
        <v>163</v>
      </c>
      <c r="C168" s="90" t="s">
        <v>159</v>
      </c>
      <c r="D168" s="3">
        <v>16</v>
      </c>
      <c r="E168" s="3">
        <v>1992</v>
      </c>
      <c r="F168" s="3"/>
      <c r="G168" s="3">
        <v>730.56</v>
      </c>
      <c r="H168" s="25">
        <v>2.664</v>
      </c>
      <c r="I168" s="24">
        <f t="shared" si="60"/>
        <v>2.664</v>
      </c>
      <c r="J168" s="25">
        <f>16*0.16</f>
        <v>2.56</v>
      </c>
      <c r="K168" s="127">
        <f t="shared" si="61"/>
        <v>1.9500000000000002</v>
      </c>
      <c r="L168" s="25">
        <f t="shared" si="62"/>
        <v>1.9500000000000002</v>
      </c>
      <c r="M168" s="25">
        <v>14</v>
      </c>
      <c r="N168" s="32">
        <f t="shared" si="63"/>
        <v>0.714</v>
      </c>
      <c r="O168" s="25">
        <v>14</v>
      </c>
      <c r="P168" s="24">
        <f t="shared" si="64"/>
        <v>0.714</v>
      </c>
      <c r="Q168" s="25">
        <f t="shared" si="65"/>
        <v>160</v>
      </c>
      <c r="R168" s="25">
        <f t="shared" si="66"/>
        <v>121.87500000000001</v>
      </c>
      <c r="S168" s="25">
        <f t="shared" si="67"/>
        <v>121.87500000000001</v>
      </c>
      <c r="T168" s="32">
        <f t="shared" si="68"/>
        <v>-0.6099999999999999</v>
      </c>
      <c r="U168" s="32">
        <f t="shared" si="69"/>
        <v>0</v>
      </c>
      <c r="V168" s="34">
        <f t="shared" si="70"/>
        <v>0</v>
      </c>
    </row>
    <row r="169" spans="1:22" ht="12.75">
      <c r="A169" s="221"/>
      <c r="B169" s="158">
        <v>164</v>
      </c>
      <c r="C169" s="90" t="s">
        <v>160</v>
      </c>
      <c r="D169" s="3">
        <v>19</v>
      </c>
      <c r="E169" s="3">
        <v>1992</v>
      </c>
      <c r="F169" s="3"/>
      <c r="G169" s="3">
        <v>910.35</v>
      </c>
      <c r="H169" s="25">
        <v>4</v>
      </c>
      <c r="I169" s="24">
        <f t="shared" si="60"/>
        <v>4</v>
      </c>
      <c r="J169" s="25">
        <f>19*0.16</f>
        <v>3.04</v>
      </c>
      <c r="K169" s="127">
        <f t="shared" si="61"/>
        <v>2.7199</v>
      </c>
      <c r="L169" s="25">
        <f t="shared" si="62"/>
        <v>2.7199</v>
      </c>
      <c r="M169" s="25">
        <v>25.1</v>
      </c>
      <c r="N169" s="32">
        <f t="shared" si="63"/>
        <v>1.2801</v>
      </c>
      <c r="O169" s="25">
        <v>25.1</v>
      </c>
      <c r="P169" s="24">
        <f t="shared" si="64"/>
        <v>1.2801</v>
      </c>
      <c r="Q169" s="25">
        <f t="shared" si="65"/>
        <v>160</v>
      </c>
      <c r="R169" s="25">
        <f t="shared" si="66"/>
        <v>143.15263157894736</v>
      </c>
      <c r="S169" s="25">
        <f t="shared" si="67"/>
        <v>143.15263157894736</v>
      </c>
      <c r="T169" s="32">
        <f t="shared" si="68"/>
        <v>-0.32010000000000005</v>
      </c>
      <c r="U169" s="32">
        <f t="shared" si="69"/>
        <v>0</v>
      </c>
      <c r="V169" s="34">
        <f t="shared" si="70"/>
        <v>0</v>
      </c>
    </row>
    <row r="170" spans="1:22" ht="12.75">
      <c r="A170" s="221"/>
      <c r="B170" s="158">
        <v>165</v>
      </c>
      <c r="C170" s="90" t="s">
        <v>161</v>
      </c>
      <c r="D170" s="3">
        <v>40</v>
      </c>
      <c r="E170" s="3">
        <v>1992</v>
      </c>
      <c r="F170" s="3"/>
      <c r="G170" s="3">
        <v>2284.43</v>
      </c>
      <c r="H170" s="25">
        <v>9</v>
      </c>
      <c r="I170" s="24">
        <f t="shared" si="60"/>
        <v>9</v>
      </c>
      <c r="J170" s="25">
        <f>40*0.16</f>
        <v>6.4</v>
      </c>
      <c r="K170" s="127">
        <f t="shared" si="61"/>
        <v>5.25915</v>
      </c>
      <c r="L170" s="25">
        <f t="shared" si="62"/>
        <v>5.25915</v>
      </c>
      <c r="M170" s="25">
        <v>73.35</v>
      </c>
      <c r="N170" s="32">
        <f t="shared" si="63"/>
        <v>3.7408499999999996</v>
      </c>
      <c r="O170" s="25">
        <v>73.35</v>
      </c>
      <c r="P170" s="24">
        <f t="shared" si="64"/>
        <v>3.7408499999999996</v>
      </c>
      <c r="Q170" s="25">
        <f t="shared" si="65"/>
        <v>160</v>
      </c>
      <c r="R170" s="25">
        <f t="shared" si="66"/>
        <v>131.47875</v>
      </c>
      <c r="S170" s="25">
        <f t="shared" si="67"/>
        <v>131.47875</v>
      </c>
      <c r="T170" s="32">
        <f t="shared" si="68"/>
        <v>-1.1408500000000004</v>
      </c>
      <c r="U170" s="32">
        <f t="shared" si="69"/>
        <v>0</v>
      </c>
      <c r="V170" s="34">
        <f t="shared" si="70"/>
        <v>0</v>
      </c>
    </row>
    <row r="171" spans="1:22" ht="12.75">
      <c r="A171" s="221"/>
      <c r="B171" s="158">
        <v>166</v>
      </c>
      <c r="C171" s="90" t="s">
        <v>162</v>
      </c>
      <c r="D171" s="3">
        <v>27</v>
      </c>
      <c r="E171" s="3">
        <v>1992</v>
      </c>
      <c r="F171" s="24"/>
      <c r="G171" s="24">
        <v>1366.91</v>
      </c>
      <c r="H171" s="24">
        <v>5.895</v>
      </c>
      <c r="I171" s="24">
        <f t="shared" si="60"/>
        <v>5.895</v>
      </c>
      <c r="J171" s="24">
        <f>27*0.16</f>
        <v>4.32</v>
      </c>
      <c r="K171" s="127">
        <f t="shared" si="61"/>
        <v>3.47199</v>
      </c>
      <c r="L171" s="25">
        <f t="shared" si="62"/>
        <v>3.47199</v>
      </c>
      <c r="M171" s="24">
        <v>47.51</v>
      </c>
      <c r="N171" s="32">
        <f t="shared" si="63"/>
        <v>2.4230099999999997</v>
      </c>
      <c r="O171" s="24">
        <v>47.51</v>
      </c>
      <c r="P171" s="24">
        <f t="shared" si="64"/>
        <v>2.4230099999999997</v>
      </c>
      <c r="Q171" s="25">
        <f t="shared" si="65"/>
        <v>160</v>
      </c>
      <c r="R171" s="25">
        <f t="shared" si="66"/>
        <v>128.5922222222222</v>
      </c>
      <c r="S171" s="25">
        <f t="shared" si="67"/>
        <v>128.5922222222222</v>
      </c>
      <c r="T171" s="32">
        <f t="shared" si="68"/>
        <v>-0.8480100000000004</v>
      </c>
      <c r="U171" s="32">
        <f t="shared" si="69"/>
        <v>0</v>
      </c>
      <c r="V171" s="34">
        <f t="shared" si="70"/>
        <v>0</v>
      </c>
    </row>
    <row r="172" spans="1:22" ht="12.75">
      <c r="A172" s="221"/>
      <c r="B172" s="158">
        <v>167</v>
      </c>
      <c r="C172" s="90" t="s">
        <v>163</v>
      </c>
      <c r="D172" s="3">
        <v>4</v>
      </c>
      <c r="E172" s="3">
        <v>1992</v>
      </c>
      <c r="F172" s="3"/>
      <c r="G172" s="3">
        <v>178.48</v>
      </c>
      <c r="H172" s="25">
        <v>0.669</v>
      </c>
      <c r="I172" s="24">
        <f t="shared" si="60"/>
        <v>0.669</v>
      </c>
      <c r="J172" s="25">
        <f>4*0.16</f>
        <v>0.64</v>
      </c>
      <c r="K172" s="127">
        <f t="shared" si="61"/>
        <v>0.5466000000000001</v>
      </c>
      <c r="L172" s="25">
        <f t="shared" si="62"/>
        <v>0.5670000000000001</v>
      </c>
      <c r="M172" s="25">
        <v>2.4</v>
      </c>
      <c r="N172" s="32">
        <f t="shared" si="63"/>
        <v>0.12239999999999998</v>
      </c>
      <c r="O172" s="25">
        <v>2</v>
      </c>
      <c r="P172" s="24">
        <f t="shared" si="64"/>
        <v>0.102</v>
      </c>
      <c r="Q172" s="25">
        <f t="shared" si="65"/>
        <v>160</v>
      </c>
      <c r="R172" s="25">
        <f t="shared" si="66"/>
        <v>136.65000000000003</v>
      </c>
      <c r="S172" s="25">
        <f t="shared" si="67"/>
        <v>141.75000000000003</v>
      </c>
      <c r="T172" s="32">
        <f t="shared" si="68"/>
        <v>-0.07299999999999995</v>
      </c>
      <c r="U172" s="32">
        <f t="shared" si="69"/>
        <v>0.020399999999999988</v>
      </c>
      <c r="V172" s="34">
        <f t="shared" si="70"/>
        <v>-0.3999999999999999</v>
      </c>
    </row>
    <row r="173" spans="1:22" ht="12.75">
      <c r="A173" s="221"/>
      <c r="B173" s="158">
        <v>168</v>
      </c>
      <c r="C173" s="90" t="s">
        <v>164</v>
      </c>
      <c r="D173" s="3">
        <v>11</v>
      </c>
      <c r="E173" s="3">
        <v>1992</v>
      </c>
      <c r="F173" s="3"/>
      <c r="G173" s="3">
        <v>336.99</v>
      </c>
      <c r="H173" s="25">
        <v>2.112</v>
      </c>
      <c r="I173" s="24">
        <f t="shared" si="60"/>
        <v>2.112</v>
      </c>
      <c r="J173" s="25">
        <f>11*0.16</f>
        <v>1.76</v>
      </c>
      <c r="K173" s="127">
        <f t="shared" si="61"/>
        <v>1.5051</v>
      </c>
      <c r="L173" s="25">
        <f t="shared" si="62"/>
        <v>1.5051</v>
      </c>
      <c r="M173" s="25">
        <v>11.9</v>
      </c>
      <c r="N173" s="32">
        <f t="shared" si="63"/>
        <v>0.6069</v>
      </c>
      <c r="O173" s="25">
        <v>11.9</v>
      </c>
      <c r="P173" s="24">
        <f t="shared" si="64"/>
        <v>0.6069</v>
      </c>
      <c r="Q173" s="25">
        <f t="shared" si="65"/>
        <v>160</v>
      </c>
      <c r="R173" s="25">
        <f t="shared" si="66"/>
        <v>136.82727272727274</v>
      </c>
      <c r="S173" s="25">
        <f t="shared" si="67"/>
        <v>136.82727272727274</v>
      </c>
      <c r="T173" s="32">
        <f t="shared" si="68"/>
        <v>-0.2548999999999999</v>
      </c>
      <c r="U173" s="32">
        <f t="shared" si="69"/>
        <v>0</v>
      </c>
      <c r="V173" s="34">
        <f t="shared" si="70"/>
        <v>0</v>
      </c>
    </row>
    <row r="174" spans="1:22" ht="12.75">
      <c r="A174" s="221"/>
      <c r="B174" s="158">
        <v>169</v>
      </c>
      <c r="C174" s="91" t="s">
        <v>165</v>
      </c>
      <c r="D174" s="92">
        <v>14</v>
      </c>
      <c r="E174" s="92">
        <v>1992</v>
      </c>
      <c r="F174" s="92"/>
      <c r="G174" s="92">
        <v>816.18</v>
      </c>
      <c r="H174" s="128">
        <v>3.121</v>
      </c>
      <c r="I174" s="24">
        <f t="shared" si="60"/>
        <v>3.121</v>
      </c>
      <c r="J174" s="128">
        <f>14*0.16</f>
        <v>2.24</v>
      </c>
      <c r="K174" s="127">
        <f t="shared" si="61"/>
        <v>1.6675</v>
      </c>
      <c r="L174" s="25">
        <f t="shared" si="62"/>
        <v>1.6675</v>
      </c>
      <c r="M174" s="128">
        <v>28.5</v>
      </c>
      <c r="N174" s="32">
        <f t="shared" si="63"/>
        <v>1.4535</v>
      </c>
      <c r="O174" s="128">
        <v>28.5</v>
      </c>
      <c r="P174" s="24">
        <f t="shared" si="64"/>
        <v>1.4535</v>
      </c>
      <c r="Q174" s="25">
        <f t="shared" si="65"/>
        <v>160</v>
      </c>
      <c r="R174" s="25">
        <f t="shared" si="66"/>
        <v>119.10714285714286</v>
      </c>
      <c r="S174" s="25">
        <f t="shared" si="67"/>
        <v>119.10714285714286</v>
      </c>
      <c r="T174" s="32">
        <f t="shared" si="68"/>
        <v>-0.5725000000000002</v>
      </c>
      <c r="U174" s="32">
        <f t="shared" si="69"/>
        <v>0</v>
      </c>
      <c r="V174" s="34">
        <f t="shared" si="70"/>
        <v>0</v>
      </c>
    </row>
    <row r="175" spans="1:22" ht="12.75">
      <c r="A175" s="221"/>
      <c r="B175" s="158">
        <v>170</v>
      </c>
      <c r="C175" s="164" t="s">
        <v>196</v>
      </c>
      <c r="D175" s="65">
        <v>60</v>
      </c>
      <c r="E175" s="65" t="s">
        <v>28</v>
      </c>
      <c r="F175" s="64">
        <v>2738.25</v>
      </c>
      <c r="G175" s="64">
        <v>2738.25</v>
      </c>
      <c r="H175" s="63">
        <v>12.5</v>
      </c>
      <c r="I175" s="24">
        <f t="shared" si="60"/>
        <v>12.5</v>
      </c>
      <c r="J175" s="63">
        <v>9.6</v>
      </c>
      <c r="K175" s="127">
        <f t="shared" si="61"/>
        <v>8.881879999999999</v>
      </c>
      <c r="L175" s="25">
        <f t="shared" si="62"/>
        <v>8.585852</v>
      </c>
      <c r="M175" s="63">
        <v>66</v>
      </c>
      <c r="N175" s="63">
        <f>M175*0.05482</f>
        <v>3.6181200000000002</v>
      </c>
      <c r="O175" s="63">
        <v>71.4</v>
      </c>
      <c r="P175" s="63">
        <f>O175*0.05482</f>
        <v>3.9141480000000004</v>
      </c>
      <c r="Q175" s="25">
        <f t="shared" si="65"/>
        <v>160</v>
      </c>
      <c r="R175" s="25">
        <f t="shared" si="66"/>
        <v>148.03133333333332</v>
      </c>
      <c r="S175" s="25">
        <f t="shared" si="67"/>
        <v>143.0975333333333</v>
      </c>
      <c r="T175" s="32">
        <f t="shared" si="68"/>
        <v>-1.0141480000000005</v>
      </c>
      <c r="U175" s="32">
        <f t="shared" si="69"/>
        <v>-0.2960280000000002</v>
      </c>
      <c r="V175" s="34">
        <f t="shared" si="70"/>
        <v>5.400000000000006</v>
      </c>
    </row>
    <row r="176" spans="1:22" ht="12.75">
      <c r="A176" s="221"/>
      <c r="B176" s="158">
        <v>171</v>
      </c>
      <c r="C176" s="164" t="s">
        <v>67</v>
      </c>
      <c r="D176" s="65">
        <v>108</v>
      </c>
      <c r="E176" s="65" t="s">
        <v>28</v>
      </c>
      <c r="F176" s="64">
        <v>2582.45</v>
      </c>
      <c r="G176" s="64">
        <v>2582.45</v>
      </c>
      <c r="H176" s="63">
        <v>15.63</v>
      </c>
      <c r="I176" s="24">
        <f t="shared" si="60"/>
        <v>15.63</v>
      </c>
      <c r="J176" s="63">
        <v>17.28</v>
      </c>
      <c r="K176" s="127">
        <f t="shared" si="61"/>
        <v>10.531740000000001</v>
      </c>
      <c r="L176" s="25">
        <f t="shared" si="62"/>
        <v>9.325700000000001</v>
      </c>
      <c r="M176" s="63">
        <v>93</v>
      </c>
      <c r="N176" s="63">
        <f aca="true" t="shared" si="71" ref="N176:N182">M176*0.05482</f>
        <v>5.09826</v>
      </c>
      <c r="O176" s="66">
        <v>115</v>
      </c>
      <c r="P176" s="63">
        <f aca="true" t="shared" si="72" ref="P176:P182">O176*0.05482</f>
        <v>6.3043000000000005</v>
      </c>
      <c r="Q176" s="25">
        <f t="shared" si="65"/>
        <v>160</v>
      </c>
      <c r="R176" s="25">
        <f t="shared" si="66"/>
        <v>97.51611111111113</v>
      </c>
      <c r="S176" s="25">
        <f t="shared" si="67"/>
        <v>86.34907407407408</v>
      </c>
      <c r="T176" s="32">
        <f t="shared" si="68"/>
        <v>-7.9543</v>
      </c>
      <c r="U176" s="32">
        <f t="shared" si="69"/>
        <v>-1.2060400000000007</v>
      </c>
      <c r="V176" s="34">
        <f t="shared" si="70"/>
        <v>22</v>
      </c>
    </row>
    <row r="177" spans="1:22" ht="12.75">
      <c r="A177" s="221"/>
      <c r="B177" s="158">
        <v>172</v>
      </c>
      <c r="C177" s="164" t="s">
        <v>68</v>
      </c>
      <c r="D177" s="65">
        <v>60</v>
      </c>
      <c r="E177" s="65" t="s">
        <v>28</v>
      </c>
      <c r="F177" s="64">
        <v>2425.09</v>
      </c>
      <c r="G177" s="64">
        <v>2425.09</v>
      </c>
      <c r="H177" s="63">
        <v>12.5</v>
      </c>
      <c r="I177" s="24">
        <f t="shared" si="60"/>
        <v>12.5</v>
      </c>
      <c r="J177" s="63">
        <v>9.6</v>
      </c>
      <c r="K177" s="127">
        <f t="shared" si="61"/>
        <v>7.18246</v>
      </c>
      <c r="L177" s="25">
        <f t="shared" si="62"/>
        <v>7.75807</v>
      </c>
      <c r="M177" s="63">
        <v>97</v>
      </c>
      <c r="N177" s="63">
        <f t="shared" si="71"/>
        <v>5.31754</v>
      </c>
      <c r="O177" s="63">
        <v>86.5</v>
      </c>
      <c r="P177" s="63">
        <f t="shared" si="72"/>
        <v>4.74193</v>
      </c>
      <c r="Q177" s="25">
        <f t="shared" si="65"/>
        <v>160</v>
      </c>
      <c r="R177" s="25">
        <f t="shared" si="66"/>
        <v>119.70766666666667</v>
      </c>
      <c r="S177" s="25">
        <f t="shared" si="67"/>
        <v>129.30116666666666</v>
      </c>
      <c r="T177" s="32">
        <f t="shared" si="68"/>
        <v>-1.8419299999999996</v>
      </c>
      <c r="U177" s="32">
        <f t="shared" si="69"/>
        <v>0.5756100000000002</v>
      </c>
      <c r="V177" s="34">
        <f t="shared" si="70"/>
        <v>-10.5</v>
      </c>
    </row>
    <row r="178" spans="1:22" ht="12.75">
      <c r="A178" s="221"/>
      <c r="B178" s="158">
        <v>173</v>
      </c>
      <c r="C178" s="164" t="s">
        <v>69</v>
      </c>
      <c r="D178" s="65">
        <v>48</v>
      </c>
      <c r="E178" s="65" t="s">
        <v>28</v>
      </c>
      <c r="F178" s="64">
        <v>1955.05</v>
      </c>
      <c r="G178" s="64">
        <v>1955.05</v>
      </c>
      <c r="H178" s="63">
        <v>9.33</v>
      </c>
      <c r="I178" s="24">
        <f t="shared" si="60"/>
        <v>9.33</v>
      </c>
      <c r="J178" s="63">
        <v>7.6</v>
      </c>
      <c r="K178" s="127">
        <f t="shared" si="61"/>
        <v>6.20526</v>
      </c>
      <c r="L178" s="25">
        <f t="shared" si="62"/>
        <v>6.830208</v>
      </c>
      <c r="M178" s="63">
        <v>57</v>
      </c>
      <c r="N178" s="63">
        <f t="shared" si="71"/>
        <v>3.12474</v>
      </c>
      <c r="O178" s="63">
        <v>45.6</v>
      </c>
      <c r="P178" s="63">
        <f t="shared" si="72"/>
        <v>2.4997920000000002</v>
      </c>
      <c r="Q178" s="25">
        <f t="shared" si="65"/>
        <v>158.33333333333334</v>
      </c>
      <c r="R178" s="25">
        <f t="shared" si="66"/>
        <v>129.27625</v>
      </c>
      <c r="S178" s="25">
        <f t="shared" si="67"/>
        <v>142.296</v>
      </c>
      <c r="T178" s="32">
        <f t="shared" si="68"/>
        <v>-0.7697919999999998</v>
      </c>
      <c r="U178" s="32">
        <f t="shared" si="69"/>
        <v>0.6249479999999998</v>
      </c>
      <c r="V178" s="34">
        <f t="shared" si="70"/>
        <v>-11.399999999999999</v>
      </c>
    </row>
    <row r="179" spans="1:22" ht="12.75">
      <c r="A179" s="221"/>
      <c r="B179" s="158">
        <v>174</v>
      </c>
      <c r="C179" s="164" t="s">
        <v>71</v>
      </c>
      <c r="D179" s="65">
        <v>20</v>
      </c>
      <c r="E179" s="65" t="s">
        <v>28</v>
      </c>
      <c r="F179" s="64">
        <v>1648.62</v>
      </c>
      <c r="G179" s="64">
        <v>1648.62</v>
      </c>
      <c r="H179" s="63">
        <v>5</v>
      </c>
      <c r="I179" s="24">
        <f t="shared" si="60"/>
        <v>5</v>
      </c>
      <c r="J179" s="63">
        <v>3.2</v>
      </c>
      <c r="K179" s="127">
        <f t="shared" si="61"/>
        <v>2.5331</v>
      </c>
      <c r="L179" s="25">
        <f t="shared" si="62"/>
        <v>2.593402</v>
      </c>
      <c r="M179" s="63">
        <v>45</v>
      </c>
      <c r="N179" s="63">
        <f t="shared" si="71"/>
        <v>2.4669</v>
      </c>
      <c r="O179" s="63">
        <v>43.9</v>
      </c>
      <c r="P179" s="63">
        <f t="shared" si="72"/>
        <v>2.406598</v>
      </c>
      <c r="Q179" s="25">
        <f t="shared" si="65"/>
        <v>160</v>
      </c>
      <c r="R179" s="25">
        <f t="shared" si="66"/>
        <v>126.655</v>
      </c>
      <c r="S179" s="25">
        <f t="shared" si="67"/>
        <v>129.6701</v>
      </c>
      <c r="T179" s="32">
        <f t="shared" si="68"/>
        <v>-0.606598</v>
      </c>
      <c r="U179" s="32">
        <f t="shared" si="69"/>
        <v>0.06030200000000008</v>
      </c>
      <c r="V179" s="34">
        <f t="shared" si="70"/>
        <v>-1.1000000000000014</v>
      </c>
    </row>
    <row r="180" spans="1:22" ht="12.75">
      <c r="A180" s="221"/>
      <c r="B180" s="158">
        <v>175</v>
      </c>
      <c r="C180" s="164" t="s">
        <v>72</v>
      </c>
      <c r="D180" s="65">
        <v>40</v>
      </c>
      <c r="E180" s="65" t="s">
        <v>28</v>
      </c>
      <c r="F180" s="64">
        <v>2231.59</v>
      </c>
      <c r="G180" s="64">
        <v>2231.59</v>
      </c>
      <c r="H180" s="63">
        <v>9.08</v>
      </c>
      <c r="I180" s="24">
        <f t="shared" si="60"/>
        <v>9.08</v>
      </c>
      <c r="J180" s="63">
        <v>6.4</v>
      </c>
      <c r="K180" s="127">
        <f t="shared" si="61"/>
        <v>4.52994</v>
      </c>
      <c r="L180" s="25">
        <f t="shared" si="62"/>
        <v>6.0923099999999994</v>
      </c>
      <c r="M180" s="63">
        <v>83</v>
      </c>
      <c r="N180" s="63">
        <f t="shared" si="71"/>
        <v>4.55006</v>
      </c>
      <c r="O180" s="63">
        <v>54.5</v>
      </c>
      <c r="P180" s="63">
        <f t="shared" si="72"/>
        <v>2.98769</v>
      </c>
      <c r="Q180" s="25">
        <f t="shared" si="65"/>
        <v>160</v>
      </c>
      <c r="R180" s="25">
        <f t="shared" si="66"/>
        <v>113.24849999999999</v>
      </c>
      <c r="S180" s="25">
        <f t="shared" si="67"/>
        <v>152.30775</v>
      </c>
      <c r="T180" s="32">
        <f t="shared" si="68"/>
        <v>-0.3076900000000009</v>
      </c>
      <c r="U180" s="32">
        <f t="shared" si="69"/>
        <v>1.56237</v>
      </c>
      <c r="V180" s="34">
        <f t="shared" si="70"/>
        <v>-28.5</v>
      </c>
    </row>
    <row r="181" spans="1:22" ht="12.75">
      <c r="A181" s="221"/>
      <c r="B181" s="158">
        <v>176</v>
      </c>
      <c r="C181" s="164" t="s">
        <v>73</v>
      </c>
      <c r="D181" s="168">
        <v>40</v>
      </c>
      <c r="E181" s="65" t="s">
        <v>28</v>
      </c>
      <c r="F181" s="64">
        <v>1779.99</v>
      </c>
      <c r="G181" s="64">
        <v>1779.99</v>
      </c>
      <c r="H181" s="63">
        <v>7.91</v>
      </c>
      <c r="I181" s="24">
        <f t="shared" si="60"/>
        <v>7.91</v>
      </c>
      <c r="J181" s="63">
        <v>6.32</v>
      </c>
      <c r="K181" s="127">
        <f t="shared" si="61"/>
        <v>5.27864</v>
      </c>
      <c r="L181" s="25">
        <f t="shared" si="62"/>
        <v>5.497920000000001</v>
      </c>
      <c r="M181" s="63">
        <v>48</v>
      </c>
      <c r="N181" s="63">
        <f t="shared" si="71"/>
        <v>2.63136</v>
      </c>
      <c r="O181" s="63">
        <v>44</v>
      </c>
      <c r="P181" s="63">
        <f t="shared" si="72"/>
        <v>2.41208</v>
      </c>
      <c r="Q181" s="25">
        <f t="shared" si="65"/>
        <v>158</v>
      </c>
      <c r="R181" s="25">
        <f t="shared" si="66"/>
        <v>131.966</v>
      </c>
      <c r="S181" s="25">
        <f t="shared" si="67"/>
        <v>137.44800000000004</v>
      </c>
      <c r="T181" s="32">
        <f t="shared" si="68"/>
        <v>-0.8220799999999997</v>
      </c>
      <c r="U181" s="32">
        <f t="shared" si="69"/>
        <v>0.21927999999999992</v>
      </c>
      <c r="V181" s="34">
        <f t="shared" si="70"/>
        <v>-4</v>
      </c>
    </row>
    <row r="182" spans="1:22" ht="12.75">
      <c r="A182" s="221"/>
      <c r="B182" s="158">
        <v>177</v>
      </c>
      <c r="C182" s="164" t="s">
        <v>74</v>
      </c>
      <c r="D182" s="168">
        <v>45</v>
      </c>
      <c r="E182" s="65" t="s">
        <v>28</v>
      </c>
      <c r="F182" s="64">
        <v>1881.31</v>
      </c>
      <c r="G182" s="64">
        <v>1881.31</v>
      </c>
      <c r="H182" s="63">
        <v>9.03</v>
      </c>
      <c r="I182" s="24">
        <f t="shared" si="60"/>
        <v>9.03</v>
      </c>
      <c r="J182" s="63">
        <v>7.2</v>
      </c>
      <c r="K182" s="127">
        <f t="shared" si="61"/>
        <v>6.45346</v>
      </c>
      <c r="L182" s="25">
        <f t="shared" si="62"/>
        <v>5.5659241999999995</v>
      </c>
      <c r="M182" s="63">
        <v>47</v>
      </c>
      <c r="N182" s="63">
        <f t="shared" si="71"/>
        <v>2.57654</v>
      </c>
      <c r="O182" s="63">
        <v>63.19</v>
      </c>
      <c r="P182" s="63">
        <f t="shared" si="72"/>
        <v>3.4640758</v>
      </c>
      <c r="Q182" s="25">
        <f t="shared" si="65"/>
        <v>160</v>
      </c>
      <c r="R182" s="25">
        <f t="shared" si="66"/>
        <v>143.41022222222222</v>
      </c>
      <c r="S182" s="25">
        <f t="shared" si="67"/>
        <v>123.68720444444443</v>
      </c>
      <c r="T182" s="32">
        <f t="shared" si="68"/>
        <v>-1.6340758000000006</v>
      </c>
      <c r="U182" s="32">
        <f t="shared" si="69"/>
        <v>-0.8875357999999998</v>
      </c>
      <c r="V182" s="34">
        <f t="shared" si="70"/>
        <v>16.189999999999998</v>
      </c>
    </row>
    <row r="183" spans="1:22" ht="12.75">
      <c r="A183" s="221"/>
      <c r="B183" s="158">
        <v>178</v>
      </c>
      <c r="C183" s="90" t="s">
        <v>113</v>
      </c>
      <c r="D183" s="3">
        <v>40</v>
      </c>
      <c r="E183" s="3">
        <v>1975</v>
      </c>
      <c r="F183" s="3">
        <v>2260.93</v>
      </c>
      <c r="G183" s="3">
        <v>2260.93</v>
      </c>
      <c r="H183" s="32">
        <v>6.08</v>
      </c>
      <c r="I183" s="24">
        <f t="shared" si="60"/>
        <v>6.08</v>
      </c>
      <c r="J183" s="24">
        <v>6.4</v>
      </c>
      <c r="K183" s="127">
        <f t="shared" si="61"/>
        <v>3.836</v>
      </c>
      <c r="L183" s="25">
        <f t="shared" si="62"/>
        <v>3.5300000000000002</v>
      </c>
      <c r="M183" s="25">
        <v>44</v>
      </c>
      <c r="N183" s="32">
        <f>M183*51/1000</f>
        <v>2.244</v>
      </c>
      <c r="O183" s="25">
        <v>50</v>
      </c>
      <c r="P183" s="32">
        <f aca="true" t="shared" si="73" ref="P183:P189">O183*51/1000</f>
        <v>2.55</v>
      </c>
      <c r="Q183" s="25">
        <f t="shared" si="65"/>
        <v>160</v>
      </c>
      <c r="R183" s="25">
        <f t="shared" si="66"/>
        <v>95.9</v>
      </c>
      <c r="S183" s="25">
        <f t="shared" si="67"/>
        <v>88.25000000000001</v>
      </c>
      <c r="T183" s="32">
        <f t="shared" si="68"/>
        <v>-2.87</v>
      </c>
      <c r="U183" s="32">
        <f t="shared" si="69"/>
        <v>-0.3059999999999996</v>
      </c>
      <c r="V183" s="34">
        <f t="shared" si="70"/>
        <v>6</v>
      </c>
    </row>
    <row r="184" spans="1:22" ht="12.75">
      <c r="A184" s="221"/>
      <c r="B184" s="158">
        <v>179</v>
      </c>
      <c r="C184" s="90" t="s">
        <v>114</v>
      </c>
      <c r="D184" s="3">
        <v>47</v>
      </c>
      <c r="E184" s="3">
        <v>1964</v>
      </c>
      <c r="F184" s="3">
        <v>2370.98</v>
      </c>
      <c r="G184" s="3">
        <v>2370.98</v>
      </c>
      <c r="H184" s="32">
        <v>9.505</v>
      </c>
      <c r="I184" s="24">
        <f t="shared" si="60"/>
        <v>9.505</v>
      </c>
      <c r="J184" s="24">
        <v>7.44</v>
      </c>
      <c r="K184" s="127">
        <f t="shared" si="61"/>
        <v>7.261000000000001</v>
      </c>
      <c r="L184" s="25">
        <f t="shared" si="62"/>
        <v>7.439500000000001</v>
      </c>
      <c r="M184" s="25">
        <v>44</v>
      </c>
      <c r="N184" s="32">
        <f aca="true" t="shared" si="74" ref="N184:N189">M184*51/1000</f>
        <v>2.244</v>
      </c>
      <c r="O184" s="25">
        <v>40.5</v>
      </c>
      <c r="P184" s="32">
        <f t="shared" si="73"/>
        <v>2.0655</v>
      </c>
      <c r="Q184" s="25">
        <f t="shared" si="65"/>
        <v>158.29787234042553</v>
      </c>
      <c r="R184" s="25">
        <f t="shared" si="66"/>
        <v>154.48936170212767</v>
      </c>
      <c r="S184" s="25">
        <f t="shared" si="67"/>
        <v>158.28723404255322</v>
      </c>
      <c r="T184" s="32">
        <f t="shared" si="68"/>
        <v>-0.0004999999999997229</v>
      </c>
      <c r="U184" s="32">
        <f t="shared" si="69"/>
        <v>0.1785000000000001</v>
      </c>
      <c r="V184" s="34">
        <f t="shared" si="70"/>
        <v>-3.5</v>
      </c>
    </row>
    <row r="185" spans="1:22" ht="12.75">
      <c r="A185" s="221"/>
      <c r="B185" s="158">
        <v>180</v>
      </c>
      <c r="C185" s="90" t="s">
        <v>115</v>
      </c>
      <c r="D185" s="3">
        <v>50</v>
      </c>
      <c r="E185" s="3">
        <v>1975</v>
      </c>
      <c r="F185" s="3">
        <v>2579.54</v>
      </c>
      <c r="G185" s="3">
        <v>2579.54</v>
      </c>
      <c r="H185" s="32">
        <v>11.1</v>
      </c>
      <c r="I185" s="24">
        <f t="shared" si="60"/>
        <v>11.1</v>
      </c>
      <c r="J185" s="24">
        <v>8</v>
      </c>
      <c r="K185" s="127">
        <f t="shared" si="61"/>
        <v>7.887</v>
      </c>
      <c r="L185" s="25">
        <f t="shared" si="62"/>
        <v>7.6575</v>
      </c>
      <c r="M185" s="25">
        <v>63</v>
      </c>
      <c r="N185" s="32">
        <f t="shared" si="74"/>
        <v>3.213</v>
      </c>
      <c r="O185" s="25">
        <v>67.5</v>
      </c>
      <c r="P185" s="32">
        <f t="shared" si="73"/>
        <v>3.4425</v>
      </c>
      <c r="Q185" s="25">
        <f t="shared" si="65"/>
        <v>160</v>
      </c>
      <c r="R185" s="25">
        <f t="shared" si="66"/>
        <v>157.74</v>
      </c>
      <c r="S185" s="25">
        <f t="shared" si="67"/>
        <v>153.15</v>
      </c>
      <c r="T185" s="32">
        <f t="shared" si="68"/>
        <v>-0.34250000000000025</v>
      </c>
      <c r="U185" s="32">
        <f t="shared" si="69"/>
        <v>-0.22949999999999982</v>
      </c>
      <c r="V185" s="34">
        <f t="shared" si="70"/>
        <v>4.5</v>
      </c>
    </row>
    <row r="186" spans="1:22" ht="12.75">
      <c r="A186" s="221"/>
      <c r="B186" s="158">
        <v>181</v>
      </c>
      <c r="C186" s="90" t="s">
        <v>116</v>
      </c>
      <c r="D186" s="3">
        <v>25</v>
      </c>
      <c r="E186" s="3">
        <v>1976</v>
      </c>
      <c r="F186" s="3">
        <v>1329.94</v>
      </c>
      <c r="G186" s="3">
        <v>1329.94</v>
      </c>
      <c r="H186" s="32">
        <v>4.6</v>
      </c>
      <c r="I186" s="24">
        <f t="shared" si="60"/>
        <v>4.6</v>
      </c>
      <c r="J186" s="24">
        <v>4</v>
      </c>
      <c r="K186" s="127">
        <f t="shared" si="61"/>
        <v>3.0699999999999994</v>
      </c>
      <c r="L186" s="25">
        <f t="shared" si="62"/>
        <v>2.5906</v>
      </c>
      <c r="M186" s="25">
        <v>30</v>
      </c>
      <c r="N186" s="32">
        <f t="shared" si="74"/>
        <v>1.53</v>
      </c>
      <c r="O186" s="25">
        <v>39.4</v>
      </c>
      <c r="P186" s="32">
        <f t="shared" si="73"/>
        <v>2.0094</v>
      </c>
      <c r="Q186" s="25">
        <f t="shared" si="65"/>
        <v>160</v>
      </c>
      <c r="R186" s="25">
        <f t="shared" si="66"/>
        <v>122.79999999999998</v>
      </c>
      <c r="S186" s="25">
        <f t="shared" si="67"/>
        <v>103.624</v>
      </c>
      <c r="T186" s="32">
        <f t="shared" si="68"/>
        <v>-1.4094000000000002</v>
      </c>
      <c r="U186" s="32">
        <f t="shared" si="69"/>
        <v>-0.4793999999999998</v>
      </c>
      <c r="V186" s="34">
        <f t="shared" si="70"/>
        <v>9.399999999999999</v>
      </c>
    </row>
    <row r="187" spans="1:22" ht="12.75">
      <c r="A187" s="221"/>
      <c r="B187" s="158">
        <v>182</v>
      </c>
      <c r="C187" s="90" t="s">
        <v>117</v>
      </c>
      <c r="D187" s="3">
        <v>45</v>
      </c>
      <c r="E187" s="3">
        <v>1974</v>
      </c>
      <c r="F187" s="3">
        <v>1899.15</v>
      </c>
      <c r="G187" s="3">
        <v>1899.15</v>
      </c>
      <c r="H187" s="32">
        <v>9.43</v>
      </c>
      <c r="I187" s="24">
        <f t="shared" si="60"/>
        <v>9.43</v>
      </c>
      <c r="J187" s="24">
        <v>7.2</v>
      </c>
      <c r="K187" s="127">
        <f t="shared" si="61"/>
        <v>6.829</v>
      </c>
      <c r="L187" s="25">
        <f t="shared" si="62"/>
        <v>7.135</v>
      </c>
      <c r="M187" s="25">
        <v>51</v>
      </c>
      <c r="N187" s="32">
        <f t="shared" si="74"/>
        <v>2.601</v>
      </c>
      <c r="O187" s="25">
        <v>45</v>
      </c>
      <c r="P187" s="32">
        <f t="shared" si="73"/>
        <v>2.295</v>
      </c>
      <c r="Q187" s="25">
        <f t="shared" si="65"/>
        <v>160</v>
      </c>
      <c r="R187" s="25">
        <f t="shared" si="66"/>
        <v>151.75555555555556</v>
      </c>
      <c r="S187" s="25">
        <f t="shared" si="67"/>
        <v>158.55555555555554</v>
      </c>
      <c r="T187" s="32">
        <f t="shared" si="68"/>
        <v>-0.06500000000000039</v>
      </c>
      <c r="U187" s="32">
        <f t="shared" si="69"/>
        <v>0.30600000000000005</v>
      </c>
      <c r="V187" s="34">
        <f t="shared" si="70"/>
        <v>-6</v>
      </c>
    </row>
    <row r="188" spans="1:22" ht="12.75">
      <c r="A188" s="221"/>
      <c r="B188" s="158">
        <v>183</v>
      </c>
      <c r="C188" s="90" t="s">
        <v>120</v>
      </c>
      <c r="D188" s="3">
        <v>50</v>
      </c>
      <c r="E188" s="3">
        <v>1978</v>
      </c>
      <c r="F188" s="3">
        <v>2609.35</v>
      </c>
      <c r="G188" s="3">
        <v>2609.35</v>
      </c>
      <c r="H188" s="32">
        <v>10.25</v>
      </c>
      <c r="I188" s="24">
        <f t="shared" si="60"/>
        <v>10.25</v>
      </c>
      <c r="J188" s="24">
        <v>8</v>
      </c>
      <c r="K188" s="127">
        <f t="shared" si="61"/>
        <v>6.629</v>
      </c>
      <c r="L188" s="25">
        <f t="shared" si="62"/>
        <v>6.2414000000000005</v>
      </c>
      <c r="M188" s="25">
        <v>71</v>
      </c>
      <c r="N188" s="32">
        <f t="shared" si="74"/>
        <v>3.621</v>
      </c>
      <c r="O188" s="25">
        <v>78.6</v>
      </c>
      <c r="P188" s="32">
        <f t="shared" si="73"/>
        <v>4.0085999999999995</v>
      </c>
      <c r="Q188" s="25">
        <f t="shared" si="65"/>
        <v>160</v>
      </c>
      <c r="R188" s="25">
        <f t="shared" si="66"/>
        <v>132.58</v>
      </c>
      <c r="S188" s="25">
        <f t="shared" si="67"/>
        <v>124.82800000000002</v>
      </c>
      <c r="T188" s="32">
        <f t="shared" si="68"/>
        <v>-1.7585999999999995</v>
      </c>
      <c r="U188" s="32">
        <f t="shared" si="69"/>
        <v>-0.3875999999999995</v>
      </c>
      <c r="V188" s="34">
        <f t="shared" si="70"/>
        <v>7.599999999999994</v>
      </c>
    </row>
    <row r="189" spans="1:22" ht="12.75">
      <c r="A189" s="221"/>
      <c r="B189" s="158">
        <v>184</v>
      </c>
      <c r="C189" s="90" t="s">
        <v>121</v>
      </c>
      <c r="D189" s="3">
        <v>48</v>
      </c>
      <c r="E189" s="3">
        <v>1973</v>
      </c>
      <c r="F189" s="3">
        <v>2510.26</v>
      </c>
      <c r="G189" s="3">
        <v>2510.26</v>
      </c>
      <c r="H189" s="32">
        <v>8.27</v>
      </c>
      <c r="I189" s="24">
        <f t="shared" si="60"/>
        <v>8.27</v>
      </c>
      <c r="J189" s="24">
        <v>7.68</v>
      </c>
      <c r="K189" s="127">
        <f t="shared" si="61"/>
        <v>5.567</v>
      </c>
      <c r="L189" s="25">
        <f t="shared" si="62"/>
        <v>5.975</v>
      </c>
      <c r="M189" s="25">
        <v>53</v>
      </c>
      <c r="N189" s="32">
        <f t="shared" si="74"/>
        <v>2.703</v>
      </c>
      <c r="O189" s="25">
        <v>45</v>
      </c>
      <c r="P189" s="32">
        <f t="shared" si="73"/>
        <v>2.295</v>
      </c>
      <c r="Q189" s="25">
        <f t="shared" si="65"/>
        <v>160</v>
      </c>
      <c r="R189" s="25">
        <f t="shared" si="66"/>
        <v>115.97916666666667</v>
      </c>
      <c r="S189" s="25">
        <f t="shared" si="67"/>
        <v>124.47916666666667</v>
      </c>
      <c r="T189" s="32">
        <f t="shared" si="68"/>
        <v>-1.705</v>
      </c>
      <c r="U189" s="32">
        <f t="shared" si="69"/>
        <v>0.4079999999999999</v>
      </c>
      <c r="V189" s="34">
        <f t="shared" si="70"/>
        <v>-8</v>
      </c>
    </row>
    <row r="190" spans="1:22" ht="12.75">
      <c r="A190" s="221"/>
      <c r="B190" s="158">
        <v>185</v>
      </c>
      <c r="C190" s="106" t="s">
        <v>275</v>
      </c>
      <c r="D190" s="105">
        <v>24</v>
      </c>
      <c r="E190" s="105" t="s">
        <v>28</v>
      </c>
      <c r="F190" s="105">
        <v>1116.92</v>
      </c>
      <c r="G190" s="105">
        <v>1116.92</v>
      </c>
      <c r="H190" s="24">
        <v>5</v>
      </c>
      <c r="I190" s="24">
        <v>5</v>
      </c>
      <c r="J190" s="126">
        <v>3.84</v>
      </c>
      <c r="K190" s="127">
        <v>2.399</v>
      </c>
      <c r="L190" s="25">
        <v>3.011</v>
      </c>
      <c r="M190" s="116">
        <v>51</v>
      </c>
      <c r="N190" s="32">
        <v>2.601</v>
      </c>
      <c r="O190" s="25">
        <v>39</v>
      </c>
      <c r="P190" s="24">
        <v>1.9889999999999999</v>
      </c>
      <c r="Q190" s="25">
        <v>160</v>
      </c>
      <c r="R190" s="25">
        <v>99.95833333333333</v>
      </c>
      <c r="S190" s="25">
        <v>125.45833333333333</v>
      </c>
      <c r="T190" s="32">
        <v>-0.8289999999999997</v>
      </c>
      <c r="U190" s="32">
        <v>0.6120000000000001</v>
      </c>
      <c r="V190" s="34">
        <v>-12</v>
      </c>
    </row>
    <row r="191" spans="1:22" ht="12.75">
      <c r="A191" s="221"/>
      <c r="B191" s="158">
        <v>186</v>
      </c>
      <c r="C191" s="90" t="s">
        <v>276</v>
      </c>
      <c r="D191" s="3">
        <v>22</v>
      </c>
      <c r="E191" s="3" t="s">
        <v>28</v>
      </c>
      <c r="F191" s="3">
        <v>1170.17</v>
      </c>
      <c r="G191" s="3">
        <v>1170.17</v>
      </c>
      <c r="H191" s="25">
        <v>4.4</v>
      </c>
      <c r="I191" s="24">
        <v>4.4</v>
      </c>
      <c r="J191" s="25">
        <v>3.52</v>
      </c>
      <c r="K191" s="127">
        <v>3.0230000000000006</v>
      </c>
      <c r="L191" s="25">
        <v>3.5126000000000004</v>
      </c>
      <c r="M191" s="25">
        <v>27</v>
      </c>
      <c r="N191" s="32">
        <v>1.377</v>
      </c>
      <c r="O191" s="46">
        <v>17.4</v>
      </c>
      <c r="P191" s="24">
        <v>0.8873999999999999</v>
      </c>
      <c r="Q191" s="25">
        <v>160</v>
      </c>
      <c r="R191" s="25">
        <v>137.40909090909093</v>
      </c>
      <c r="S191" s="25">
        <v>159.66363636363639</v>
      </c>
      <c r="T191" s="32">
        <v>-0.007399999999999629</v>
      </c>
      <c r="U191" s="32">
        <v>0.48960000000000015</v>
      </c>
      <c r="V191" s="34">
        <v>-9.6</v>
      </c>
    </row>
    <row r="192" spans="1:22" ht="12.75">
      <c r="A192" s="221"/>
      <c r="B192" s="158">
        <v>187</v>
      </c>
      <c r="C192" s="90" t="s">
        <v>279</v>
      </c>
      <c r="D192" s="3">
        <v>70</v>
      </c>
      <c r="E192" s="3" t="s">
        <v>28</v>
      </c>
      <c r="F192" s="3">
        <v>3363.64</v>
      </c>
      <c r="G192" s="3">
        <v>3363.64</v>
      </c>
      <c r="H192" s="25">
        <v>15</v>
      </c>
      <c r="I192" s="24">
        <v>15</v>
      </c>
      <c r="J192" s="25">
        <v>11.2</v>
      </c>
      <c r="K192" s="127">
        <v>9.39</v>
      </c>
      <c r="L192" s="25">
        <v>10.009548</v>
      </c>
      <c r="M192" s="25">
        <v>110</v>
      </c>
      <c r="N192" s="32">
        <v>5.61</v>
      </c>
      <c r="O192" s="25">
        <v>97.852</v>
      </c>
      <c r="P192" s="24">
        <v>4.990451999999999</v>
      </c>
      <c r="Q192" s="25">
        <v>160</v>
      </c>
      <c r="R192" s="25">
        <v>134.14285714285714</v>
      </c>
      <c r="S192" s="25">
        <v>142.99354285714287</v>
      </c>
      <c r="T192" s="32">
        <v>-1.1904519999999987</v>
      </c>
      <c r="U192" s="32">
        <v>0.619548</v>
      </c>
      <c r="V192" s="34">
        <v>-12.147999999999996</v>
      </c>
    </row>
    <row r="193" spans="1:22" ht="12.75">
      <c r="A193" s="221"/>
      <c r="B193" s="158">
        <v>188</v>
      </c>
      <c r="C193" s="90" t="s">
        <v>314</v>
      </c>
      <c r="D193" s="3">
        <v>82</v>
      </c>
      <c r="E193" s="3" t="s">
        <v>28</v>
      </c>
      <c r="F193" s="24">
        <v>2967.25</v>
      </c>
      <c r="G193" s="24">
        <v>2967.25</v>
      </c>
      <c r="H193" s="25">
        <v>15.585</v>
      </c>
      <c r="I193" s="24">
        <f>H193</f>
        <v>15.585</v>
      </c>
      <c r="J193" s="25">
        <v>11.73</v>
      </c>
      <c r="K193" s="127">
        <f>I193-N193</f>
        <v>7.369300000000001</v>
      </c>
      <c r="L193" s="25">
        <f>I193-P193</f>
        <v>11.732120000000002</v>
      </c>
      <c r="M193" s="25">
        <v>145</v>
      </c>
      <c r="N193" s="32">
        <v>8.2157</v>
      </c>
      <c r="O193" s="32">
        <v>68</v>
      </c>
      <c r="P193" s="24">
        <v>3.85288</v>
      </c>
      <c r="Q193" s="25">
        <f>J193*1000/D193</f>
        <v>143.0487804878049</v>
      </c>
      <c r="R193" s="25">
        <f>K193*1000/D193</f>
        <v>89.86951219512197</v>
      </c>
      <c r="S193" s="25">
        <f>L193*1000/D193</f>
        <v>143.0746341463415</v>
      </c>
      <c r="T193" s="32">
        <f>L193-J193</f>
        <v>0.002120000000001454</v>
      </c>
      <c r="U193" s="32">
        <f>N193-P193</f>
        <v>4.36282</v>
      </c>
      <c r="V193" s="34">
        <f>O193-M193</f>
        <v>-77</v>
      </c>
    </row>
    <row r="194" spans="1:22" ht="12.75">
      <c r="A194" s="221"/>
      <c r="B194" s="158">
        <v>189</v>
      </c>
      <c r="C194" s="90" t="s">
        <v>421</v>
      </c>
      <c r="D194" s="3">
        <v>22</v>
      </c>
      <c r="E194" s="3">
        <v>1989</v>
      </c>
      <c r="F194" s="92">
        <v>1179.64</v>
      </c>
      <c r="G194" s="92">
        <v>1179.64</v>
      </c>
      <c r="H194" s="92">
        <v>5.221</v>
      </c>
      <c r="I194" s="24">
        <v>5.221</v>
      </c>
      <c r="J194" s="92">
        <v>3.444298</v>
      </c>
      <c r="K194" s="127">
        <v>2.0080000000000005</v>
      </c>
      <c r="L194" s="25">
        <v>2.355991</v>
      </c>
      <c r="M194" s="128">
        <v>63</v>
      </c>
      <c r="N194" s="32">
        <v>3.2129999999999996</v>
      </c>
      <c r="O194" s="92">
        <v>53.372</v>
      </c>
      <c r="P194" s="92">
        <v>2.865009</v>
      </c>
      <c r="Q194" s="25">
        <v>156.559</v>
      </c>
      <c r="R194" s="25">
        <v>91.2727272727273</v>
      </c>
      <c r="S194" s="25">
        <v>107.0905</v>
      </c>
      <c r="T194" s="32">
        <v>-1.088307</v>
      </c>
      <c r="U194" s="32">
        <v>0.3479909999999995</v>
      </c>
      <c r="V194" s="34">
        <v>-9.628</v>
      </c>
    </row>
    <row r="195" spans="1:22" ht="12.75">
      <c r="A195" s="221"/>
      <c r="B195" s="158">
        <v>190</v>
      </c>
      <c r="C195" s="90" t="s">
        <v>425</v>
      </c>
      <c r="D195" s="3">
        <v>40</v>
      </c>
      <c r="E195" s="3" t="s">
        <v>28</v>
      </c>
      <c r="F195" s="92">
        <v>3134.71</v>
      </c>
      <c r="G195" s="92">
        <v>3134.71</v>
      </c>
      <c r="H195" s="92">
        <v>12.246</v>
      </c>
      <c r="I195" s="24">
        <v>12.246</v>
      </c>
      <c r="J195" s="92">
        <v>8.12164</v>
      </c>
      <c r="K195" s="127">
        <v>7.605</v>
      </c>
      <c r="L195" s="25">
        <v>7.253760000000001</v>
      </c>
      <c r="M195" s="128">
        <v>91</v>
      </c>
      <c r="N195" s="32">
        <v>4.641</v>
      </c>
      <c r="O195" s="92">
        <v>93</v>
      </c>
      <c r="P195" s="92">
        <v>4.99224</v>
      </c>
      <c r="Q195" s="25">
        <v>203.041</v>
      </c>
      <c r="R195" s="25">
        <v>190.125</v>
      </c>
      <c r="S195" s="25">
        <v>181.344</v>
      </c>
      <c r="T195" s="32">
        <v>-0.8678799999999987</v>
      </c>
      <c r="U195" s="32">
        <v>-0.3512399999999998</v>
      </c>
      <c r="V195" s="34">
        <v>2</v>
      </c>
    </row>
    <row r="196" spans="1:22" ht="12.75">
      <c r="A196" s="221"/>
      <c r="B196" s="158">
        <v>191</v>
      </c>
      <c r="C196" s="90" t="s">
        <v>429</v>
      </c>
      <c r="D196" s="3">
        <v>145</v>
      </c>
      <c r="E196" s="3">
        <v>1968</v>
      </c>
      <c r="F196" s="92">
        <v>7525.85</v>
      </c>
      <c r="G196" s="92">
        <v>7525.85</v>
      </c>
      <c r="H196" s="92">
        <v>34.418</v>
      </c>
      <c r="I196" s="24">
        <v>34.418</v>
      </c>
      <c r="J196" s="92">
        <v>22.96</v>
      </c>
      <c r="K196" s="127">
        <v>17.333000000000002</v>
      </c>
      <c r="L196" s="25">
        <v>20.623958000000002</v>
      </c>
      <c r="M196" s="128">
        <v>335</v>
      </c>
      <c r="N196" s="32">
        <v>17.085</v>
      </c>
      <c r="O196" s="92">
        <v>256.968</v>
      </c>
      <c r="P196" s="92">
        <v>13.794042</v>
      </c>
      <c r="Q196" s="25">
        <v>158.3448275862069</v>
      </c>
      <c r="R196" s="25">
        <v>119.53793103448278</v>
      </c>
      <c r="S196" s="25">
        <v>142.2341931034483</v>
      </c>
      <c r="T196" s="32">
        <v>-2.336041999999999</v>
      </c>
      <c r="U196" s="32">
        <v>3.290957999999998</v>
      </c>
      <c r="V196" s="34">
        <v>-78.03199999999998</v>
      </c>
    </row>
    <row r="197" spans="1:22" ht="12.75">
      <c r="A197" s="221"/>
      <c r="B197" s="158">
        <v>192</v>
      </c>
      <c r="C197" s="90" t="s">
        <v>430</v>
      </c>
      <c r="D197" s="3">
        <v>40</v>
      </c>
      <c r="E197" s="3">
        <v>1985</v>
      </c>
      <c r="F197" s="92">
        <v>2161.15</v>
      </c>
      <c r="G197" s="92">
        <v>2161.15</v>
      </c>
      <c r="H197" s="92">
        <v>9.529</v>
      </c>
      <c r="I197" s="24">
        <v>9.529</v>
      </c>
      <c r="J197" s="92">
        <v>5.5312</v>
      </c>
      <c r="K197" s="127">
        <v>4.174</v>
      </c>
      <c r="L197" s="25">
        <v>5.292351</v>
      </c>
      <c r="M197" s="128">
        <v>105</v>
      </c>
      <c r="N197" s="32">
        <v>5.355</v>
      </c>
      <c r="O197" s="92">
        <v>78.924166</v>
      </c>
      <c r="P197" s="92">
        <v>4.236649</v>
      </c>
      <c r="Q197" s="25">
        <v>138.28</v>
      </c>
      <c r="R197" s="25">
        <v>104.35</v>
      </c>
      <c r="S197" s="25">
        <v>132.308775</v>
      </c>
      <c r="T197" s="32">
        <v>-0.2388490000000001</v>
      </c>
      <c r="U197" s="32">
        <v>1.1183509999999997</v>
      </c>
      <c r="V197" s="34">
        <v>-26.075834</v>
      </c>
    </row>
    <row r="198" spans="1:22" ht="12.75">
      <c r="A198" s="221"/>
      <c r="B198" s="158">
        <v>193</v>
      </c>
      <c r="C198" s="169" t="s">
        <v>63</v>
      </c>
      <c r="D198" s="170">
        <v>11</v>
      </c>
      <c r="E198" s="170"/>
      <c r="F198" s="170">
        <v>652.44</v>
      </c>
      <c r="G198" s="170">
        <v>652.44</v>
      </c>
      <c r="H198" s="24">
        <v>2.15</v>
      </c>
      <c r="I198" s="24">
        <v>2.15</v>
      </c>
      <c r="J198" s="126">
        <v>1.76</v>
      </c>
      <c r="K198" s="127">
        <v>1.64</v>
      </c>
      <c r="L198" s="25">
        <v>1.3292</v>
      </c>
      <c r="M198" s="116">
        <v>10</v>
      </c>
      <c r="N198" s="32">
        <v>0.51</v>
      </c>
      <c r="O198" s="25">
        <v>13.5</v>
      </c>
      <c r="P198" s="25">
        <v>0.8208</v>
      </c>
      <c r="Q198" s="25">
        <v>160</v>
      </c>
      <c r="R198" s="25">
        <v>149.0909090909091</v>
      </c>
      <c r="S198" s="25">
        <v>120.83636363636364</v>
      </c>
      <c r="T198" s="32">
        <v>-0.43080000000000007</v>
      </c>
      <c r="U198" s="32">
        <v>-0.31079999999999997</v>
      </c>
      <c r="V198" s="34">
        <v>3.5</v>
      </c>
    </row>
    <row r="199" spans="1:22" ht="12.75">
      <c r="A199" s="221"/>
      <c r="B199" s="158">
        <v>194</v>
      </c>
      <c r="C199" s="90" t="s">
        <v>170</v>
      </c>
      <c r="D199" s="3">
        <v>25</v>
      </c>
      <c r="E199" s="3">
        <v>1992</v>
      </c>
      <c r="F199" s="24"/>
      <c r="G199" s="24">
        <v>1277.03</v>
      </c>
      <c r="H199" s="32">
        <v>5</v>
      </c>
      <c r="I199" s="24">
        <v>5</v>
      </c>
      <c r="J199" s="32">
        <v>4</v>
      </c>
      <c r="K199" s="127">
        <v>3.9290000000000003</v>
      </c>
      <c r="L199" s="25">
        <v>3.9290000000000003</v>
      </c>
      <c r="M199" s="24">
        <v>21</v>
      </c>
      <c r="N199" s="32">
        <v>1.071</v>
      </c>
      <c r="O199" s="32">
        <v>21</v>
      </c>
      <c r="P199" s="24">
        <v>1.071</v>
      </c>
      <c r="Q199" s="25">
        <v>160</v>
      </c>
      <c r="R199" s="25">
        <v>157.16</v>
      </c>
      <c r="S199" s="25">
        <v>157.16</v>
      </c>
      <c r="T199" s="32">
        <v>-0.07099999999999973</v>
      </c>
      <c r="U199" s="32">
        <v>0</v>
      </c>
      <c r="V199" s="34">
        <v>0</v>
      </c>
    </row>
    <row r="200" spans="1:22" ht="12.75">
      <c r="A200" s="221"/>
      <c r="B200" s="158">
        <v>195</v>
      </c>
      <c r="C200" s="90" t="s">
        <v>171</v>
      </c>
      <c r="D200" s="3">
        <v>12</v>
      </c>
      <c r="E200" s="3">
        <v>1992</v>
      </c>
      <c r="F200" s="24"/>
      <c r="G200" s="24">
        <v>616.07</v>
      </c>
      <c r="H200" s="32">
        <v>2.6</v>
      </c>
      <c r="I200" s="24">
        <v>2.6</v>
      </c>
      <c r="J200" s="32">
        <v>1.92</v>
      </c>
      <c r="K200" s="127">
        <v>1.8860000000000001</v>
      </c>
      <c r="L200" s="25">
        <v>1.8860000000000001</v>
      </c>
      <c r="M200" s="24">
        <v>14</v>
      </c>
      <c r="N200" s="32">
        <v>0.714</v>
      </c>
      <c r="O200" s="32">
        <v>14</v>
      </c>
      <c r="P200" s="24">
        <v>0.714</v>
      </c>
      <c r="Q200" s="25">
        <v>160</v>
      </c>
      <c r="R200" s="25">
        <v>157.16666666666669</v>
      </c>
      <c r="S200" s="25">
        <v>157.16666666666669</v>
      </c>
      <c r="T200" s="32">
        <v>-0.03399999999999981</v>
      </c>
      <c r="U200" s="32">
        <v>0</v>
      </c>
      <c r="V200" s="34">
        <v>0</v>
      </c>
    </row>
    <row r="201" spans="1:22" ht="12.75">
      <c r="A201" s="221"/>
      <c r="B201" s="158">
        <v>196</v>
      </c>
      <c r="C201" s="90" t="s">
        <v>173</v>
      </c>
      <c r="D201" s="3">
        <v>20</v>
      </c>
      <c r="E201" s="3">
        <v>1992</v>
      </c>
      <c r="F201" s="24"/>
      <c r="G201" s="24">
        <v>1054.09</v>
      </c>
      <c r="H201" s="32">
        <v>4</v>
      </c>
      <c r="I201" s="24">
        <v>4</v>
      </c>
      <c r="J201" s="32">
        <v>3.2</v>
      </c>
      <c r="K201" s="127">
        <v>3.02794</v>
      </c>
      <c r="L201" s="25">
        <v>3.02794</v>
      </c>
      <c r="M201" s="24">
        <v>19.06</v>
      </c>
      <c r="N201" s="32">
        <v>0.9720599999999999</v>
      </c>
      <c r="O201" s="32">
        <v>19.06</v>
      </c>
      <c r="P201" s="24">
        <v>0.9720599999999999</v>
      </c>
      <c r="Q201" s="25">
        <v>160</v>
      </c>
      <c r="R201" s="25">
        <v>151.397</v>
      </c>
      <c r="S201" s="25">
        <v>151.397</v>
      </c>
      <c r="T201" s="32">
        <v>-0.1720600000000001</v>
      </c>
      <c r="U201" s="32">
        <v>0</v>
      </c>
      <c r="V201" s="34">
        <v>0</v>
      </c>
    </row>
    <row r="202" spans="1:22" ht="12.75">
      <c r="A202" s="221"/>
      <c r="B202" s="158">
        <v>197</v>
      </c>
      <c r="C202" s="113" t="s">
        <v>76</v>
      </c>
      <c r="D202" s="65">
        <v>18</v>
      </c>
      <c r="E202" s="65" t="s">
        <v>28</v>
      </c>
      <c r="F202" s="64">
        <v>880.73</v>
      </c>
      <c r="G202" s="64">
        <v>880.73</v>
      </c>
      <c r="H202" s="63">
        <v>3.72</v>
      </c>
      <c r="I202" s="24">
        <v>3.72</v>
      </c>
      <c r="J202" s="63">
        <v>2.7</v>
      </c>
      <c r="K202" s="127">
        <v>2.3495</v>
      </c>
      <c r="L202" s="25">
        <v>2.3495</v>
      </c>
      <c r="M202" s="63">
        <v>25</v>
      </c>
      <c r="N202" s="63">
        <v>1.3705</v>
      </c>
      <c r="O202" s="63">
        <v>25</v>
      </c>
      <c r="P202" s="63">
        <v>1.3705</v>
      </c>
      <c r="Q202" s="25">
        <v>150</v>
      </c>
      <c r="R202" s="25">
        <v>130.52777777777777</v>
      </c>
      <c r="S202" s="25">
        <v>130.52777777777777</v>
      </c>
      <c r="T202" s="32">
        <v>-0.35050000000000026</v>
      </c>
      <c r="U202" s="32">
        <v>0</v>
      </c>
      <c r="V202" s="34">
        <v>0</v>
      </c>
    </row>
    <row r="203" spans="1:22" ht="12.75">
      <c r="A203" s="221"/>
      <c r="B203" s="158">
        <v>198</v>
      </c>
      <c r="C203" s="164" t="s">
        <v>77</v>
      </c>
      <c r="D203" s="65">
        <v>12</v>
      </c>
      <c r="E203" s="65" t="s">
        <v>28</v>
      </c>
      <c r="F203" s="64">
        <v>548.16</v>
      </c>
      <c r="G203" s="64">
        <v>548.16</v>
      </c>
      <c r="H203" s="63">
        <v>2.15</v>
      </c>
      <c r="I203" s="24">
        <v>2.15</v>
      </c>
      <c r="J203" s="63">
        <v>1.92</v>
      </c>
      <c r="K203" s="127">
        <v>1.65662</v>
      </c>
      <c r="L203" s="25">
        <v>1.40993</v>
      </c>
      <c r="M203" s="63">
        <v>9</v>
      </c>
      <c r="N203" s="63">
        <v>0.49338</v>
      </c>
      <c r="O203" s="63">
        <v>13.5</v>
      </c>
      <c r="P203" s="63">
        <v>0.74007</v>
      </c>
      <c r="Q203" s="25">
        <v>160</v>
      </c>
      <c r="R203" s="25">
        <v>138.05166666666665</v>
      </c>
      <c r="S203" s="25">
        <v>117.49416666666666</v>
      </c>
      <c r="T203" s="32">
        <v>-0.51007</v>
      </c>
      <c r="U203" s="32">
        <v>-0.24669000000000002</v>
      </c>
      <c r="V203" s="34">
        <v>4.5</v>
      </c>
    </row>
    <row r="204" spans="1:22" ht="12.75">
      <c r="A204" s="221"/>
      <c r="B204" s="158">
        <v>199</v>
      </c>
      <c r="C204" s="164" t="s">
        <v>80</v>
      </c>
      <c r="D204" s="65">
        <v>30</v>
      </c>
      <c r="E204" s="65" t="s">
        <v>28</v>
      </c>
      <c r="F204" s="64">
        <v>2532.72</v>
      </c>
      <c r="G204" s="64">
        <v>2532.72</v>
      </c>
      <c r="H204" s="63">
        <v>7.06</v>
      </c>
      <c r="I204" s="24">
        <v>7.06</v>
      </c>
      <c r="J204" s="63">
        <v>5</v>
      </c>
      <c r="K204" s="127">
        <v>3.8804399999999997</v>
      </c>
      <c r="L204" s="25">
        <v>3.2280819999999992</v>
      </c>
      <c r="M204" s="63">
        <v>58</v>
      </c>
      <c r="N204" s="63">
        <v>3.17956</v>
      </c>
      <c r="O204" s="63">
        <v>69.9</v>
      </c>
      <c r="P204" s="63">
        <v>3.8319180000000004</v>
      </c>
      <c r="Q204" s="25">
        <v>166.66666666666666</v>
      </c>
      <c r="R204" s="25">
        <v>129.34799999999998</v>
      </c>
      <c r="S204" s="25">
        <v>107.60273333333332</v>
      </c>
      <c r="T204" s="32">
        <v>-1.7719180000000008</v>
      </c>
      <c r="U204" s="32">
        <v>-0.6523580000000004</v>
      </c>
      <c r="V204" s="34">
        <v>11.9</v>
      </c>
    </row>
    <row r="205" spans="1:22" ht="12.75">
      <c r="A205" s="221"/>
      <c r="B205" s="158">
        <v>200</v>
      </c>
      <c r="C205" s="164" t="s">
        <v>84</v>
      </c>
      <c r="D205" s="65">
        <v>17</v>
      </c>
      <c r="E205" s="65" t="s">
        <v>28</v>
      </c>
      <c r="F205" s="64">
        <v>939.96</v>
      </c>
      <c r="G205" s="64">
        <v>939.96</v>
      </c>
      <c r="H205" s="63">
        <v>4.15</v>
      </c>
      <c r="I205" s="24">
        <v>4.15</v>
      </c>
      <c r="J205" s="63">
        <v>2.3</v>
      </c>
      <c r="K205" s="127">
        <v>2.0668400000000005</v>
      </c>
      <c r="L205" s="25">
        <v>2.1216600000000003</v>
      </c>
      <c r="M205" s="63">
        <v>38</v>
      </c>
      <c r="N205" s="63">
        <v>2.08316</v>
      </c>
      <c r="O205" s="63">
        <v>37</v>
      </c>
      <c r="P205" s="63">
        <v>2.02834</v>
      </c>
      <c r="Q205" s="25">
        <v>135.2941176470588</v>
      </c>
      <c r="R205" s="25">
        <v>121.5788235294118</v>
      </c>
      <c r="S205" s="25">
        <v>124.80352941176473</v>
      </c>
      <c r="T205" s="32">
        <v>-0.1783399999999995</v>
      </c>
      <c r="U205" s="32">
        <v>0.05481999999999987</v>
      </c>
      <c r="V205" s="34">
        <v>-1</v>
      </c>
    </row>
    <row r="206" spans="1:22" ht="12.75">
      <c r="A206" s="221"/>
      <c r="B206" s="158">
        <v>201</v>
      </c>
      <c r="C206" s="164" t="s">
        <v>85</v>
      </c>
      <c r="D206" s="65">
        <v>24</v>
      </c>
      <c r="E206" s="65" t="s">
        <v>28</v>
      </c>
      <c r="F206" s="64">
        <v>1214.25</v>
      </c>
      <c r="G206" s="64">
        <v>824.98</v>
      </c>
      <c r="H206" s="63">
        <v>6.7</v>
      </c>
      <c r="I206" s="24">
        <v>6.7</v>
      </c>
      <c r="J206" s="63">
        <v>4.49</v>
      </c>
      <c r="K206" s="127">
        <v>3.8493600000000003</v>
      </c>
      <c r="L206" s="25">
        <v>3.207966</v>
      </c>
      <c r="M206" s="63">
        <v>52</v>
      </c>
      <c r="N206" s="63">
        <v>2.85064</v>
      </c>
      <c r="O206" s="63">
        <v>63.7</v>
      </c>
      <c r="P206" s="63">
        <v>3.4920340000000003</v>
      </c>
      <c r="Q206" s="25">
        <v>187.08333333333334</v>
      </c>
      <c r="R206" s="25">
        <v>160.39</v>
      </c>
      <c r="S206" s="25">
        <v>133.66525</v>
      </c>
      <c r="T206" s="32">
        <v>-1.2820340000000003</v>
      </c>
      <c r="U206" s="32">
        <v>-0.6413940000000005</v>
      </c>
      <c r="V206" s="34">
        <v>11.7</v>
      </c>
    </row>
    <row r="207" spans="1:22" ht="12.75">
      <c r="A207" s="221"/>
      <c r="B207" s="158">
        <v>202</v>
      </c>
      <c r="C207" s="90" t="s">
        <v>123</v>
      </c>
      <c r="D207" s="3">
        <v>11</v>
      </c>
      <c r="E207" s="3">
        <v>1962</v>
      </c>
      <c r="F207" s="3">
        <v>538.06</v>
      </c>
      <c r="G207" s="3">
        <v>538.06</v>
      </c>
      <c r="H207" s="32">
        <v>2.05</v>
      </c>
      <c r="I207" s="24">
        <f>H207</f>
        <v>2.05</v>
      </c>
      <c r="J207" s="24">
        <v>1.76</v>
      </c>
      <c r="K207" s="127">
        <f>I207-N207</f>
        <v>1.642</v>
      </c>
      <c r="L207" s="25">
        <f>I207-P207</f>
        <v>1.5909999999999997</v>
      </c>
      <c r="M207" s="25">
        <v>8</v>
      </c>
      <c r="N207" s="32">
        <f>M207*51/1000</f>
        <v>0.408</v>
      </c>
      <c r="O207" s="25">
        <v>9</v>
      </c>
      <c r="P207" s="32">
        <f>O207*51/1000</f>
        <v>0.459</v>
      </c>
      <c r="Q207" s="25">
        <f>J207*1000/D207</f>
        <v>160</v>
      </c>
      <c r="R207" s="25">
        <f>K207*1000/D207</f>
        <v>149.27272727272728</v>
      </c>
      <c r="S207" s="25">
        <f>L207*1000/D207</f>
        <v>144.63636363636363</v>
      </c>
      <c r="T207" s="32">
        <f>L207-J207</f>
        <v>-0.16900000000000026</v>
      </c>
      <c r="U207" s="32">
        <f>N207-P207</f>
        <v>-0.051000000000000045</v>
      </c>
      <c r="V207" s="34">
        <f>O207-M207</f>
        <v>1</v>
      </c>
    </row>
    <row r="208" spans="1:22" ht="12.75">
      <c r="A208" s="221"/>
      <c r="B208" s="158">
        <v>203</v>
      </c>
      <c r="C208" s="90" t="s">
        <v>435</v>
      </c>
      <c r="D208" s="3">
        <v>61</v>
      </c>
      <c r="E208" s="3">
        <v>1957</v>
      </c>
      <c r="F208" s="92">
        <v>2977.13</v>
      </c>
      <c r="G208" s="92">
        <v>2977.13</v>
      </c>
      <c r="H208" s="92">
        <v>10.32</v>
      </c>
      <c r="I208" s="24">
        <v>10.32</v>
      </c>
      <c r="J208" s="92">
        <v>9.52</v>
      </c>
      <c r="K208" s="127">
        <v>3.894000000000001</v>
      </c>
      <c r="L208" s="25">
        <v>6.011643</v>
      </c>
      <c r="M208" s="128">
        <v>126</v>
      </c>
      <c r="N208" s="32">
        <v>6.425999999999999</v>
      </c>
      <c r="O208" s="92">
        <v>80.26</v>
      </c>
      <c r="P208" s="92">
        <v>4.308357</v>
      </c>
      <c r="Q208" s="25">
        <v>156.0655737704918</v>
      </c>
      <c r="R208" s="25">
        <v>63.836065573770504</v>
      </c>
      <c r="S208" s="25">
        <v>98.55152459016394</v>
      </c>
      <c r="T208" s="32">
        <v>-3.5083569999999993</v>
      </c>
      <c r="U208" s="32">
        <v>2.1176429999999993</v>
      </c>
      <c r="V208" s="34">
        <v>-45.74</v>
      </c>
    </row>
    <row r="209" spans="1:22" ht="13.5" thickBot="1">
      <c r="A209" s="222"/>
      <c r="B209" s="159">
        <v>204</v>
      </c>
      <c r="C209" s="171" t="s">
        <v>440</v>
      </c>
      <c r="D209" s="172">
        <v>108</v>
      </c>
      <c r="E209" s="172">
        <v>1963</v>
      </c>
      <c r="F209" s="173">
        <v>2590.31</v>
      </c>
      <c r="G209" s="173">
        <v>2590.31</v>
      </c>
      <c r="H209" s="173">
        <v>21.569</v>
      </c>
      <c r="I209" s="84">
        <v>21.569</v>
      </c>
      <c r="J209" s="148">
        <v>17.04</v>
      </c>
      <c r="K209" s="175">
        <v>11.318</v>
      </c>
      <c r="L209" s="35">
        <v>13.856900999999999</v>
      </c>
      <c r="M209" s="174">
        <v>201</v>
      </c>
      <c r="N209" s="85">
        <v>10.251</v>
      </c>
      <c r="O209" s="173">
        <v>143.668</v>
      </c>
      <c r="P209" s="173">
        <v>7.712099</v>
      </c>
      <c r="Q209" s="35">
        <v>157.77777777777777</v>
      </c>
      <c r="R209" s="35">
        <v>104.79629629629629</v>
      </c>
      <c r="S209" s="35">
        <v>128.30463888888886</v>
      </c>
      <c r="T209" s="83">
        <v>-3.1830990000000003</v>
      </c>
      <c r="U209" s="83">
        <v>2.538900999999999</v>
      </c>
      <c r="V209" s="97">
        <v>-57.331999999999994</v>
      </c>
    </row>
    <row r="210" spans="1:22" ht="12.75">
      <c r="A210" s="223" t="s">
        <v>441</v>
      </c>
      <c r="B210" s="160">
        <v>1</v>
      </c>
      <c r="C210" s="177" t="s">
        <v>42</v>
      </c>
      <c r="D210" s="178">
        <v>20</v>
      </c>
      <c r="E210" s="178"/>
      <c r="F210" s="179">
        <v>1238.61</v>
      </c>
      <c r="G210" s="179">
        <v>1238.61</v>
      </c>
      <c r="H210" s="16">
        <v>4.5</v>
      </c>
      <c r="I210" s="16">
        <f>H210</f>
        <v>4.5</v>
      </c>
      <c r="J210" s="144">
        <f>D210*160/1000</f>
        <v>3.2</v>
      </c>
      <c r="K210" s="143">
        <f>I210-N210</f>
        <v>3.225</v>
      </c>
      <c r="L210" s="20">
        <f>I210-P210</f>
        <v>2.8280000000000003</v>
      </c>
      <c r="M210" s="145">
        <v>25</v>
      </c>
      <c r="N210" s="17">
        <f>M210*51/1000</f>
        <v>1.275</v>
      </c>
      <c r="O210" s="20">
        <v>27.5</v>
      </c>
      <c r="P210" s="20">
        <f>O210*60.8/1000</f>
        <v>1.672</v>
      </c>
      <c r="Q210" s="20">
        <f>J210*1000/D210</f>
        <v>160</v>
      </c>
      <c r="R210" s="20">
        <f>K210*1000/D210</f>
        <v>161.25</v>
      </c>
      <c r="S210" s="20">
        <f>L210*1000/D210</f>
        <v>141.40000000000003</v>
      </c>
      <c r="T210" s="17">
        <f>L210-J210</f>
        <v>-0.3719999999999999</v>
      </c>
      <c r="U210" s="17">
        <f>N210-P210</f>
        <v>-0.397</v>
      </c>
      <c r="V210" s="36">
        <f>O210-M210</f>
        <v>2.5</v>
      </c>
    </row>
    <row r="211" spans="1:22" ht="12.75">
      <c r="A211" s="224"/>
      <c r="B211" s="158">
        <v>2</v>
      </c>
      <c r="C211" s="109" t="s">
        <v>46</v>
      </c>
      <c r="D211" s="108">
        <v>40</v>
      </c>
      <c r="E211" s="108"/>
      <c r="F211" s="133">
        <v>2271.99</v>
      </c>
      <c r="G211" s="133">
        <v>2271.99</v>
      </c>
      <c r="H211" s="16">
        <v>8</v>
      </c>
      <c r="I211" s="16">
        <v>8</v>
      </c>
      <c r="J211" s="144">
        <v>6.4</v>
      </c>
      <c r="K211" s="143">
        <v>6.4190000000000005</v>
      </c>
      <c r="L211" s="20">
        <v>6.16384</v>
      </c>
      <c r="M211" s="145">
        <v>31</v>
      </c>
      <c r="N211" s="17">
        <v>1.581</v>
      </c>
      <c r="O211" s="20">
        <v>30.2</v>
      </c>
      <c r="P211" s="20">
        <v>1.8361599999999998</v>
      </c>
      <c r="Q211" s="20">
        <v>160</v>
      </c>
      <c r="R211" s="20">
        <v>160.475</v>
      </c>
      <c r="S211" s="20">
        <v>154.096</v>
      </c>
      <c r="T211" s="17">
        <v>-0.23615999999999993</v>
      </c>
      <c r="U211" s="17">
        <v>-0.25515999999999983</v>
      </c>
      <c r="V211" s="36">
        <v>-0.8000000000000007</v>
      </c>
    </row>
    <row r="212" spans="1:22" ht="12.75">
      <c r="A212" s="224"/>
      <c r="B212" s="158">
        <v>3</v>
      </c>
      <c r="C212" s="109" t="s">
        <v>48</v>
      </c>
      <c r="D212" s="108">
        <v>39</v>
      </c>
      <c r="E212" s="108"/>
      <c r="F212" s="134">
        <v>275.19</v>
      </c>
      <c r="G212" s="134">
        <v>275.19</v>
      </c>
      <c r="H212" s="16">
        <v>8.3</v>
      </c>
      <c r="I212" s="16">
        <v>8.3</v>
      </c>
      <c r="J212" s="144">
        <v>6.24</v>
      </c>
      <c r="K212" s="143">
        <v>6.413</v>
      </c>
      <c r="L212" s="20">
        <v>6.02</v>
      </c>
      <c r="M212" s="145">
        <v>37</v>
      </c>
      <c r="N212" s="17">
        <v>1.887</v>
      </c>
      <c r="O212" s="20">
        <v>37.5</v>
      </c>
      <c r="P212" s="20">
        <v>2.28</v>
      </c>
      <c r="Q212" s="20">
        <v>160</v>
      </c>
      <c r="R212" s="20">
        <v>164.43589743589743</v>
      </c>
      <c r="S212" s="20">
        <v>154.3589743589744</v>
      </c>
      <c r="T212" s="17">
        <v>-0.21999999999999886</v>
      </c>
      <c r="U212" s="17">
        <v>-0.3929999999999998</v>
      </c>
      <c r="V212" s="36">
        <v>0.5</v>
      </c>
    </row>
    <row r="213" spans="1:22" ht="12.75">
      <c r="A213" s="224"/>
      <c r="B213" s="158">
        <v>4</v>
      </c>
      <c r="C213" s="59" t="s">
        <v>91</v>
      </c>
      <c r="D213" s="4">
        <v>40</v>
      </c>
      <c r="E213" s="4">
        <v>1973</v>
      </c>
      <c r="F213" s="4">
        <v>2567.4</v>
      </c>
      <c r="G213" s="4">
        <v>2567.4</v>
      </c>
      <c r="H213" s="20">
        <v>6</v>
      </c>
      <c r="I213" s="16">
        <v>6</v>
      </c>
      <c r="J213" s="17">
        <v>3.576</v>
      </c>
      <c r="K213" s="143">
        <v>3.654</v>
      </c>
      <c r="L213" s="20">
        <v>3.654</v>
      </c>
      <c r="M213" s="20">
        <v>46</v>
      </c>
      <c r="N213" s="17">
        <v>2.346</v>
      </c>
      <c r="O213" s="20">
        <v>46</v>
      </c>
      <c r="P213" s="17">
        <v>2.346</v>
      </c>
      <c r="Q213" s="20">
        <v>89.4</v>
      </c>
      <c r="R213" s="20">
        <v>91.35</v>
      </c>
      <c r="S213" s="20">
        <v>91.35</v>
      </c>
      <c r="T213" s="17">
        <v>0.07799999999999985</v>
      </c>
      <c r="U213" s="17">
        <v>0</v>
      </c>
      <c r="V213" s="36">
        <v>0</v>
      </c>
    </row>
    <row r="214" spans="1:22" ht="12.75">
      <c r="A214" s="224"/>
      <c r="B214" s="158">
        <v>5</v>
      </c>
      <c r="C214" s="59" t="s">
        <v>92</v>
      </c>
      <c r="D214" s="4">
        <v>60</v>
      </c>
      <c r="E214" s="4">
        <v>1968</v>
      </c>
      <c r="F214" s="4">
        <v>2726.22</v>
      </c>
      <c r="G214" s="4">
        <v>2726.22</v>
      </c>
      <c r="H214" s="16">
        <v>8.95</v>
      </c>
      <c r="I214" s="16">
        <v>8.95</v>
      </c>
      <c r="J214" s="17">
        <v>5.364</v>
      </c>
      <c r="K214" s="143">
        <v>5.430999999999999</v>
      </c>
      <c r="L214" s="20">
        <v>5.584</v>
      </c>
      <c r="M214" s="20">
        <v>69</v>
      </c>
      <c r="N214" s="17">
        <v>3.519</v>
      </c>
      <c r="O214" s="20">
        <v>66</v>
      </c>
      <c r="P214" s="17">
        <v>3.366</v>
      </c>
      <c r="Q214" s="20">
        <v>89.4</v>
      </c>
      <c r="R214" s="20">
        <v>90.51666666666665</v>
      </c>
      <c r="S214" s="20">
        <v>93.06666666666666</v>
      </c>
      <c r="T214" s="17">
        <v>0.22</v>
      </c>
      <c r="U214" s="17">
        <v>0.15300000000000002</v>
      </c>
      <c r="V214" s="36">
        <v>-3</v>
      </c>
    </row>
    <row r="215" spans="1:22" ht="12.75">
      <c r="A215" s="224"/>
      <c r="B215" s="158">
        <v>6</v>
      </c>
      <c r="C215" s="59" t="s">
        <v>198</v>
      </c>
      <c r="D215" s="4">
        <v>40</v>
      </c>
      <c r="E215" s="4" t="s">
        <v>28</v>
      </c>
      <c r="F215" s="4">
        <v>1937.06</v>
      </c>
      <c r="G215" s="4">
        <v>1937.06</v>
      </c>
      <c r="H215" s="17">
        <v>9.588</v>
      </c>
      <c r="I215" s="16">
        <v>9.588</v>
      </c>
      <c r="J215" s="17">
        <v>6.4</v>
      </c>
      <c r="K215" s="143">
        <v>6.528</v>
      </c>
      <c r="L215" s="20">
        <v>6.706499999999999</v>
      </c>
      <c r="M215" s="16">
        <v>60</v>
      </c>
      <c r="N215" s="17">
        <v>3.06</v>
      </c>
      <c r="O215" s="16">
        <v>56.5</v>
      </c>
      <c r="P215" s="16">
        <v>2.8815</v>
      </c>
      <c r="Q215" s="20">
        <v>160</v>
      </c>
      <c r="R215" s="20">
        <v>163.2</v>
      </c>
      <c r="S215" s="20">
        <v>167.6625</v>
      </c>
      <c r="T215" s="17">
        <v>0.3064999999999989</v>
      </c>
      <c r="U215" s="17">
        <v>0.17849999999999966</v>
      </c>
      <c r="V215" s="36">
        <v>-3.5</v>
      </c>
    </row>
    <row r="216" spans="1:22" ht="12.75">
      <c r="A216" s="224"/>
      <c r="B216" s="158">
        <v>7</v>
      </c>
      <c r="C216" s="59" t="s">
        <v>29</v>
      </c>
      <c r="D216" s="4">
        <v>40</v>
      </c>
      <c r="E216" s="4" t="s">
        <v>28</v>
      </c>
      <c r="F216" s="4">
        <v>2185.81</v>
      </c>
      <c r="G216" s="4">
        <v>2185.81</v>
      </c>
      <c r="H216" s="17">
        <v>9.422</v>
      </c>
      <c r="I216" s="16">
        <v>9.422</v>
      </c>
      <c r="J216" s="17">
        <v>6.4</v>
      </c>
      <c r="K216" s="143">
        <v>6.821000000000001</v>
      </c>
      <c r="L216" s="20">
        <v>5.724500000000001</v>
      </c>
      <c r="M216" s="16">
        <v>51</v>
      </c>
      <c r="N216" s="17">
        <v>2.601</v>
      </c>
      <c r="O216" s="16">
        <v>72.5</v>
      </c>
      <c r="P216" s="16">
        <v>3.6975</v>
      </c>
      <c r="Q216" s="20">
        <v>160</v>
      </c>
      <c r="R216" s="20">
        <v>170.525</v>
      </c>
      <c r="S216" s="20">
        <v>143.1125</v>
      </c>
      <c r="T216" s="17">
        <v>-0.6754999999999995</v>
      </c>
      <c r="U216" s="17">
        <v>-1.0964999999999998</v>
      </c>
      <c r="V216" s="36">
        <v>21.5</v>
      </c>
    </row>
    <row r="217" spans="1:22" ht="12.75">
      <c r="A217" s="224"/>
      <c r="B217" s="158">
        <v>8</v>
      </c>
      <c r="C217" s="59" t="s">
        <v>105</v>
      </c>
      <c r="D217" s="4">
        <v>39</v>
      </c>
      <c r="E217" s="4">
        <v>1992</v>
      </c>
      <c r="F217" s="4">
        <v>2279.72</v>
      </c>
      <c r="G217" s="4">
        <v>2279.72</v>
      </c>
      <c r="H217" s="17">
        <v>10.192</v>
      </c>
      <c r="I217" s="16">
        <f>H217</f>
        <v>10.192</v>
      </c>
      <c r="J217" s="16">
        <v>6.24</v>
      </c>
      <c r="K217" s="143">
        <f>I217-N217</f>
        <v>6.571</v>
      </c>
      <c r="L217" s="20">
        <f>I217-P217</f>
        <v>6.724</v>
      </c>
      <c r="M217" s="20">
        <v>71</v>
      </c>
      <c r="N217" s="17">
        <f>M217*51/1000</f>
        <v>3.621</v>
      </c>
      <c r="O217" s="20">
        <v>68</v>
      </c>
      <c r="P217" s="17">
        <f>O217*51/1000</f>
        <v>3.468</v>
      </c>
      <c r="Q217" s="20">
        <f>J217*1000/D217</f>
        <v>160</v>
      </c>
      <c r="R217" s="20">
        <f>K217*1000/D217</f>
        <v>168.48717948717947</v>
      </c>
      <c r="S217" s="20">
        <f>L217*1000/D217</f>
        <v>172.4102564102564</v>
      </c>
      <c r="T217" s="17">
        <f>L217-J217</f>
        <v>0.484</v>
      </c>
      <c r="U217" s="17">
        <f>N217-P217</f>
        <v>0.15300000000000002</v>
      </c>
      <c r="V217" s="36">
        <f>O217-M217</f>
        <v>-3</v>
      </c>
    </row>
    <row r="218" spans="1:22" ht="12.75">
      <c r="A218" s="224"/>
      <c r="B218" s="158">
        <v>9</v>
      </c>
      <c r="C218" s="59" t="s">
        <v>266</v>
      </c>
      <c r="D218" s="4">
        <v>32</v>
      </c>
      <c r="E218" s="4" t="s">
        <v>28</v>
      </c>
      <c r="F218" s="4">
        <v>1772.99</v>
      </c>
      <c r="G218" s="4">
        <v>1772.99</v>
      </c>
      <c r="H218" s="17">
        <v>7.6</v>
      </c>
      <c r="I218" s="16">
        <v>7.6</v>
      </c>
      <c r="J218" s="16">
        <v>4.96</v>
      </c>
      <c r="K218" s="143">
        <v>5.101</v>
      </c>
      <c r="L218" s="20">
        <v>4.54</v>
      </c>
      <c r="M218" s="20">
        <v>49</v>
      </c>
      <c r="N218" s="17">
        <v>2.4989999999999997</v>
      </c>
      <c r="O218" s="20">
        <v>60</v>
      </c>
      <c r="P218" s="16">
        <v>3.06</v>
      </c>
      <c r="Q218" s="20">
        <v>155</v>
      </c>
      <c r="R218" s="20">
        <v>159.40625</v>
      </c>
      <c r="S218" s="20">
        <v>141.875</v>
      </c>
      <c r="T218" s="17">
        <v>-0.42</v>
      </c>
      <c r="U218" s="17">
        <v>-0.5609999999999999</v>
      </c>
      <c r="V218" s="36">
        <v>11</v>
      </c>
    </row>
    <row r="219" spans="1:22" ht="12.75">
      <c r="A219" s="224"/>
      <c r="B219" s="158">
        <v>10</v>
      </c>
      <c r="C219" s="59" t="s">
        <v>269</v>
      </c>
      <c r="D219" s="4">
        <v>13</v>
      </c>
      <c r="E219" s="4" t="s">
        <v>28</v>
      </c>
      <c r="F219" s="16">
        <v>616.98</v>
      </c>
      <c r="G219" s="16">
        <v>616.98</v>
      </c>
      <c r="H219" s="17">
        <v>2.575</v>
      </c>
      <c r="I219" s="16">
        <v>2.575</v>
      </c>
      <c r="J219" s="17">
        <v>1.76</v>
      </c>
      <c r="K219" s="143">
        <v>1.81</v>
      </c>
      <c r="L219" s="20">
        <v>1.555</v>
      </c>
      <c r="M219" s="16">
        <v>15</v>
      </c>
      <c r="N219" s="17">
        <v>0.765</v>
      </c>
      <c r="O219" s="16">
        <v>20</v>
      </c>
      <c r="P219" s="16">
        <v>1.02</v>
      </c>
      <c r="Q219" s="20">
        <v>135.3846153846154</v>
      </c>
      <c r="R219" s="20">
        <v>139.23076923076925</v>
      </c>
      <c r="S219" s="20">
        <v>119.61538461538463</v>
      </c>
      <c r="T219" s="17">
        <v>-0.205</v>
      </c>
      <c r="U219" s="17">
        <v>-0.255</v>
      </c>
      <c r="V219" s="36">
        <v>5</v>
      </c>
    </row>
    <row r="220" spans="1:22" ht="12.75">
      <c r="A220" s="224"/>
      <c r="B220" s="158">
        <v>11</v>
      </c>
      <c r="C220" s="59" t="s">
        <v>273</v>
      </c>
      <c r="D220" s="4">
        <v>22</v>
      </c>
      <c r="E220" s="4" t="s">
        <v>28</v>
      </c>
      <c r="F220" s="4">
        <v>1142.29</v>
      </c>
      <c r="G220" s="4">
        <v>1142.29</v>
      </c>
      <c r="H220" s="20">
        <v>5.159</v>
      </c>
      <c r="I220" s="16">
        <v>5.159</v>
      </c>
      <c r="J220" s="20">
        <v>3.36</v>
      </c>
      <c r="K220" s="143">
        <v>3.3739999999999997</v>
      </c>
      <c r="L220" s="20">
        <v>2.9405</v>
      </c>
      <c r="M220" s="20">
        <v>35</v>
      </c>
      <c r="N220" s="17">
        <v>1.785</v>
      </c>
      <c r="O220" s="20">
        <v>43.5</v>
      </c>
      <c r="P220" s="16">
        <v>2.2184999999999997</v>
      </c>
      <c r="Q220" s="20">
        <v>152.72727272727272</v>
      </c>
      <c r="R220" s="20">
        <v>153.36363636363635</v>
      </c>
      <c r="S220" s="20">
        <v>133.6590909090909</v>
      </c>
      <c r="T220" s="17">
        <v>-0.41949999999999976</v>
      </c>
      <c r="U220" s="17">
        <v>-0.4334999999999998</v>
      </c>
      <c r="V220" s="36">
        <v>8.5</v>
      </c>
    </row>
    <row r="221" spans="1:22" ht="12.75">
      <c r="A221" s="224"/>
      <c r="B221" s="158">
        <v>12</v>
      </c>
      <c r="C221" s="59" t="s">
        <v>418</v>
      </c>
      <c r="D221" s="4">
        <v>40</v>
      </c>
      <c r="E221" s="4">
        <v>1995</v>
      </c>
      <c r="F221" s="136">
        <v>2730.33</v>
      </c>
      <c r="G221" s="136">
        <v>2730.33</v>
      </c>
      <c r="H221" s="136">
        <v>13.13</v>
      </c>
      <c r="I221" s="16">
        <f>H221</f>
        <v>13.13</v>
      </c>
      <c r="J221" s="136">
        <v>6.4</v>
      </c>
      <c r="K221" s="143">
        <f>I221-N221</f>
        <v>6.959000000000001</v>
      </c>
      <c r="L221" s="20">
        <f>I221-P221</f>
        <v>6.175434000000001</v>
      </c>
      <c r="M221" s="137">
        <v>121</v>
      </c>
      <c r="N221" s="17">
        <f>M221*0.051</f>
        <v>6.170999999999999</v>
      </c>
      <c r="O221" s="136">
        <v>129.556</v>
      </c>
      <c r="P221" s="136">
        <v>6.954566</v>
      </c>
      <c r="Q221" s="20">
        <f>J221*1000/D221</f>
        <v>160</v>
      </c>
      <c r="R221" s="20">
        <f>K221*1000/D221</f>
        <v>173.97500000000005</v>
      </c>
      <c r="S221" s="20">
        <f>L221*1000/D221</f>
        <v>154.38585000000003</v>
      </c>
      <c r="T221" s="17">
        <f>L221-J221</f>
        <v>-0.22456599999999938</v>
      </c>
      <c r="U221" s="17">
        <f>N221-P221</f>
        <v>-0.7835660000000004</v>
      </c>
      <c r="V221" s="36">
        <f>O221-M221</f>
        <v>8.556000000000012</v>
      </c>
    </row>
    <row r="222" spans="1:22" ht="12.75">
      <c r="A222" s="224"/>
      <c r="B222" s="158">
        <v>13</v>
      </c>
      <c r="C222" s="68" t="s">
        <v>70</v>
      </c>
      <c r="D222" s="69">
        <v>50</v>
      </c>
      <c r="E222" s="69" t="s">
        <v>28</v>
      </c>
      <c r="F222" s="135">
        <v>2608.65</v>
      </c>
      <c r="G222" s="135">
        <v>2608.65</v>
      </c>
      <c r="H222" s="67">
        <v>11.81</v>
      </c>
      <c r="I222" s="16">
        <v>11.81</v>
      </c>
      <c r="J222" s="67">
        <v>8</v>
      </c>
      <c r="K222" s="143">
        <v>8.08224</v>
      </c>
      <c r="L222" s="20">
        <v>8.13706</v>
      </c>
      <c r="M222" s="67">
        <v>68</v>
      </c>
      <c r="N222" s="67">
        <v>3.72776</v>
      </c>
      <c r="O222" s="67">
        <v>67</v>
      </c>
      <c r="P222" s="67">
        <v>3.67294</v>
      </c>
      <c r="Q222" s="20">
        <v>160</v>
      </c>
      <c r="R222" s="20">
        <v>161.6448</v>
      </c>
      <c r="S222" s="20">
        <v>162.74120000000002</v>
      </c>
      <c r="T222" s="17">
        <v>0.13705999999999996</v>
      </c>
      <c r="U222" s="17">
        <v>0.05481999999999987</v>
      </c>
      <c r="V222" s="36">
        <v>-1</v>
      </c>
    </row>
    <row r="223" spans="1:22" ht="12.75">
      <c r="A223" s="224"/>
      <c r="B223" s="158">
        <v>14</v>
      </c>
      <c r="C223" s="68" t="s">
        <v>75</v>
      </c>
      <c r="D223" s="69">
        <v>24</v>
      </c>
      <c r="E223" s="69" t="s">
        <v>28</v>
      </c>
      <c r="F223" s="135">
        <v>884.66</v>
      </c>
      <c r="G223" s="135">
        <v>884.66</v>
      </c>
      <c r="H223" s="67">
        <v>5.14</v>
      </c>
      <c r="I223" s="16">
        <v>5.14</v>
      </c>
      <c r="J223" s="67">
        <v>3.69</v>
      </c>
      <c r="K223" s="143">
        <v>3.8791399999999996</v>
      </c>
      <c r="L223" s="20">
        <v>3.4953999999999996</v>
      </c>
      <c r="M223" s="67">
        <v>23</v>
      </c>
      <c r="N223" s="67">
        <v>1.26086</v>
      </c>
      <c r="O223" s="67">
        <v>30</v>
      </c>
      <c r="P223" s="67">
        <v>1.6446</v>
      </c>
      <c r="Q223" s="20">
        <v>153.75</v>
      </c>
      <c r="R223" s="20">
        <v>161.6308333333333</v>
      </c>
      <c r="S223" s="20">
        <v>145.64166666666665</v>
      </c>
      <c r="T223" s="17">
        <v>-0.19460000000000033</v>
      </c>
      <c r="U223" s="17">
        <v>-0.38373999999999997</v>
      </c>
      <c r="V223" s="36">
        <v>7</v>
      </c>
    </row>
    <row r="224" spans="1:22" ht="12.75">
      <c r="A224" s="224"/>
      <c r="B224" s="158">
        <v>15</v>
      </c>
      <c r="C224" s="59" t="s">
        <v>94</v>
      </c>
      <c r="D224" s="4">
        <v>60</v>
      </c>
      <c r="E224" s="4">
        <v>1988</v>
      </c>
      <c r="F224" s="4">
        <v>3968.6</v>
      </c>
      <c r="G224" s="4">
        <v>3968.6</v>
      </c>
      <c r="H224" s="20">
        <v>10</v>
      </c>
      <c r="I224" s="16">
        <v>10</v>
      </c>
      <c r="J224" s="17">
        <v>5.36</v>
      </c>
      <c r="K224" s="143">
        <v>6.022</v>
      </c>
      <c r="L224" s="20">
        <v>5.563</v>
      </c>
      <c r="M224" s="20">
        <v>78</v>
      </c>
      <c r="N224" s="17">
        <v>3.978</v>
      </c>
      <c r="O224" s="20">
        <v>87</v>
      </c>
      <c r="P224" s="17">
        <v>4.437</v>
      </c>
      <c r="Q224" s="20">
        <v>89.33333333333333</v>
      </c>
      <c r="R224" s="20">
        <v>100.36666666666666</v>
      </c>
      <c r="S224" s="20">
        <v>92.71666666666667</v>
      </c>
      <c r="T224" s="17">
        <v>0.2029999999999994</v>
      </c>
      <c r="U224" s="17">
        <v>-0.4590000000000001</v>
      </c>
      <c r="V224" s="36">
        <v>9</v>
      </c>
    </row>
    <row r="225" spans="1:22" ht="12.75">
      <c r="A225" s="224"/>
      <c r="B225" s="158">
        <v>16</v>
      </c>
      <c r="C225" s="59" t="s">
        <v>95</v>
      </c>
      <c r="D225" s="4">
        <v>60</v>
      </c>
      <c r="E225" s="4">
        <v>1981</v>
      </c>
      <c r="F225" s="4">
        <v>3123.05</v>
      </c>
      <c r="G225" s="4">
        <v>3123.05</v>
      </c>
      <c r="H225" s="20">
        <v>9.9</v>
      </c>
      <c r="I225" s="16">
        <v>9.9</v>
      </c>
      <c r="J225" s="17">
        <v>5.364</v>
      </c>
      <c r="K225" s="143">
        <v>5.769</v>
      </c>
      <c r="L225" s="20">
        <v>5.412</v>
      </c>
      <c r="M225" s="20">
        <v>81</v>
      </c>
      <c r="N225" s="17">
        <v>4.131</v>
      </c>
      <c r="O225" s="20">
        <v>88</v>
      </c>
      <c r="P225" s="17">
        <v>4.488</v>
      </c>
      <c r="Q225" s="20">
        <v>89.4</v>
      </c>
      <c r="R225" s="20">
        <v>96.15</v>
      </c>
      <c r="S225" s="20">
        <v>90.2</v>
      </c>
      <c r="T225" s="17">
        <v>0.04800000000000004</v>
      </c>
      <c r="U225" s="17">
        <v>-0.3570000000000002</v>
      </c>
      <c r="V225" s="36">
        <v>7</v>
      </c>
    </row>
    <row r="226" spans="1:22" ht="12.75">
      <c r="A226" s="224"/>
      <c r="B226" s="158">
        <v>17</v>
      </c>
      <c r="C226" s="59" t="s">
        <v>96</v>
      </c>
      <c r="D226" s="4">
        <v>85</v>
      </c>
      <c r="E226" s="4">
        <v>1970</v>
      </c>
      <c r="F226" s="4">
        <v>3789.76</v>
      </c>
      <c r="G226" s="4">
        <v>3789.76</v>
      </c>
      <c r="H226" s="20">
        <v>12</v>
      </c>
      <c r="I226" s="16">
        <v>12</v>
      </c>
      <c r="J226" s="17">
        <v>7.599</v>
      </c>
      <c r="K226" s="143">
        <v>8.225999999999999</v>
      </c>
      <c r="L226" s="20">
        <v>8.022</v>
      </c>
      <c r="M226" s="20">
        <v>74</v>
      </c>
      <c r="N226" s="17">
        <v>3.774</v>
      </c>
      <c r="O226" s="20">
        <v>78</v>
      </c>
      <c r="P226" s="16">
        <v>3.978</v>
      </c>
      <c r="Q226" s="20">
        <v>89.4</v>
      </c>
      <c r="R226" s="20">
        <v>96.7764705882353</v>
      </c>
      <c r="S226" s="20">
        <v>94.37647058823529</v>
      </c>
      <c r="T226" s="17">
        <v>0.42300000000000004</v>
      </c>
      <c r="U226" s="17">
        <v>-0.20400000000000018</v>
      </c>
      <c r="V226" s="36">
        <v>4</v>
      </c>
    </row>
    <row r="227" spans="1:22" ht="12.75">
      <c r="A227" s="224"/>
      <c r="B227" s="158">
        <v>18</v>
      </c>
      <c r="C227" s="59" t="s">
        <v>97</v>
      </c>
      <c r="D227" s="4">
        <v>85</v>
      </c>
      <c r="E227" s="4">
        <v>1970</v>
      </c>
      <c r="F227" s="4">
        <v>3839.76</v>
      </c>
      <c r="G227" s="4">
        <v>3839.76</v>
      </c>
      <c r="H227" s="20">
        <v>12.9</v>
      </c>
      <c r="I227" s="16">
        <v>12.9</v>
      </c>
      <c r="J227" s="17">
        <v>7.599</v>
      </c>
      <c r="K227" s="143">
        <v>8.616</v>
      </c>
      <c r="L227" s="20">
        <v>7.902</v>
      </c>
      <c r="M227" s="20">
        <v>84</v>
      </c>
      <c r="N227" s="17">
        <v>4.284</v>
      </c>
      <c r="O227" s="20">
        <v>98</v>
      </c>
      <c r="P227" s="17">
        <v>4.998</v>
      </c>
      <c r="Q227" s="20">
        <v>89.4</v>
      </c>
      <c r="R227" s="20">
        <v>101.36470588235294</v>
      </c>
      <c r="S227" s="20">
        <v>92.96470588235294</v>
      </c>
      <c r="T227" s="17">
        <v>0.30299999999999994</v>
      </c>
      <c r="U227" s="17">
        <v>-0.7140000000000004</v>
      </c>
      <c r="V227" s="36">
        <v>14</v>
      </c>
    </row>
    <row r="228" spans="1:22" ht="12.75">
      <c r="A228" s="224"/>
      <c r="B228" s="158">
        <v>19</v>
      </c>
      <c r="C228" s="180" t="s">
        <v>216</v>
      </c>
      <c r="D228" s="136">
        <v>47</v>
      </c>
      <c r="E228" s="178" t="s">
        <v>28</v>
      </c>
      <c r="F228" s="136">
        <v>1221.69</v>
      </c>
      <c r="G228" s="136">
        <v>1221.69</v>
      </c>
      <c r="H228" s="181">
        <v>3.65</v>
      </c>
      <c r="I228" s="16">
        <v>3.65</v>
      </c>
      <c r="J228" s="181">
        <v>1.44</v>
      </c>
      <c r="K228" s="143">
        <v>1.61</v>
      </c>
      <c r="L228" s="20">
        <v>1.916</v>
      </c>
      <c r="M228" s="182">
        <v>40</v>
      </c>
      <c r="N228" s="17">
        <v>2.04</v>
      </c>
      <c r="O228" s="182">
        <v>34</v>
      </c>
      <c r="P228" s="16">
        <v>1.734</v>
      </c>
      <c r="Q228" s="20">
        <v>30.638297872340427</v>
      </c>
      <c r="R228" s="20">
        <v>34.25531914893617</v>
      </c>
      <c r="S228" s="20">
        <v>40.765957446808514</v>
      </c>
      <c r="T228" s="17">
        <v>0.476</v>
      </c>
      <c r="U228" s="17">
        <v>0.30600000000000005</v>
      </c>
      <c r="V228" s="36">
        <v>-6</v>
      </c>
    </row>
    <row r="229" spans="1:22" ht="12.75">
      <c r="A229" s="224"/>
      <c r="B229" s="158">
        <v>20</v>
      </c>
      <c r="C229" s="59" t="s">
        <v>118</v>
      </c>
      <c r="D229" s="4">
        <v>45</v>
      </c>
      <c r="E229" s="4">
        <v>1971</v>
      </c>
      <c r="F229" s="4">
        <v>1906.15</v>
      </c>
      <c r="G229" s="4">
        <v>1906.15</v>
      </c>
      <c r="H229" s="17">
        <v>10.12</v>
      </c>
      <c r="I229" s="16">
        <v>10.12</v>
      </c>
      <c r="J229" s="16">
        <v>7.2</v>
      </c>
      <c r="K229" s="143">
        <v>7.366</v>
      </c>
      <c r="L229" s="20">
        <v>7.075299999999999</v>
      </c>
      <c r="M229" s="20">
        <v>54</v>
      </c>
      <c r="N229" s="17">
        <v>2.754</v>
      </c>
      <c r="O229" s="20">
        <v>59.7</v>
      </c>
      <c r="P229" s="17">
        <v>3.0447</v>
      </c>
      <c r="Q229" s="20">
        <v>160</v>
      </c>
      <c r="R229" s="20">
        <v>163.6888888888889</v>
      </c>
      <c r="S229" s="20">
        <v>157.22888888888886</v>
      </c>
      <c r="T229" s="17">
        <v>-0.12470000000000159</v>
      </c>
      <c r="U229" s="17">
        <v>-0.2907000000000002</v>
      </c>
      <c r="V229" s="36">
        <v>5.7</v>
      </c>
    </row>
    <row r="230" spans="1:22" ht="12.75">
      <c r="A230" s="224"/>
      <c r="B230" s="158">
        <v>21</v>
      </c>
      <c r="C230" s="59" t="s">
        <v>248</v>
      </c>
      <c r="D230" s="4">
        <v>37</v>
      </c>
      <c r="E230" s="4">
        <v>1964</v>
      </c>
      <c r="F230" s="16">
        <v>1782.7</v>
      </c>
      <c r="G230" s="16">
        <v>1466.94</v>
      </c>
      <c r="H230" s="17">
        <v>8.41</v>
      </c>
      <c r="I230" s="16">
        <v>8.41</v>
      </c>
      <c r="J230" s="17">
        <v>5.92</v>
      </c>
      <c r="K230" s="143">
        <v>6.166</v>
      </c>
      <c r="L230" s="20">
        <v>6.48679</v>
      </c>
      <c r="M230" s="16">
        <v>44</v>
      </c>
      <c r="N230" s="17">
        <v>2.244</v>
      </c>
      <c r="O230" s="16">
        <v>37.71</v>
      </c>
      <c r="P230" s="17">
        <v>1.92321</v>
      </c>
      <c r="Q230" s="20">
        <v>160</v>
      </c>
      <c r="R230" s="20">
        <v>166.64864864864865</v>
      </c>
      <c r="S230" s="20">
        <v>175.31864864864866</v>
      </c>
      <c r="T230" s="17">
        <v>0.5667900000000001</v>
      </c>
      <c r="U230" s="17">
        <v>0.32079000000000013</v>
      </c>
      <c r="V230" s="36">
        <v>-6.29</v>
      </c>
    </row>
    <row r="231" spans="1:22" ht="12.75">
      <c r="A231" s="224"/>
      <c r="B231" s="158">
        <v>22</v>
      </c>
      <c r="C231" s="59" t="s">
        <v>253</v>
      </c>
      <c r="D231" s="4">
        <v>48</v>
      </c>
      <c r="E231" s="4">
        <v>1980</v>
      </c>
      <c r="F231" s="16">
        <v>2943.62</v>
      </c>
      <c r="G231" s="16">
        <v>2943.62</v>
      </c>
      <c r="H231" s="17">
        <v>12.234</v>
      </c>
      <c r="I231" s="16">
        <v>12.234</v>
      </c>
      <c r="J231" s="17">
        <v>7.68</v>
      </c>
      <c r="K231" s="143">
        <v>7.848</v>
      </c>
      <c r="L231" s="20">
        <v>9.34281</v>
      </c>
      <c r="M231" s="16">
        <v>86</v>
      </c>
      <c r="N231" s="17">
        <v>4.386</v>
      </c>
      <c r="O231" s="16">
        <v>56.69</v>
      </c>
      <c r="P231" s="17">
        <v>2.89119</v>
      </c>
      <c r="Q231" s="20">
        <v>160</v>
      </c>
      <c r="R231" s="20">
        <v>163.5</v>
      </c>
      <c r="S231" s="20">
        <v>194.641875</v>
      </c>
      <c r="T231" s="17">
        <v>1.6628100000000003</v>
      </c>
      <c r="U231" s="17">
        <v>1.4948100000000002</v>
      </c>
      <c r="V231" s="36">
        <v>-29.31</v>
      </c>
    </row>
    <row r="232" spans="1:22" ht="12.75">
      <c r="A232" s="224"/>
      <c r="B232" s="158">
        <v>23</v>
      </c>
      <c r="C232" s="59" t="s">
        <v>280</v>
      </c>
      <c r="D232" s="4">
        <v>72</v>
      </c>
      <c r="E232" s="4" t="s">
        <v>28</v>
      </c>
      <c r="F232" s="4">
        <v>3237.91</v>
      </c>
      <c r="G232" s="4">
        <v>3237.91</v>
      </c>
      <c r="H232" s="20">
        <v>16</v>
      </c>
      <c r="I232" s="16">
        <v>16</v>
      </c>
      <c r="J232" s="20">
        <v>10.37</v>
      </c>
      <c r="K232" s="143">
        <v>10.696000000000002</v>
      </c>
      <c r="L232" s="20">
        <v>11.41</v>
      </c>
      <c r="M232" s="20">
        <v>104</v>
      </c>
      <c r="N232" s="17">
        <v>5.303999999999999</v>
      </c>
      <c r="O232" s="20">
        <v>90</v>
      </c>
      <c r="P232" s="16">
        <v>4.59</v>
      </c>
      <c r="Q232" s="20">
        <v>144.02777777777777</v>
      </c>
      <c r="R232" s="20">
        <v>148.55555555555557</v>
      </c>
      <c r="S232" s="20">
        <v>158.47222222222223</v>
      </c>
      <c r="T232" s="17">
        <v>1.04</v>
      </c>
      <c r="U232" s="17">
        <v>0.7139999999999995</v>
      </c>
      <c r="V232" s="36">
        <v>-14</v>
      </c>
    </row>
    <row r="233" spans="1:22" ht="12.75">
      <c r="A233" s="224"/>
      <c r="B233" s="158">
        <v>24</v>
      </c>
      <c r="C233" s="59" t="s">
        <v>281</v>
      </c>
      <c r="D233" s="4">
        <v>30</v>
      </c>
      <c r="E233" s="4" t="s">
        <v>28</v>
      </c>
      <c r="F233" s="16">
        <v>1557.9</v>
      </c>
      <c r="G233" s="16">
        <v>1557.9</v>
      </c>
      <c r="H233" s="16">
        <v>7</v>
      </c>
      <c r="I233" s="16">
        <v>7</v>
      </c>
      <c r="J233" s="16">
        <v>4.35</v>
      </c>
      <c r="K233" s="143">
        <v>4.45</v>
      </c>
      <c r="L233" s="20">
        <v>5.375548</v>
      </c>
      <c r="M233" s="16">
        <v>50</v>
      </c>
      <c r="N233" s="17">
        <v>2.55</v>
      </c>
      <c r="O233" s="16">
        <v>31.852</v>
      </c>
      <c r="P233" s="16">
        <v>1.624452</v>
      </c>
      <c r="Q233" s="20">
        <v>145</v>
      </c>
      <c r="R233" s="20">
        <v>148.33333333333334</v>
      </c>
      <c r="S233" s="20">
        <v>179.18493333333333</v>
      </c>
      <c r="T233" s="17">
        <v>1.0255480000000006</v>
      </c>
      <c r="U233" s="17">
        <v>0.9255479999999998</v>
      </c>
      <c r="V233" s="36">
        <v>-18.148</v>
      </c>
    </row>
    <row r="234" spans="1:22" ht="12.75">
      <c r="A234" s="224"/>
      <c r="B234" s="158">
        <v>25</v>
      </c>
      <c r="C234" s="59" t="s">
        <v>315</v>
      </c>
      <c r="D234" s="4">
        <v>40</v>
      </c>
      <c r="E234" s="4" t="s">
        <v>28</v>
      </c>
      <c r="F234" s="4">
        <v>2235.85</v>
      </c>
      <c r="G234" s="4">
        <v>2235.85</v>
      </c>
      <c r="H234" s="20">
        <v>10.07</v>
      </c>
      <c r="I234" s="16">
        <v>10.07</v>
      </c>
      <c r="J234" s="20">
        <v>6.32</v>
      </c>
      <c r="K234" s="143">
        <v>6.557080000000001</v>
      </c>
      <c r="L234" s="20">
        <v>6.33044</v>
      </c>
      <c r="M234" s="20">
        <v>62</v>
      </c>
      <c r="N234" s="17">
        <v>3.51292</v>
      </c>
      <c r="O234" s="20">
        <v>66</v>
      </c>
      <c r="P234" s="16">
        <v>3.73956</v>
      </c>
      <c r="Q234" s="20">
        <v>158</v>
      </c>
      <c r="R234" s="20">
        <v>163.92700000000002</v>
      </c>
      <c r="S234" s="20">
        <v>158.26100000000002</v>
      </c>
      <c r="T234" s="17">
        <v>0.010440000000000005</v>
      </c>
      <c r="U234" s="17">
        <v>-0.22664000000000017</v>
      </c>
      <c r="V234" s="36">
        <v>4</v>
      </c>
    </row>
    <row r="235" spans="1:22" ht="12.75">
      <c r="A235" s="224"/>
      <c r="B235" s="158">
        <v>26</v>
      </c>
      <c r="C235" s="59" t="s">
        <v>316</v>
      </c>
      <c r="D235" s="4">
        <v>31</v>
      </c>
      <c r="E235" s="4" t="s">
        <v>28</v>
      </c>
      <c r="F235" s="4">
        <v>1226.19</v>
      </c>
      <c r="G235" s="4">
        <v>1226.19</v>
      </c>
      <c r="H235" s="20">
        <v>2.442</v>
      </c>
      <c r="I235" s="16">
        <v>2.442</v>
      </c>
      <c r="J235" s="20">
        <v>0.310192</v>
      </c>
      <c r="K235" s="143">
        <v>0.34558</v>
      </c>
      <c r="L235" s="20">
        <v>0.34558</v>
      </c>
      <c r="M235" s="20">
        <v>37</v>
      </c>
      <c r="N235" s="17">
        <v>2.09642</v>
      </c>
      <c r="O235" s="20">
        <v>37</v>
      </c>
      <c r="P235" s="16">
        <v>2.09642</v>
      </c>
      <c r="Q235" s="20">
        <v>10.006193548387097</v>
      </c>
      <c r="R235" s="20">
        <v>11.14774193548387</v>
      </c>
      <c r="S235" s="20">
        <v>11.14774193548387</v>
      </c>
      <c r="T235" s="17">
        <v>0.035387999999999975</v>
      </c>
      <c r="U235" s="17">
        <v>0</v>
      </c>
      <c r="V235" s="36">
        <v>0</v>
      </c>
    </row>
    <row r="236" spans="1:22" ht="12.75">
      <c r="A236" s="224"/>
      <c r="B236" s="158">
        <v>27</v>
      </c>
      <c r="C236" s="59" t="s">
        <v>343</v>
      </c>
      <c r="D236" s="4">
        <v>40</v>
      </c>
      <c r="E236" s="4" t="s">
        <v>28</v>
      </c>
      <c r="F236" s="4">
        <v>2139.99</v>
      </c>
      <c r="G236" s="4">
        <v>2139.99</v>
      </c>
      <c r="H236" s="17">
        <v>9.89</v>
      </c>
      <c r="I236" s="16">
        <v>9.89</v>
      </c>
      <c r="J236" s="16">
        <v>6.4</v>
      </c>
      <c r="K236" s="143">
        <v>6.737900000000001</v>
      </c>
      <c r="L236" s="20">
        <v>6.668222</v>
      </c>
      <c r="M236" s="16">
        <v>57</v>
      </c>
      <c r="N236" s="17">
        <v>3.1521</v>
      </c>
      <c r="O236" s="20">
        <v>58.26</v>
      </c>
      <c r="P236" s="16">
        <v>3.221778</v>
      </c>
      <c r="Q236" s="20">
        <v>160</v>
      </c>
      <c r="R236" s="20">
        <v>168.4475</v>
      </c>
      <c r="S236" s="20">
        <v>166.70555</v>
      </c>
      <c r="T236" s="17">
        <v>0.26822199999999974</v>
      </c>
      <c r="U236" s="17">
        <v>-0.06967800000000013</v>
      </c>
      <c r="V236" s="36">
        <v>1.26</v>
      </c>
    </row>
    <row r="237" spans="1:22" ht="12.75">
      <c r="A237" s="224"/>
      <c r="B237" s="158">
        <v>28</v>
      </c>
      <c r="C237" s="59" t="s">
        <v>388</v>
      </c>
      <c r="D237" s="178">
        <v>36</v>
      </c>
      <c r="E237" s="178">
        <v>1967</v>
      </c>
      <c r="F237" s="179">
        <v>1498.63</v>
      </c>
      <c r="G237" s="179">
        <v>1498.63</v>
      </c>
      <c r="H237" s="17">
        <v>6.6</v>
      </c>
      <c r="I237" s="16">
        <v>6.6</v>
      </c>
      <c r="J237" s="144">
        <v>4.37</v>
      </c>
      <c r="K237" s="143">
        <v>4.458</v>
      </c>
      <c r="L237" s="20">
        <v>4.56</v>
      </c>
      <c r="M237" s="20">
        <v>42</v>
      </c>
      <c r="N237" s="17">
        <v>2.142</v>
      </c>
      <c r="O237" s="20">
        <v>40</v>
      </c>
      <c r="P237" s="16">
        <v>2.04</v>
      </c>
      <c r="Q237" s="20">
        <v>121.38888888888889</v>
      </c>
      <c r="R237" s="20">
        <v>123.83333333333333</v>
      </c>
      <c r="S237" s="20">
        <v>126.66666666666667</v>
      </c>
      <c r="T237" s="17">
        <v>0.19</v>
      </c>
      <c r="U237" s="17">
        <v>0.10199999999999987</v>
      </c>
      <c r="V237" s="36">
        <v>-2</v>
      </c>
    </row>
    <row r="238" spans="1:22" ht="12.75">
      <c r="A238" s="224"/>
      <c r="B238" s="158">
        <v>29</v>
      </c>
      <c r="C238" s="59" t="s">
        <v>387</v>
      </c>
      <c r="D238" s="178">
        <v>12</v>
      </c>
      <c r="E238" s="178">
        <v>1966</v>
      </c>
      <c r="F238" s="179">
        <v>761.84</v>
      </c>
      <c r="G238" s="179">
        <v>761.84</v>
      </c>
      <c r="H238" s="17">
        <v>2.6</v>
      </c>
      <c r="I238" s="16">
        <v>2.6</v>
      </c>
      <c r="J238" s="144">
        <v>1.458</v>
      </c>
      <c r="K238" s="143">
        <v>1.5290000000000001</v>
      </c>
      <c r="L238" s="20">
        <v>1.5035</v>
      </c>
      <c r="M238" s="20">
        <v>21</v>
      </c>
      <c r="N238" s="17">
        <v>1.071</v>
      </c>
      <c r="O238" s="20">
        <v>21.5</v>
      </c>
      <c r="P238" s="16">
        <v>1.0965</v>
      </c>
      <c r="Q238" s="20">
        <v>121.5</v>
      </c>
      <c r="R238" s="20">
        <v>127.41666666666669</v>
      </c>
      <c r="S238" s="20">
        <v>125.29166666666667</v>
      </c>
      <c r="T238" s="17">
        <v>0.045500000000000096</v>
      </c>
      <c r="U238" s="17">
        <v>-0.025500000000000078</v>
      </c>
      <c r="V238" s="36">
        <v>0.5</v>
      </c>
    </row>
    <row r="239" spans="1:22" ht="12.75">
      <c r="A239" s="224"/>
      <c r="B239" s="158">
        <v>30</v>
      </c>
      <c r="C239" s="59" t="s">
        <v>386</v>
      </c>
      <c r="D239" s="4">
        <v>45</v>
      </c>
      <c r="E239" s="4"/>
      <c r="F239" s="16">
        <v>2147.49</v>
      </c>
      <c r="G239" s="16">
        <v>2147.49</v>
      </c>
      <c r="H239" s="17">
        <v>8.936</v>
      </c>
      <c r="I239" s="16">
        <v>8.936</v>
      </c>
      <c r="J239" s="17">
        <v>5.467</v>
      </c>
      <c r="K239" s="143">
        <v>5.57</v>
      </c>
      <c r="L239" s="20">
        <v>5.876</v>
      </c>
      <c r="M239" s="20">
        <v>66</v>
      </c>
      <c r="N239" s="17">
        <v>3.3659999999999997</v>
      </c>
      <c r="O239" s="183">
        <v>60</v>
      </c>
      <c r="P239" s="16">
        <v>3.06</v>
      </c>
      <c r="Q239" s="20">
        <v>121.4888888888889</v>
      </c>
      <c r="R239" s="20">
        <v>123.77777777777777</v>
      </c>
      <c r="S239" s="20">
        <v>130.57777777777778</v>
      </c>
      <c r="T239" s="17">
        <v>0.4090000000000007</v>
      </c>
      <c r="U239" s="17">
        <v>0.30600000000000005</v>
      </c>
      <c r="V239" s="36">
        <v>-6</v>
      </c>
    </row>
    <row r="240" spans="1:22" ht="12.75">
      <c r="A240" s="224"/>
      <c r="B240" s="158">
        <v>31</v>
      </c>
      <c r="C240" s="59" t="s">
        <v>385</v>
      </c>
      <c r="D240" s="4">
        <v>20</v>
      </c>
      <c r="E240" s="4">
        <v>1974</v>
      </c>
      <c r="F240" s="16">
        <v>960.24</v>
      </c>
      <c r="G240" s="16">
        <v>960.24</v>
      </c>
      <c r="H240" s="17">
        <v>3.736</v>
      </c>
      <c r="I240" s="16">
        <v>3.736</v>
      </c>
      <c r="J240" s="17">
        <v>2.369</v>
      </c>
      <c r="K240" s="143">
        <v>2.41</v>
      </c>
      <c r="L240" s="20">
        <v>2.47783</v>
      </c>
      <c r="M240" s="20">
        <v>26</v>
      </c>
      <c r="N240" s="17">
        <v>1.3259999999999998</v>
      </c>
      <c r="O240" s="20">
        <v>24.67</v>
      </c>
      <c r="P240" s="16">
        <v>1.25817</v>
      </c>
      <c r="Q240" s="20">
        <v>118.45</v>
      </c>
      <c r="R240" s="20">
        <v>120.5</v>
      </c>
      <c r="S240" s="20">
        <v>123.8915</v>
      </c>
      <c r="T240" s="17">
        <v>0.10882999999999976</v>
      </c>
      <c r="U240" s="17">
        <v>0.06782999999999983</v>
      </c>
      <c r="V240" s="36">
        <v>-1.33</v>
      </c>
    </row>
    <row r="241" spans="1:22" ht="12.75">
      <c r="A241" s="224"/>
      <c r="B241" s="158">
        <v>32</v>
      </c>
      <c r="C241" s="59" t="s">
        <v>384</v>
      </c>
      <c r="D241" s="4">
        <v>40</v>
      </c>
      <c r="E241" s="4"/>
      <c r="F241" s="16">
        <v>2233.39</v>
      </c>
      <c r="G241" s="16">
        <v>2233.39</v>
      </c>
      <c r="H241" s="17">
        <v>7.759</v>
      </c>
      <c r="I241" s="16">
        <v>7.759</v>
      </c>
      <c r="J241" s="17">
        <v>4.86</v>
      </c>
      <c r="K241" s="143">
        <v>4.954000000000001</v>
      </c>
      <c r="L241" s="20">
        <v>4.9285000000000005</v>
      </c>
      <c r="M241" s="20">
        <v>55</v>
      </c>
      <c r="N241" s="17">
        <v>2.805</v>
      </c>
      <c r="O241" s="20">
        <v>55.5</v>
      </c>
      <c r="P241" s="16">
        <v>2.8305</v>
      </c>
      <c r="Q241" s="20">
        <v>121.5</v>
      </c>
      <c r="R241" s="20">
        <v>123.85</v>
      </c>
      <c r="S241" s="20">
        <v>123.2125</v>
      </c>
      <c r="T241" s="17">
        <v>0.06850000000000023</v>
      </c>
      <c r="U241" s="17">
        <v>-0.025500000000000078</v>
      </c>
      <c r="V241" s="36">
        <v>0.5</v>
      </c>
    </row>
    <row r="242" spans="1:22" ht="12.75">
      <c r="A242" s="224"/>
      <c r="B242" s="158">
        <v>33</v>
      </c>
      <c r="C242" s="59" t="s">
        <v>383</v>
      </c>
      <c r="D242" s="4">
        <v>18</v>
      </c>
      <c r="E242" s="4"/>
      <c r="F242" s="16">
        <v>1161.96</v>
      </c>
      <c r="G242" s="16">
        <v>1161.96</v>
      </c>
      <c r="H242" s="17">
        <v>3.505</v>
      </c>
      <c r="I242" s="16">
        <v>3.505</v>
      </c>
      <c r="J242" s="17">
        <v>2.187</v>
      </c>
      <c r="K242" s="143">
        <v>2.23</v>
      </c>
      <c r="L242" s="20">
        <v>2.24734</v>
      </c>
      <c r="M242" s="20">
        <v>25</v>
      </c>
      <c r="N242" s="17">
        <v>1.275</v>
      </c>
      <c r="O242" s="20">
        <v>24.66</v>
      </c>
      <c r="P242" s="16">
        <v>1.25766</v>
      </c>
      <c r="Q242" s="20">
        <v>121.5</v>
      </c>
      <c r="R242" s="20">
        <v>123.88888888888889</v>
      </c>
      <c r="S242" s="20">
        <v>124.85222222222221</v>
      </c>
      <c r="T242" s="17">
        <v>0.06034000000000006</v>
      </c>
      <c r="U242" s="17">
        <v>0.01733999999999991</v>
      </c>
      <c r="V242" s="36">
        <v>-0.34</v>
      </c>
    </row>
    <row r="243" spans="1:22" ht="12.75">
      <c r="A243" s="224"/>
      <c r="B243" s="158">
        <v>34</v>
      </c>
      <c r="C243" s="59" t="s">
        <v>424</v>
      </c>
      <c r="D243" s="4">
        <v>38</v>
      </c>
      <c r="E243" s="4" t="s">
        <v>28</v>
      </c>
      <c r="F243" s="136">
        <v>2277.52</v>
      </c>
      <c r="G243" s="136">
        <v>2277.52</v>
      </c>
      <c r="H243" s="136">
        <v>10.78</v>
      </c>
      <c r="I243" s="16">
        <v>10.78</v>
      </c>
      <c r="J243" s="136">
        <v>6</v>
      </c>
      <c r="K243" s="143">
        <v>6.393999999999999</v>
      </c>
      <c r="L243" s="20">
        <v>7.698338999999999</v>
      </c>
      <c r="M243" s="137">
        <v>86</v>
      </c>
      <c r="N243" s="17">
        <v>4.386</v>
      </c>
      <c r="O243" s="136">
        <v>57.408</v>
      </c>
      <c r="P243" s="136">
        <v>3.081661</v>
      </c>
      <c r="Q243" s="20">
        <v>157.89473684210526</v>
      </c>
      <c r="R243" s="20">
        <v>168.26315789473682</v>
      </c>
      <c r="S243" s="20">
        <v>202.5878684210526</v>
      </c>
      <c r="T243" s="17">
        <v>1.698338999999999</v>
      </c>
      <c r="U243" s="17">
        <v>1.3043390000000001</v>
      </c>
      <c r="V243" s="36">
        <v>-28.592</v>
      </c>
    </row>
    <row r="244" spans="1:22" ht="12.75">
      <c r="A244" s="224"/>
      <c r="B244" s="158">
        <v>35</v>
      </c>
      <c r="C244" s="59" t="s">
        <v>426</v>
      </c>
      <c r="D244" s="4">
        <v>90</v>
      </c>
      <c r="E244" s="4">
        <v>1968</v>
      </c>
      <c r="F244" s="136">
        <v>4494.75</v>
      </c>
      <c r="G244" s="136">
        <v>4494.75</v>
      </c>
      <c r="H244" s="136">
        <v>24.869</v>
      </c>
      <c r="I244" s="16">
        <v>24.869</v>
      </c>
      <c r="J244" s="136">
        <v>14.09031</v>
      </c>
      <c r="K244" s="143">
        <v>14.261000000000001</v>
      </c>
      <c r="L244" s="20">
        <v>17.206502</v>
      </c>
      <c r="M244" s="137">
        <v>208</v>
      </c>
      <c r="N244" s="17">
        <v>10.607999999999999</v>
      </c>
      <c r="O244" s="136">
        <v>304.184</v>
      </c>
      <c r="P244" s="136">
        <v>7.662498</v>
      </c>
      <c r="Q244" s="20">
        <v>156.55900000000003</v>
      </c>
      <c r="R244" s="20">
        <v>158.45555555555558</v>
      </c>
      <c r="S244" s="20">
        <v>191.18335555555555</v>
      </c>
      <c r="T244" s="17">
        <v>3.116192</v>
      </c>
      <c r="U244" s="17">
        <v>2.9455019999999985</v>
      </c>
      <c r="V244" s="36">
        <v>96.18400000000003</v>
      </c>
    </row>
    <row r="245" spans="1:22" ht="12.75">
      <c r="A245" s="224"/>
      <c r="B245" s="158">
        <v>36</v>
      </c>
      <c r="C245" s="59" t="s">
        <v>130</v>
      </c>
      <c r="D245" s="4">
        <v>20</v>
      </c>
      <c r="E245" s="4">
        <v>1980</v>
      </c>
      <c r="F245" s="4">
        <v>1079.56</v>
      </c>
      <c r="G245" s="4">
        <v>1079.56</v>
      </c>
      <c r="H245" s="17">
        <v>5.1</v>
      </c>
      <c r="I245" s="16">
        <v>5.1</v>
      </c>
      <c r="J245" s="16">
        <v>3.2</v>
      </c>
      <c r="K245" s="143">
        <v>3.468</v>
      </c>
      <c r="L245" s="20">
        <v>4.284</v>
      </c>
      <c r="M245" s="20">
        <v>32</v>
      </c>
      <c r="N245" s="17">
        <v>1.632</v>
      </c>
      <c r="O245" s="20">
        <v>16</v>
      </c>
      <c r="P245" s="16">
        <v>0.816</v>
      </c>
      <c r="Q245" s="20">
        <v>160</v>
      </c>
      <c r="R245" s="20">
        <v>173.4</v>
      </c>
      <c r="S245" s="20">
        <v>214.2</v>
      </c>
      <c r="T245" s="17">
        <v>1.0839999999999996</v>
      </c>
      <c r="U245" s="17">
        <v>0.816</v>
      </c>
      <c r="V245" s="36">
        <v>-16</v>
      </c>
    </row>
    <row r="246" spans="1:22" ht="12.75">
      <c r="A246" s="224"/>
      <c r="B246" s="158">
        <v>37</v>
      </c>
      <c r="C246" s="59" t="s">
        <v>141</v>
      </c>
      <c r="D246" s="4">
        <v>25</v>
      </c>
      <c r="E246" s="4" t="s">
        <v>32</v>
      </c>
      <c r="F246" s="16">
        <v>0</v>
      </c>
      <c r="G246" s="16">
        <v>1367.27</v>
      </c>
      <c r="H246" s="16">
        <v>7.062</v>
      </c>
      <c r="I246" s="16">
        <v>7.062</v>
      </c>
      <c r="J246" s="16">
        <v>4</v>
      </c>
      <c r="K246" s="143">
        <v>4.155</v>
      </c>
      <c r="L246" s="20">
        <v>4.2315000000000005</v>
      </c>
      <c r="M246" s="16">
        <v>57</v>
      </c>
      <c r="N246" s="16">
        <v>2.907</v>
      </c>
      <c r="O246" s="16">
        <v>55.5</v>
      </c>
      <c r="P246" s="16">
        <v>2.8305</v>
      </c>
      <c r="Q246" s="20">
        <v>160</v>
      </c>
      <c r="R246" s="20">
        <v>166.2</v>
      </c>
      <c r="S246" s="20">
        <v>169.26</v>
      </c>
      <c r="T246" s="17">
        <v>0.23150000000000048</v>
      </c>
      <c r="U246" s="17">
        <v>0.07650000000000023</v>
      </c>
      <c r="V246" s="36">
        <v>-1.5</v>
      </c>
    </row>
    <row r="247" spans="1:22" ht="12.75">
      <c r="A247" s="224"/>
      <c r="B247" s="158">
        <v>38</v>
      </c>
      <c r="C247" s="59" t="s">
        <v>35</v>
      </c>
      <c r="D247" s="4">
        <v>33</v>
      </c>
      <c r="E247" s="4" t="s">
        <v>32</v>
      </c>
      <c r="F247" s="16">
        <v>0</v>
      </c>
      <c r="G247" s="16">
        <v>2125.33</v>
      </c>
      <c r="H247" s="16">
        <v>9.339</v>
      </c>
      <c r="I247" s="16">
        <v>9.339</v>
      </c>
      <c r="J247" s="16">
        <v>5.28</v>
      </c>
      <c r="K247" s="143">
        <v>5.31</v>
      </c>
      <c r="L247" s="20">
        <v>6.024000000000001</v>
      </c>
      <c r="M247" s="16">
        <v>79</v>
      </c>
      <c r="N247" s="16">
        <v>4.029</v>
      </c>
      <c r="O247" s="16">
        <v>65</v>
      </c>
      <c r="P247" s="16">
        <v>3.315</v>
      </c>
      <c r="Q247" s="20">
        <v>160</v>
      </c>
      <c r="R247" s="20">
        <v>160.90909090909093</v>
      </c>
      <c r="S247" s="20">
        <v>182.54545454545456</v>
      </c>
      <c r="T247" s="17">
        <v>0.7440000000000007</v>
      </c>
      <c r="U247" s="17">
        <v>0.714</v>
      </c>
      <c r="V247" s="36">
        <v>-14</v>
      </c>
    </row>
    <row r="248" spans="1:22" ht="12.75">
      <c r="A248" s="224"/>
      <c r="B248" s="158">
        <v>39</v>
      </c>
      <c r="C248" s="59" t="s">
        <v>144</v>
      </c>
      <c r="D248" s="4">
        <v>44</v>
      </c>
      <c r="E248" s="4" t="s">
        <v>32</v>
      </c>
      <c r="F248" s="16">
        <v>0</v>
      </c>
      <c r="G248" s="16">
        <v>1785.82</v>
      </c>
      <c r="H248" s="16">
        <v>4.133</v>
      </c>
      <c r="I248" s="16">
        <v>4.133</v>
      </c>
      <c r="J248" s="16">
        <v>0.44</v>
      </c>
      <c r="K248" s="143">
        <v>0.7160000000000002</v>
      </c>
      <c r="L248" s="20">
        <v>1.3355480000000002</v>
      </c>
      <c r="M248" s="16">
        <v>67</v>
      </c>
      <c r="N248" s="16">
        <v>3.417</v>
      </c>
      <c r="O248" s="16">
        <v>54.852</v>
      </c>
      <c r="P248" s="16">
        <v>2.797452</v>
      </c>
      <c r="Q248" s="20">
        <v>10</v>
      </c>
      <c r="R248" s="20">
        <v>16.272727272727277</v>
      </c>
      <c r="S248" s="20">
        <v>30.353363636363643</v>
      </c>
      <c r="T248" s="17">
        <v>0.8955480000000002</v>
      </c>
      <c r="U248" s="17">
        <v>0.619548</v>
      </c>
      <c r="V248" s="36">
        <v>-12.148000000000003</v>
      </c>
    </row>
    <row r="249" spans="1:22" ht="12.75">
      <c r="A249" s="224"/>
      <c r="B249" s="158">
        <v>40</v>
      </c>
      <c r="C249" s="184" t="s">
        <v>64</v>
      </c>
      <c r="D249" s="185">
        <v>15</v>
      </c>
      <c r="E249" s="185"/>
      <c r="F249" s="185">
        <v>799.12</v>
      </c>
      <c r="G249" s="185">
        <v>799.12</v>
      </c>
      <c r="H249" s="16">
        <v>3.4</v>
      </c>
      <c r="I249" s="16">
        <v>3.4</v>
      </c>
      <c r="J249" s="144">
        <v>2.4</v>
      </c>
      <c r="K249" s="143">
        <v>2.4819999999999998</v>
      </c>
      <c r="L249" s="20">
        <v>2.3968</v>
      </c>
      <c r="M249" s="145">
        <v>18</v>
      </c>
      <c r="N249" s="17">
        <v>0.918</v>
      </c>
      <c r="O249" s="20">
        <v>16.5</v>
      </c>
      <c r="P249" s="20">
        <v>1.0031999999999999</v>
      </c>
      <c r="Q249" s="20">
        <v>160</v>
      </c>
      <c r="R249" s="20">
        <v>165.46666666666664</v>
      </c>
      <c r="S249" s="20">
        <v>159.78666666666666</v>
      </c>
      <c r="T249" s="17">
        <v>-0.0032000000000000917</v>
      </c>
      <c r="U249" s="17">
        <v>-0.08519999999999983</v>
      </c>
      <c r="V249" s="36">
        <v>-1.5</v>
      </c>
    </row>
    <row r="250" spans="1:22" ht="12.75">
      <c r="A250" s="224"/>
      <c r="B250" s="158">
        <v>41</v>
      </c>
      <c r="C250" s="177" t="s">
        <v>166</v>
      </c>
      <c r="D250" s="178">
        <v>30</v>
      </c>
      <c r="E250" s="178">
        <v>1992</v>
      </c>
      <c r="F250" s="179"/>
      <c r="G250" s="179">
        <v>1592.21</v>
      </c>
      <c r="H250" s="16">
        <v>6.9</v>
      </c>
      <c r="I250" s="16">
        <v>6.9</v>
      </c>
      <c r="J250" s="144">
        <v>4.8</v>
      </c>
      <c r="K250" s="143">
        <v>5.013000000000001</v>
      </c>
      <c r="L250" s="20">
        <v>5.013000000000001</v>
      </c>
      <c r="M250" s="145">
        <v>37</v>
      </c>
      <c r="N250" s="17">
        <v>1.8869999999999998</v>
      </c>
      <c r="O250" s="20">
        <v>37</v>
      </c>
      <c r="P250" s="16">
        <v>1.8869999999999998</v>
      </c>
      <c r="Q250" s="20">
        <v>160</v>
      </c>
      <c r="R250" s="20">
        <v>167.1</v>
      </c>
      <c r="S250" s="20">
        <v>167.1</v>
      </c>
      <c r="T250" s="17">
        <v>0.21300000000000097</v>
      </c>
      <c r="U250" s="17">
        <v>0</v>
      </c>
      <c r="V250" s="36">
        <v>0</v>
      </c>
    </row>
    <row r="251" spans="1:22" ht="12.75">
      <c r="A251" s="224"/>
      <c r="B251" s="158">
        <v>42</v>
      </c>
      <c r="C251" s="177" t="s">
        <v>167</v>
      </c>
      <c r="D251" s="4">
        <v>25</v>
      </c>
      <c r="E251" s="4">
        <v>1992</v>
      </c>
      <c r="F251" s="4"/>
      <c r="G251" s="4">
        <v>1332.27</v>
      </c>
      <c r="H251" s="17">
        <v>6.687</v>
      </c>
      <c r="I251" s="16">
        <v>6.687</v>
      </c>
      <c r="J251" s="16">
        <v>4</v>
      </c>
      <c r="K251" s="143">
        <v>4.341000000000001</v>
      </c>
      <c r="L251" s="20">
        <v>4.341000000000001</v>
      </c>
      <c r="M251" s="20">
        <v>46</v>
      </c>
      <c r="N251" s="17">
        <v>2.3459999999999996</v>
      </c>
      <c r="O251" s="20">
        <v>46</v>
      </c>
      <c r="P251" s="16">
        <v>2.3459999999999996</v>
      </c>
      <c r="Q251" s="20">
        <v>160</v>
      </c>
      <c r="R251" s="20">
        <v>173.64</v>
      </c>
      <c r="S251" s="20">
        <v>173.64</v>
      </c>
      <c r="T251" s="17">
        <v>0.3410000000000011</v>
      </c>
      <c r="U251" s="17">
        <v>0</v>
      </c>
      <c r="V251" s="36">
        <v>0</v>
      </c>
    </row>
    <row r="252" spans="1:22" ht="12.75">
      <c r="A252" s="224"/>
      <c r="B252" s="158">
        <v>43</v>
      </c>
      <c r="C252" s="177" t="s">
        <v>168</v>
      </c>
      <c r="D252" s="4">
        <v>24</v>
      </c>
      <c r="E252" s="4">
        <v>1992</v>
      </c>
      <c r="F252" s="16"/>
      <c r="G252" s="16">
        <v>1568.18</v>
      </c>
      <c r="H252" s="17">
        <v>2</v>
      </c>
      <c r="I252" s="16">
        <v>2</v>
      </c>
      <c r="J252" s="17">
        <v>0.24</v>
      </c>
      <c r="K252" s="143">
        <v>0.30425000000000013</v>
      </c>
      <c r="L252" s="20">
        <v>0.30425000000000013</v>
      </c>
      <c r="M252" s="16">
        <v>33.25</v>
      </c>
      <c r="N252" s="17">
        <v>1.6957499999999999</v>
      </c>
      <c r="O252" s="17">
        <v>33.25</v>
      </c>
      <c r="P252" s="16">
        <v>1.6957499999999999</v>
      </c>
      <c r="Q252" s="20">
        <v>10</v>
      </c>
      <c r="R252" s="20">
        <v>12.677083333333337</v>
      </c>
      <c r="S252" s="20">
        <v>12.677083333333337</v>
      </c>
      <c r="T252" s="17">
        <v>0.06425000000000014</v>
      </c>
      <c r="U252" s="17">
        <v>0</v>
      </c>
      <c r="V252" s="36">
        <v>0</v>
      </c>
    </row>
    <row r="253" spans="1:22" ht="12.75">
      <c r="A253" s="224"/>
      <c r="B253" s="158">
        <v>44</v>
      </c>
      <c r="C253" s="59" t="s">
        <v>169</v>
      </c>
      <c r="D253" s="4">
        <v>9</v>
      </c>
      <c r="E253" s="4">
        <v>1992</v>
      </c>
      <c r="F253" s="16"/>
      <c r="G253" s="16">
        <v>516.62</v>
      </c>
      <c r="H253" s="17">
        <v>0.34</v>
      </c>
      <c r="I253" s="16">
        <v>0.34</v>
      </c>
      <c r="J253" s="17">
        <v>0.06</v>
      </c>
      <c r="K253" s="143">
        <v>0.085</v>
      </c>
      <c r="L253" s="20">
        <v>0.085</v>
      </c>
      <c r="M253" s="16">
        <v>5</v>
      </c>
      <c r="N253" s="17">
        <v>0.255</v>
      </c>
      <c r="O253" s="17">
        <v>5</v>
      </c>
      <c r="P253" s="16">
        <v>0.255</v>
      </c>
      <c r="Q253" s="20">
        <v>6.666666666666667</v>
      </c>
      <c r="R253" s="20">
        <v>9.444444444444446</v>
      </c>
      <c r="S253" s="20">
        <v>9.444444444444446</v>
      </c>
      <c r="T253" s="17">
        <v>0.025</v>
      </c>
      <c r="U253" s="17">
        <v>0</v>
      </c>
      <c r="V253" s="36">
        <v>0</v>
      </c>
    </row>
    <row r="254" spans="1:22" ht="12.75">
      <c r="A254" s="224"/>
      <c r="B254" s="158">
        <v>45</v>
      </c>
      <c r="C254" s="59" t="s">
        <v>174</v>
      </c>
      <c r="D254" s="4">
        <v>32</v>
      </c>
      <c r="E254" s="4">
        <v>1992</v>
      </c>
      <c r="F254" s="16"/>
      <c r="G254" s="16">
        <v>1742.32</v>
      </c>
      <c r="H254" s="17">
        <v>7.787</v>
      </c>
      <c r="I254" s="16">
        <v>7.787</v>
      </c>
      <c r="J254" s="17">
        <v>5.12</v>
      </c>
      <c r="K254" s="143">
        <v>5.62664</v>
      </c>
      <c r="L254" s="20">
        <v>5.62664</v>
      </c>
      <c r="M254" s="16">
        <v>42.36</v>
      </c>
      <c r="N254" s="17">
        <v>2.16036</v>
      </c>
      <c r="O254" s="17">
        <v>42.36</v>
      </c>
      <c r="P254" s="16">
        <v>2.16036</v>
      </c>
      <c r="Q254" s="20">
        <v>160</v>
      </c>
      <c r="R254" s="20">
        <v>175.8325</v>
      </c>
      <c r="S254" s="20">
        <v>175.8325</v>
      </c>
      <c r="T254" s="17">
        <v>0.50664</v>
      </c>
      <c r="U254" s="17">
        <v>0</v>
      </c>
      <c r="V254" s="36">
        <v>0</v>
      </c>
    </row>
    <row r="255" spans="1:22" ht="12.75">
      <c r="A255" s="224"/>
      <c r="B255" s="158">
        <v>46</v>
      </c>
      <c r="C255" s="59" t="s">
        <v>102</v>
      </c>
      <c r="D255" s="4">
        <v>30</v>
      </c>
      <c r="E255" s="4">
        <v>1992</v>
      </c>
      <c r="F255" s="4">
        <v>1576.7</v>
      </c>
      <c r="G255" s="4">
        <v>1576.7</v>
      </c>
      <c r="H255" s="20">
        <v>6</v>
      </c>
      <c r="I255" s="16">
        <v>6</v>
      </c>
      <c r="J255" s="17">
        <v>2.682</v>
      </c>
      <c r="K255" s="143">
        <v>2.94</v>
      </c>
      <c r="L255" s="20">
        <v>4.1129999999999995</v>
      </c>
      <c r="M255" s="20">
        <v>60</v>
      </c>
      <c r="N255" s="17">
        <v>3.06</v>
      </c>
      <c r="O255" s="20">
        <v>37</v>
      </c>
      <c r="P255" s="17">
        <v>1.887</v>
      </c>
      <c r="Q255" s="20">
        <v>89.4</v>
      </c>
      <c r="R255" s="20">
        <v>98</v>
      </c>
      <c r="S255" s="20">
        <v>137.1</v>
      </c>
      <c r="T255" s="17">
        <v>1.4309999999999996</v>
      </c>
      <c r="U255" s="17">
        <v>1.173</v>
      </c>
      <c r="V255" s="36">
        <v>-23</v>
      </c>
    </row>
    <row r="256" spans="1:22" ht="12.75">
      <c r="A256" s="224"/>
      <c r="B256" s="158">
        <v>47</v>
      </c>
      <c r="C256" s="59" t="s">
        <v>122</v>
      </c>
      <c r="D256" s="4">
        <v>6</v>
      </c>
      <c r="E256" s="4" t="s">
        <v>31</v>
      </c>
      <c r="F256" s="4">
        <v>252.51</v>
      </c>
      <c r="G256" s="4">
        <v>252.51</v>
      </c>
      <c r="H256" s="17">
        <v>1.215</v>
      </c>
      <c r="I256" s="16">
        <v>1.215</v>
      </c>
      <c r="J256" s="16">
        <v>0.96</v>
      </c>
      <c r="K256" s="143">
        <v>1.0110000000000001</v>
      </c>
      <c r="L256" s="20">
        <v>0.96</v>
      </c>
      <c r="M256" s="20">
        <v>4</v>
      </c>
      <c r="N256" s="17">
        <v>0.204</v>
      </c>
      <c r="O256" s="20">
        <v>5</v>
      </c>
      <c r="P256" s="17">
        <v>0.255</v>
      </c>
      <c r="Q256" s="20">
        <v>160</v>
      </c>
      <c r="R256" s="20">
        <v>168.5</v>
      </c>
      <c r="S256" s="20">
        <v>160</v>
      </c>
      <c r="T256" s="17">
        <v>0</v>
      </c>
      <c r="U256" s="17">
        <v>-0.05100000000000002</v>
      </c>
      <c r="V256" s="36">
        <v>1</v>
      </c>
    </row>
    <row r="257" spans="1:22" ht="12.75">
      <c r="A257" s="224"/>
      <c r="B257" s="158">
        <v>48</v>
      </c>
      <c r="C257" s="59" t="s">
        <v>255</v>
      </c>
      <c r="D257" s="4">
        <v>19</v>
      </c>
      <c r="E257" s="4">
        <v>1980</v>
      </c>
      <c r="F257" s="16">
        <v>1048.75</v>
      </c>
      <c r="G257" s="16">
        <v>975.59</v>
      </c>
      <c r="H257" s="17">
        <v>5</v>
      </c>
      <c r="I257" s="16">
        <v>5</v>
      </c>
      <c r="J257" s="17">
        <v>3.04</v>
      </c>
      <c r="K257" s="143">
        <v>3.215</v>
      </c>
      <c r="L257" s="20">
        <v>3.7270399999999997</v>
      </c>
      <c r="M257" s="16">
        <v>35</v>
      </c>
      <c r="N257" s="17">
        <v>1.785</v>
      </c>
      <c r="O257" s="16">
        <v>24.96</v>
      </c>
      <c r="P257" s="17">
        <v>1.27296</v>
      </c>
      <c r="Q257" s="20">
        <v>160</v>
      </c>
      <c r="R257" s="20">
        <v>169.21052631578948</v>
      </c>
      <c r="S257" s="20">
        <v>196.16</v>
      </c>
      <c r="T257" s="17">
        <v>0.6870399999999997</v>
      </c>
      <c r="U257" s="17">
        <v>0.5120399999999998</v>
      </c>
      <c r="V257" s="36">
        <v>-10.04</v>
      </c>
    </row>
    <row r="258" spans="1:22" ht="12.75">
      <c r="A258" s="224"/>
      <c r="B258" s="158">
        <v>49</v>
      </c>
      <c r="C258" s="59" t="s">
        <v>256</v>
      </c>
      <c r="D258" s="4">
        <v>19</v>
      </c>
      <c r="E258" s="4">
        <v>1955</v>
      </c>
      <c r="F258" s="16">
        <v>1817.44</v>
      </c>
      <c r="G258" s="16">
        <v>1330.11</v>
      </c>
      <c r="H258" s="17">
        <v>5.373</v>
      </c>
      <c r="I258" s="16">
        <v>5.373</v>
      </c>
      <c r="J258" s="17">
        <v>3.04</v>
      </c>
      <c r="K258" s="143">
        <v>3.129</v>
      </c>
      <c r="L258" s="20">
        <v>3.78996</v>
      </c>
      <c r="M258" s="16">
        <v>44</v>
      </c>
      <c r="N258" s="17">
        <v>2.244</v>
      </c>
      <c r="O258" s="16">
        <v>31.04</v>
      </c>
      <c r="P258" s="17">
        <v>1.58304</v>
      </c>
      <c r="Q258" s="20">
        <v>160</v>
      </c>
      <c r="R258" s="20">
        <v>164.68421052631578</v>
      </c>
      <c r="S258" s="20">
        <v>199.4715789473684</v>
      </c>
      <c r="T258" s="17">
        <v>0.7499600000000002</v>
      </c>
      <c r="U258" s="17">
        <v>0.6609600000000002</v>
      </c>
      <c r="V258" s="36">
        <v>-12.96</v>
      </c>
    </row>
    <row r="259" spans="1:22" ht="12.75">
      <c r="A259" s="224"/>
      <c r="B259" s="158">
        <v>50</v>
      </c>
      <c r="C259" s="59" t="s">
        <v>262</v>
      </c>
      <c r="D259" s="4">
        <v>38</v>
      </c>
      <c r="E259" s="4">
        <v>1981</v>
      </c>
      <c r="F259" s="16">
        <v>2187.63</v>
      </c>
      <c r="G259" s="16">
        <v>2187.63</v>
      </c>
      <c r="H259" s="17">
        <v>9.51</v>
      </c>
      <c r="I259" s="16">
        <f>H259</f>
        <v>9.51</v>
      </c>
      <c r="J259" s="17">
        <v>6.08</v>
      </c>
      <c r="K259" s="143">
        <f>I259-N259</f>
        <v>6.449999999999999</v>
      </c>
      <c r="L259" s="20">
        <f>I259-P259</f>
        <v>8.17482</v>
      </c>
      <c r="M259" s="16">
        <v>60</v>
      </c>
      <c r="N259" s="17">
        <f>M259*51/1000</f>
        <v>3.06</v>
      </c>
      <c r="O259" s="16">
        <v>26.18</v>
      </c>
      <c r="P259" s="17">
        <f>O259*51/1000</f>
        <v>1.33518</v>
      </c>
      <c r="Q259" s="20">
        <f>J259*1000/D259</f>
        <v>160</v>
      </c>
      <c r="R259" s="20">
        <f>K259*1000/D259</f>
        <v>169.73684210526312</v>
      </c>
      <c r="S259" s="20">
        <f>L259*1000/D259</f>
        <v>215.12684210526317</v>
      </c>
      <c r="T259" s="17">
        <f>L259-J259</f>
        <v>2.0948200000000003</v>
      </c>
      <c r="U259" s="17">
        <f>N259-P259</f>
        <v>1.72482</v>
      </c>
      <c r="V259" s="36">
        <f>O259-M259</f>
        <v>-33.82</v>
      </c>
    </row>
    <row r="260" spans="1:22" ht="12.75">
      <c r="A260" s="224"/>
      <c r="B260" s="158">
        <v>51</v>
      </c>
      <c r="C260" s="59" t="s">
        <v>285</v>
      </c>
      <c r="D260" s="4">
        <v>136</v>
      </c>
      <c r="E260" s="4" t="s">
        <v>28</v>
      </c>
      <c r="F260" s="4">
        <v>4288.96</v>
      </c>
      <c r="G260" s="4">
        <v>4288.96</v>
      </c>
      <c r="H260" s="17">
        <v>11.6</v>
      </c>
      <c r="I260" s="16">
        <f>H260</f>
        <v>11.6</v>
      </c>
      <c r="J260" s="16">
        <v>1.21</v>
      </c>
      <c r="K260" s="143">
        <f>I260-N260</f>
        <v>2.5730000000000004</v>
      </c>
      <c r="L260" s="20">
        <f>I260-P260</f>
        <v>5.59475</v>
      </c>
      <c r="M260" s="20">
        <v>177</v>
      </c>
      <c r="N260" s="17">
        <f>M260*0.051</f>
        <v>9.027</v>
      </c>
      <c r="O260" s="20">
        <v>117.75</v>
      </c>
      <c r="P260" s="16">
        <f>O260*0.051</f>
        <v>6.005249999999999</v>
      </c>
      <c r="Q260" s="20">
        <f>J260*1000/D260</f>
        <v>8.897058823529411</v>
      </c>
      <c r="R260" s="20">
        <f>K260*1000/D260</f>
        <v>18.919117647058826</v>
      </c>
      <c r="S260" s="20">
        <f>L260*1000/D260</f>
        <v>41.137867647058826</v>
      </c>
      <c r="T260" s="17">
        <f>L260-J260</f>
        <v>4.38475</v>
      </c>
      <c r="U260" s="17">
        <f>N260-P260</f>
        <v>3.02175</v>
      </c>
      <c r="V260" s="36">
        <f>O260-M260</f>
        <v>-59.25</v>
      </c>
    </row>
    <row r="261" spans="1:22" ht="12.75">
      <c r="A261" s="224"/>
      <c r="B261" s="158">
        <v>52</v>
      </c>
      <c r="C261" s="59" t="s">
        <v>293</v>
      </c>
      <c r="D261" s="4">
        <v>49</v>
      </c>
      <c r="E261" s="4" t="s">
        <v>28</v>
      </c>
      <c r="F261" s="16">
        <v>1816.52</v>
      </c>
      <c r="G261" s="16">
        <v>1816.52</v>
      </c>
      <c r="H261" s="17">
        <v>11.8</v>
      </c>
      <c r="I261" s="16">
        <v>11.8</v>
      </c>
      <c r="J261" s="17">
        <v>8</v>
      </c>
      <c r="K261" s="143">
        <v>8.638000000000002</v>
      </c>
      <c r="L261" s="20">
        <v>10.117</v>
      </c>
      <c r="M261" s="16">
        <v>62</v>
      </c>
      <c r="N261" s="17">
        <v>3.162</v>
      </c>
      <c r="O261" s="17">
        <v>33</v>
      </c>
      <c r="P261" s="16">
        <v>1.6829999999999998</v>
      </c>
      <c r="Q261" s="20">
        <v>163.26530612244898</v>
      </c>
      <c r="R261" s="20">
        <v>176.28571428571433</v>
      </c>
      <c r="S261" s="20">
        <v>206.46938775510205</v>
      </c>
      <c r="T261" s="17">
        <v>2.117000000000001</v>
      </c>
      <c r="U261" s="17">
        <v>1.479</v>
      </c>
      <c r="V261" s="36">
        <v>-29</v>
      </c>
    </row>
    <row r="262" spans="1:22" ht="12.75">
      <c r="A262" s="224"/>
      <c r="B262" s="158">
        <v>53</v>
      </c>
      <c r="C262" s="59" t="s">
        <v>305</v>
      </c>
      <c r="D262" s="4">
        <v>49</v>
      </c>
      <c r="E262" s="4" t="s">
        <v>28</v>
      </c>
      <c r="F262" s="4">
        <v>2740.06</v>
      </c>
      <c r="G262" s="4">
        <v>2740.06</v>
      </c>
      <c r="H262" s="17">
        <v>11.522</v>
      </c>
      <c r="I262" s="16">
        <v>11.522</v>
      </c>
      <c r="J262" s="16">
        <v>7.84</v>
      </c>
      <c r="K262" s="143">
        <v>8.519020000000001</v>
      </c>
      <c r="L262" s="20">
        <v>8.17906</v>
      </c>
      <c r="M262" s="20">
        <v>53</v>
      </c>
      <c r="N262" s="17">
        <v>3.00298</v>
      </c>
      <c r="O262" s="20">
        <v>59</v>
      </c>
      <c r="P262" s="16">
        <v>3.34294</v>
      </c>
      <c r="Q262" s="20">
        <v>160</v>
      </c>
      <c r="R262" s="20">
        <v>173.85755102040818</v>
      </c>
      <c r="S262" s="20">
        <v>166.9195918367347</v>
      </c>
      <c r="T262" s="17">
        <v>0.3390599999999999</v>
      </c>
      <c r="U262" s="17">
        <v>-0.33996000000000004</v>
      </c>
      <c r="V262" s="36">
        <v>6</v>
      </c>
    </row>
    <row r="263" spans="1:22" ht="12.75">
      <c r="A263" s="224"/>
      <c r="B263" s="158">
        <v>54</v>
      </c>
      <c r="C263" s="59" t="s">
        <v>309</v>
      </c>
      <c r="D263" s="4">
        <v>45</v>
      </c>
      <c r="E263" s="4" t="s">
        <v>28</v>
      </c>
      <c r="F263" s="16">
        <v>1870.89</v>
      </c>
      <c r="G263" s="16">
        <v>1870.89</v>
      </c>
      <c r="H263" s="17">
        <v>10.063</v>
      </c>
      <c r="I263" s="16">
        <v>10.063</v>
      </c>
      <c r="J263" s="17">
        <v>7.2</v>
      </c>
      <c r="K263" s="143">
        <v>7.739940000000001</v>
      </c>
      <c r="L263" s="20">
        <v>7.796600000000001</v>
      </c>
      <c r="M263" s="16">
        <v>41</v>
      </c>
      <c r="N263" s="17">
        <v>2.32306</v>
      </c>
      <c r="O263" s="17">
        <v>40</v>
      </c>
      <c r="P263" s="16">
        <v>2.2664</v>
      </c>
      <c r="Q263" s="20">
        <v>160</v>
      </c>
      <c r="R263" s="20">
        <v>171.99866666666668</v>
      </c>
      <c r="S263" s="20">
        <v>173.2577777777778</v>
      </c>
      <c r="T263" s="17">
        <v>0.5966000000000005</v>
      </c>
      <c r="U263" s="17">
        <v>0.05665999999999993</v>
      </c>
      <c r="V263" s="36">
        <v>-1</v>
      </c>
    </row>
    <row r="264" spans="1:22" ht="12.75">
      <c r="A264" s="224"/>
      <c r="B264" s="158">
        <v>55</v>
      </c>
      <c r="C264" s="59" t="s">
        <v>312</v>
      </c>
      <c r="D264" s="4">
        <v>90</v>
      </c>
      <c r="E264" s="4" t="s">
        <v>28</v>
      </c>
      <c r="F264" s="16">
        <v>3699.48</v>
      </c>
      <c r="G264" s="16">
        <v>3699.48</v>
      </c>
      <c r="H264" s="17">
        <v>9.14</v>
      </c>
      <c r="I264" s="16">
        <v>9.14</v>
      </c>
      <c r="J264" s="17">
        <v>2.68</v>
      </c>
      <c r="K264" s="143">
        <v>3.1340400000000006</v>
      </c>
      <c r="L264" s="20">
        <v>3.7740720000000003</v>
      </c>
      <c r="M264" s="16">
        <v>106</v>
      </c>
      <c r="N264" s="17">
        <v>6.00596</v>
      </c>
      <c r="O264" s="17">
        <v>94.704</v>
      </c>
      <c r="P264" s="16">
        <v>5.365928</v>
      </c>
      <c r="Q264" s="20">
        <v>29.77777777777778</v>
      </c>
      <c r="R264" s="20">
        <v>34.82266666666667</v>
      </c>
      <c r="S264" s="20">
        <v>41.934133333333335</v>
      </c>
      <c r="T264" s="17">
        <v>1.0940720000000002</v>
      </c>
      <c r="U264" s="17">
        <v>0.6400319999999997</v>
      </c>
      <c r="V264" s="36">
        <v>-11.296000000000006</v>
      </c>
    </row>
    <row r="265" spans="1:22" ht="12.75">
      <c r="A265" s="224"/>
      <c r="B265" s="158">
        <v>56</v>
      </c>
      <c r="C265" s="59" t="s">
        <v>380</v>
      </c>
      <c r="D265" s="4">
        <v>40</v>
      </c>
      <c r="E265" s="4"/>
      <c r="F265" s="16">
        <v>2292.43</v>
      </c>
      <c r="G265" s="16">
        <v>2292.43</v>
      </c>
      <c r="H265" s="17">
        <v>8.056</v>
      </c>
      <c r="I265" s="16">
        <f>H265</f>
        <v>8.056</v>
      </c>
      <c r="J265" s="17">
        <v>4.86</v>
      </c>
      <c r="K265" s="143">
        <f>I265-N265</f>
        <v>4.944999999999999</v>
      </c>
      <c r="L265" s="20">
        <f>I265-P265</f>
        <v>5.2509999999999994</v>
      </c>
      <c r="M265" s="20">
        <v>61</v>
      </c>
      <c r="N265" s="17">
        <f>M265*0.051</f>
        <v>3.1109999999999998</v>
      </c>
      <c r="O265" s="20">
        <v>55</v>
      </c>
      <c r="P265" s="16">
        <f>O265*0.051</f>
        <v>2.8049999999999997</v>
      </c>
      <c r="Q265" s="20">
        <f>J265*1000/D265</f>
        <v>121.5</v>
      </c>
      <c r="R265" s="20">
        <f>K265*1000/D265</f>
        <v>123.62499999999997</v>
      </c>
      <c r="S265" s="20">
        <f>L265*1000/D265</f>
        <v>131.27499999999998</v>
      </c>
      <c r="T265" s="17">
        <f>L265-J265</f>
        <v>0.3909999999999991</v>
      </c>
      <c r="U265" s="17">
        <f>N265-P265</f>
        <v>0.30600000000000005</v>
      </c>
      <c r="V265" s="36">
        <f>O265-M265</f>
        <v>-6</v>
      </c>
    </row>
    <row r="266" spans="1:22" ht="12.75">
      <c r="A266" s="224"/>
      <c r="B266" s="158">
        <v>57</v>
      </c>
      <c r="C266" s="59" t="s">
        <v>377</v>
      </c>
      <c r="D266" s="4">
        <v>22</v>
      </c>
      <c r="E266" s="4">
        <v>1980</v>
      </c>
      <c r="F266" s="16">
        <v>1210.95</v>
      </c>
      <c r="G266" s="16">
        <v>1210.95</v>
      </c>
      <c r="H266" s="17">
        <v>4.607</v>
      </c>
      <c r="I266" s="16">
        <f>H266</f>
        <v>4.607</v>
      </c>
      <c r="J266" s="17">
        <v>2.673</v>
      </c>
      <c r="K266" s="143">
        <f>I266-N266</f>
        <v>2.7200000000000006</v>
      </c>
      <c r="L266" s="20">
        <f>I266-P266</f>
        <v>2.7965000000000004</v>
      </c>
      <c r="M266" s="20">
        <v>37</v>
      </c>
      <c r="N266" s="17">
        <f>M266*0.051</f>
        <v>1.8869999999999998</v>
      </c>
      <c r="O266" s="20">
        <v>35.5</v>
      </c>
      <c r="P266" s="16">
        <f>O266*0.051</f>
        <v>1.8104999999999998</v>
      </c>
      <c r="Q266" s="20">
        <f>J266*1000/D266</f>
        <v>121.5</v>
      </c>
      <c r="R266" s="20">
        <f>K266*1000/D266</f>
        <v>123.63636363636365</v>
      </c>
      <c r="S266" s="20">
        <f>L266*1000/D266</f>
        <v>127.11363636363639</v>
      </c>
      <c r="T266" s="17">
        <f>L266-J266</f>
        <v>0.12350000000000039</v>
      </c>
      <c r="U266" s="17">
        <f>N266-P266</f>
        <v>0.07650000000000001</v>
      </c>
      <c r="V266" s="36">
        <f>O266-M266</f>
        <v>-1.5</v>
      </c>
    </row>
    <row r="267" spans="1:22" ht="12.75">
      <c r="A267" s="224"/>
      <c r="B267" s="158">
        <v>58</v>
      </c>
      <c r="C267" s="59" t="s">
        <v>376</v>
      </c>
      <c r="D267" s="4">
        <v>22</v>
      </c>
      <c r="E267" s="4">
        <v>1982</v>
      </c>
      <c r="F267" s="16">
        <v>1193.4</v>
      </c>
      <c r="G267" s="16">
        <v>1193.4</v>
      </c>
      <c r="H267" s="17">
        <v>5.423</v>
      </c>
      <c r="I267" s="16">
        <f>H267</f>
        <v>5.423</v>
      </c>
      <c r="J267" s="17">
        <v>2.673</v>
      </c>
      <c r="K267" s="143">
        <f>I267-N267</f>
        <v>2.72</v>
      </c>
      <c r="L267" s="20">
        <f>I267-P267</f>
        <v>3.689</v>
      </c>
      <c r="M267" s="20">
        <v>53</v>
      </c>
      <c r="N267" s="17">
        <f>M267*0.051</f>
        <v>2.703</v>
      </c>
      <c r="O267" s="20">
        <v>34</v>
      </c>
      <c r="P267" s="16">
        <f>O267*0.051</f>
        <v>1.734</v>
      </c>
      <c r="Q267" s="20">
        <f>J267*1000/D267</f>
        <v>121.5</v>
      </c>
      <c r="R267" s="20">
        <f>K267*1000/D267</f>
        <v>123.63636363636364</v>
      </c>
      <c r="S267" s="20">
        <f>L267*1000/D267</f>
        <v>167.6818181818182</v>
      </c>
      <c r="T267" s="17">
        <f>L267-J267</f>
        <v>1.016</v>
      </c>
      <c r="U267" s="17">
        <f>N267-P267</f>
        <v>0.9689999999999999</v>
      </c>
      <c r="V267" s="36">
        <f>O267-M267</f>
        <v>-19</v>
      </c>
    </row>
    <row r="268" spans="1:22" ht="13.5" thickBot="1">
      <c r="A268" s="225"/>
      <c r="B268" s="159">
        <v>59</v>
      </c>
      <c r="C268" s="186" t="s">
        <v>372</v>
      </c>
      <c r="D268" s="187">
        <v>40</v>
      </c>
      <c r="E268" s="187">
        <v>1988</v>
      </c>
      <c r="F268" s="86">
        <v>2194.44</v>
      </c>
      <c r="G268" s="86">
        <v>2194.44</v>
      </c>
      <c r="H268" s="102">
        <v>8.728</v>
      </c>
      <c r="I268" s="86">
        <f>H268</f>
        <v>8.728</v>
      </c>
      <c r="J268" s="102">
        <v>4.86</v>
      </c>
      <c r="K268" s="150">
        <f>I268-N268</f>
        <v>4.954000000000001</v>
      </c>
      <c r="L268" s="33">
        <f>I268-P268</f>
        <v>5.1579999999999995</v>
      </c>
      <c r="M268" s="33">
        <v>74</v>
      </c>
      <c r="N268" s="102">
        <f>M268*0.051</f>
        <v>3.7739999999999996</v>
      </c>
      <c r="O268" s="33">
        <v>70</v>
      </c>
      <c r="P268" s="86">
        <f>O268*0.051</f>
        <v>3.57</v>
      </c>
      <c r="Q268" s="33">
        <f>J268*1000/D268</f>
        <v>121.5</v>
      </c>
      <c r="R268" s="33">
        <f>K268*1000/D268</f>
        <v>123.85000000000002</v>
      </c>
      <c r="S268" s="33">
        <f>L268*1000/D268</f>
        <v>128.95</v>
      </c>
      <c r="T268" s="102">
        <f>L268-J268</f>
        <v>0.29799999999999915</v>
      </c>
      <c r="U268" s="102">
        <f>N268-P268</f>
        <v>0.20399999999999974</v>
      </c>
      <c r="V268" s="43">
        <f>O268-M268</f>
        <v>-4</v>
      </c>
    </row>
    <row r="269" spans="1:22" ht="12.75">
      <c r="A269" s="214" t="s">
        <v>442</v>
      </c>
      <c r="B269" s="160">
        <v>1</v>
      </c>
      <c r="C269" s="53" t="s">
        <v>414</v>
      </c>
      <c r="D269" s="5">
        <v>108</v>
      </c>
      <c r="E269" s="5">
        <v>1990</v>
      </c>
      <c r="F269" s="61">
        <v>2642.04</v>
      </c>
      <c r="G269" s="61">
        <v>2621.84</v>
      </c>
      <c r="H269" s="61">
        <v>27.948</v>
      </c>
      <c r="I269" s="19">
        <v>27.948</v>
      </c>
      <c r="J269" s="61">
        <v>17.2</v>
      </c>
      <c r="K269" s="146">
        <v>14.178</v>
      </c>
      <c r="L269" s="21">
        <v>20.115658</v>
      </c>
      <c r="M269" s="62">
        <v>270</v>
      </c>
      <c r="N269" s="18">
        <v>13.77</v>
      </c>
      <c r="O269" s="61">
        <v>145.908</v>
      </c>
      <c r="P269" s="61">
        <v>7.832342</v>
      </c>
      <c r="Q269" s="21">
        <v>159.25925925925927</v>
      </c>
      <c r="R269" s="21">
        <v>131.27777777777777</v>
      </c>
      <c r="S269" s="21">
        <v>186.25609259259258</v>
      </c>
      <c r="T269" s="18">
        <v>2.9156580000000005</v>
      </c>
      <c r="U269" s="18">
        <v>5.937658</v>
      </c>
      <c r="V269" s="28">
        <v>-124.09200000000001</v>
      </c>
    </row>
    <row r="270" spans="1:22" ht="12.75">
      <c r="A270" s="215"/>
      <c r="B270" s="158">
        <v>2</v>
      </c>
      <c r="C270" s="53" t="s">
        <v>415</v>
      </c>
      <c r="D270" s="5">
        <v>25</v>
      </c>
      <c r="E270" s="5">
        <v>1998</v>
      </c>
      <c r="F270" s="61">
        <v>1537.95</v>
      </c>
      <c r="G270" s="61">
        <v>1449.06</v>
      </c>
      <c r="H270" s="61">
        <v>5.938</v>
      </c>
      <c r="I270" s="19">
        <v>5.938</v>
      </c>
      <c r="J270" s="61">
        <v>4</v>
      </c>
      <c r="K270" s="146">
        <v>3.796</v>
      </c>
      <c r="L270" s="21">
        <v>4.00552</v>
      </c>
      <c r="M270" s="62">
        <v>42</v>
      </c>
      <c r="N270" s="18">
        <v>2.142</v>
      </c>
      <c r="O270" s="61">
        <v>36</v>
      </c>
      <c r="P270" s="61">
        <v>1.93248</v>
      </c>
      <c r="Q270" s="21">
        <v>160</v>
      </c>
      <c r="R270" s="21">
        <v>151.84</v>
      </c>
      <c r="S270" s="21">
        <v>160.22079999999997</v>
      </c>
      <c r="T270" s="18">
        <v>0.005519999999999747</v>
      </c>
      <c r="U270" s="18">
        <v>0.20951999999999993</v>
      </c>
      <c r="V270" s="28">
        <v>-6</v>
      </c>
    </row>
    <row r="271" spans="1:22" ht="12.75">
      <c r="A271" s="215"/>
      <c r="B271" s="158">
        <v>3</v>
      </c>
      <c r="C271" s="53" t="s">
        <v>417</v>
      </c>
      <c r="D271" s="5">
        <v>50</v>
      </c>
      <c r="E271" s="5">
        <v>2000</v>
      </c>
      <c r="F271" s="61">
        <v>2639.32</v>
      </c>
      <c r="G271" s="61">
        <v>2639.32</v>
      </c>
      <c r="H271" s="61">
        <v>12.312</v>
      </c>
      <c r="I271" s="19">
        <v>12.312</v>
      </c>
      <c r="J271" s="61">
        <v>8</v>
      </c>
      <c r="K271" s="146">
        <v>7.4159999999999995</v>
      </c>
      <c r="L271" s="21">
        <v>8.624184</v>
      </c>
      <c r="M271" s="62">
        <v>96</v>
      </c>
      <c r="N271" s="18">
        <v>4.896</v>
      </c>
      <c r="O271" s="61">
        <v>68.7</v>
      </c>
      <c r="P271" s="61">
        <v>3.687816</v>
      </c>
      <c r="Q271" s="21">
        <v>160</v>
      </c>
      <c r="R271" s="21">
        <v>148.32</v>
      </c>
      <c r="S271" s="21">
        <v>172.48368</v>
      </c>
      <c r="T271" s="18">
        <v>0.6241839999999996</v>
      </c>
      <c r="U271" s="18">
        <v>1.2081839999999997</v>
      </c>
      <c r="V271" s="28">
        <v>-27.3</v>
      </c>
    </row>
    <row r="272" spans="1:22" ht="12.75">
      <c r="A272" s="215"/>
      <c r="B272" s="158">
        <v>4</v>
      </c>
      <c r="C272" s="111" t="s">
        <v>53</v>
      </c>
      <c r="D272" s="110">
        <v>40</v>
      </c>
      <c r="E272" s="110"/>
      <c r="F272" s="138">
        <v>2173.87</v>
      </c>
      <c r="G272" s="138">
        <v>2173.87</v>
      </c>
      <c r="H272" s="19">
        <v>9.3</v>
      </c>
      <c r="I272" s="19">
        <v>9.3</v>
      </c>
      <c r="J272" s="51">
        <v>6.4</v>
      </c>
      <c r="K272" s="146">
        <v>6.138000000000001</v>
      </c>
      <c r="L272" s="21">
        <v>7.293600000000001</v>
      </c>
      <c r="M272" s="52">
        <v>62</v>
      </c>
      <c r="N272" s="18">
        <v>3.162</v>
      </c>
      <c r="O272" s="21">
        <v>33</v>
      </c>
      <c r="P272" s="21">
        <v>2.0063999999999997</v>
      </c>
      <c r="Q272" s="21">
        <v>160</v>
      </c>
      <c r="R272" s="21">
        <v>153.45</v>
      </c>
      <c r="S272" s="21">
        <v>182.34</v>
      </c>
      <c r="T272" s="18">
        <v>0.8936000000000011</v>
      </c>
      <c r="U272" s="18">
        <v>1.1556000000000002</v>
      </c>
      <c r="V272" s="28">
        <v>-29</v>
      </c>
    </row>
    <row r="273" spans="1:22" ht="12.75">
      <c r="A273" s="215"/>
      <c r="B273" s="158">
        <v>5</v>
      </c>
      <c r="C273" s="111" t="s">
        <v>57</v>
      </c>
      <c r="D273" s="110">
        <v>11</v>
      </c>
      <c r="E273" s="110"/>
      <c r="F273" s="110">
        <v>604.87</v>
      </c>
      <c r="G273" s="110">
        <v>604.87</v>
      </c>
      <c r="H273" s="19">
        <v>2.45</v>
      </c>
      <c r="I273" s="19">
        <v>2.45</v>
      </c>
      <c r="J273" s="51">
        <v>1.76</v>
      </c>
      <c r="K273" s="146">
        <v>1.7360000000000002</v>
      </c>
      <c r="L273" s="21">
        <v>1.7812000000000001</v>
      </c>
      <c r="M273" s="52">
        <v>14</v>
      </c>
      <c r="N273" s="18">
        <v>0.714</v>
      </c>
      <c r="O273" s="21">
        <v>11</v>
      </c>
      <c r="P273" s="21">
        <v>0.6688</v>
      </c>
      <c r="Q273" s="21">
        <v>160</v>
      </c>
      <c r="R273" s="21">
        <v>157.81818181818184</v>
      </c>
      <c r="S273" s="21">
        <v>161.92727272727274</v>
      </c>
      <c r="T273" s="18">
        <v>0.021200000000000108</v>
      </c>
      <c r="U273" s="18">
        <v>0.04520000000000002</v>
      </c>
      <c r="V273" s="28">
        <v>-3</v>
      </c>
    </row>
    <row r="274" spans="1:22" ht="12.75">
      <c r="A274" s="215"/>
      <c r="B274" s="158">
        <v>6</v>
      </c>
      <c r="C274" s="53" t="s">
        <v>212</v>
      </c>
      <c r="D274" s="5">
        <v>22</v>
      </c>
      <c r="E274" s="5" t="s">
        <v>28</v>
      </c>
      <c r="F274" s="5">
        <v>1179.69</v>
      </c>
      <c r="G274" s="5">
        <v>1179.69</v>
      </c>
      <c r="H274" s="18">
        <v>4.877</v>
      </c>
      <c r="I274" s="19">
        <f aca="true" t="shared" si="75" ref="I274:I280">H274</f>
        <v>4.877</v>
      </c>
      <c r="J274" s="18">
        <v>3.36</v>
      </c>
      <c r="K274" s="146">
        <f aca="true" t="shared" si="76" ref="K274:K280">I274-N274</f>
        <v>3.245</v>
      </c>
      <c r="L274" s="21">
        <f aca="true" t="shared" si="77" ref="L274:L280">I274-P274</f>
        <v>3.6275</v>
      </c>
      <c r="M274" s="19">
        <v>32</v>
      </c>
      <c r="N274" s="18">
        <f>M274*0.051</f>
        <v>1.632</v>
      </c>
      <c r="O274" s="19">
        <v>24.5</v>
      </c>
      <c r="P274" s="19">
        <f>O274*0.051</f>
        <v>1.2494999999999998</v>
      </c>
      <c r="Q274" s="21">
        <f aca="true" t="shared" si="78" ref="Q274:Q280">J274*1000/D274</f>
        <v>152.72727272727272</v>
      </c>
      <c r="R274" s="21">
        <f aca="true" t="shared" si="79" ref="R274:R280">K274*1000/D274</f>
        <v>147.5</v>
      </c>
      <c r="S274" s="21">
        <f aca="true" t="shared" si="80" ref="S274:S280">L274*1000/D274</f>
        <v>164.88636363636363</v>
      </c>
      <c r="T274" s="18">
        <f aca="true" t="shared" si="81" ref="T274:T280">L274-J274</f>
        <v>0.26750000000000007</v>
      </c>
      <c r="U274" s="18">
        <f aca="true" t="shared" si="82" ref="U274:U280">N274-P274</f>
        <v>0.38250000000000006</v>
      </c>
      <c r="V274" s="28">
        <f aca="true" t="shared" si="83" ref="V274:V280">O274-M274</f>
        <v>-7.5</v>
      </c>
    </row>
    <row r="275" spans="1:22" ht="12.75">
      <c r="A275" s="215"/>
      <c r="B275" s="158">
        <v>7</v>
      </c>
      <c r="C275" s="53" t="s">
        <v>245</v>
      </c>
      <c r="D275" s="5">
        <v>32</v>
      </c>
      <c r="E275" s="5">
        <v>1993</v>
      </c>
      <c r="F275" s="19">
        <v>2031.66</v>
      </c>
      <c r="G275" s="19">
        <v>2031.66</v>
      </c>
      <c r="H275" s="18">
        <v>7.82</v>
      </c>
      <c r="I275" s="19">
        <f t="shared" si="75"/>
        <v>7.82</v>
      </c>
      <c r="J275" s="18">
        <v>5.12</v>
      </c>
      <c r="K275" s="146">
        <f t="shared" si="76"/>
        <v>4.454000000000001</v>
      </c>
      <c r="L275" s="21">
        <f t="shared" si="77"/>
        <v>5.49338</v>
      </c>
      <c r="M275" s="19">
        <v>66</v>
      </c>
      <c r="N275" s="18">
        <f aca="true" t="shared" si="84" ref="N275:N280">(M275*51/1000)</f>
        <v>3.366</v>
      </c>
      <c r="O275" s="19">
        <v>45.62</v>
      </c>
      <c r="P275" s="18">
        <f aca="true" t="shared" si="85" ref="P275:P280">(O275*51/1000)</f>
        <v>2.3266199999999997</v>
      </c>
      <c r="Q275" s="21">
        <f t="shared" si="78"/>
        <v>160</v>
      </c>
      <c r="R275" s="21">
        <f t="shared" si="79"/>
        <v>139.18750000000003</v>
      </c>
      <c r="S275" s="21">
        <f t="shared" si="80"/>
        <v>171.668125</v>
      </c>
      <c r="T275" s="18">
        <f t="shared" si="81"/>
        <v>0.37338000000000005</v>
      </c>
      <c r="U275" s="18">
        <f t="shared" si="82"/>
        <v>1.0393800000000004</v>
      </c>
      <c r="V275" s="28">
        <f t="shared" si="83"/>
        <v>-20.380000000000003</v>
      </c>
    </row>
    <row r="276" spans="1:22" ht="12.75">
      <c r="A276" s="215"/>
      <c r="B276" s="158">
        <v>8</v>
      </c>
      <c r="C276" s="53" t="s">
        <v>246</v>
      </c>
      <c r="D276" s="5">
        <v>30</v>
      </c>
      <c r="E276" s="5">
        <v>1991</v>
      </c>
      <c r="F276" s="19">
        <v>1510.6</v>
      </c>
      <c r="G276" s="19">
        <v>1510.6</v>
      </c>
      <c r="H276" s="18">
        <v>5.87</v>
      </c>
      <c r="I276" s="19">
        <f t="shared" si="75"/>
        <v>5.87</v>
      </c>
      <c r="J276" s="18">
        <v>4.8</v>
      </c>
      <c r="K276" s="146">
        <f t="shared" si="76"/>
        <v>3.4730000000000003</v>
      </c>
      <c r="L276" s="21">
        <f t="shared" si="77"/>
        <v>5.13611</v>
      </c>
      <c r="M276" s="19">
        <v>47</v>
      </c>
      <c r="N276" s="18">
        <f t="shared" si="84"/>
        <v>2.397</v>
      </c>
      <c r="O276" s="19">
        <v>14.39</v>
      </c>
      <c r="P276" s="18">
        <f t="shared" si="85"/>
        <v>0.7338899999999999</v>
      </c>
      <c r="Q276" s="21">
        <f t="shared" si="78"/>
        <v>160</v>
      </c>
      <c r="R276" s="21">
        <f t="shared" si="79"/>
        <v>115.76666666666668</v>
      </c>
      <c r="S276" s="21">
        <f t="shared" si="80"/>
        <v>171.2036666666667</v>
      </c>
      <c r="T276" s="18">
        <f t="shared" si="81"/>
        <v>0.3361100000000006</v>
      </c>
      <c r="U276" s="18">
        <f t="shared" si="82"/>
        <v>1.6631099999999999</v>
      </c>
      <c r="V276" s="28">
        <f t="shared" si="83"/>
        <v>-32.61</v>
      </c>
    </row>
    <row r="277" spans="1:22" ht="12.75">
      <c r="A277" s="215"/>
      <c r="B277" s="158">
        <v>9</v>
      </c>
      <c r="C277" s="53" t="s">
        <v>247</v>
      </c>
      <c r="D277" s="5">
        <v>30</v>
      </c>
      <c r="E277" s="5">
        <v>1991</v>
      </c>
      <c r="F277" s="19">
        <v>1893.13</v>
      </c>
      <c r="G277" s="19">
        <v>1893.13</v>
      </c>
      <c r="H277" s="18">
        <v>7.18</v>
      </c>
      <c r="I277" s="19">
        <f t="shared" si="75"/>
        <v>7.18</v>
      </c>
      <c r="J277" s="18">
        <v>4.8</v>
      </c>
      <c r="K277" s="146">
        <f t="shared" si="76"/>
        <v>4.119999999999999</v>
      </c>
      <c r="L277" s="21">
        <f t="shared" si="77"/>
        <v>5.366949999999999</v>
      </c>
      <c r="M277" s="19">
        <v>60</v>
      </c>
      <c r="N277" s="18">
        <f t="shared" si="84"/>
        <v>3.06</v>
      </c>
      <c r="O277" s="19">
        <v>35.55</v>
      </c>
      <c r="P277" s="18">
        <f t="shared" si="85"/>
        <v>1.81305</v>
      </c>
      <c r="Q277" s="21">
        <f t="shared" si="78"/>
        <v>160</v>
      </c>
      <c r="R277" s="21">
        <f t="shared" si="79"/>
        <v>137.33333333333331</v>
      </c>
      <c r="S277" s="21">
        <f t="shared" si="80"/>
        <v>178.89833333333328</v>
      </c>
      <c r="T277" s="18">
        <f t="shared" si="81"/>
        <v>0.5669499999999994</v>
      </c>
      <c r="U277" s="18">
        <f t="shared" si="82"/>
        <v>1.24695</v>
      </c>
      <c r="V277" s="28">
        <f t="shared" si="83"/>
        <v>-24.450000000000003</v>
      </c>
    </row>
    <row r="278" spans="1:22" ht="12.75">
      <c r="A278" s="215"/>
      <c r="B278" s="158">
        <v>10</v>
      </c>
      <c r="C278" s="53" t="s">
        <v>249</v>
      </c>
      <c r="D278" s="5">
        <v>8</v>
      </c>
      <c r="E278" s="5">
        <v>1961</v>
      </c>
      <c r="F278" s="19">
        <v>360.55</v>
      </c>
      <c r="G278" s="19">
        <v>360.55</v>
      </c>
      <c r="H278" s="18">
        <v>1.799</v>
      </c>
      <c r="I278" s="19">
        <f t="shared" si="75"/>
        <v>1.799</v>
      </c>
      <c r="J278" s="18">
        <v>1.28</v>
      </c>
      <c r="K278" s="146">
        <f t="shared" si="76"/>
        <v>1.136</v>
      </c>
      <c r="L278" s="21">
        <f t="shared" si="77"/>
        <v>1.44557</v>
      </c>
      <c r="M278" s="19">
        <v>13</v>
      </c>
      <c r="N278" s="18">
        <f t="shared" si="84"/>
        <v>0.663</v>
      </c>
      <c r="O278" s="19">
        <v>6.93</v>
      </c>
      <c r="P278" s="18">
        <f t="shared" si="85"/>
        <v>0.35343</v>
      </c>
      <c r="Q278" s="21">
        <f t="shared" si="78"/>
        <v>160</v>
      </c>
      <c r="R278" s="21">
        <f t="shared" si="79"/>
        <v>142</v>
      </c>
      <c r="S278" s="21">
        <f t="shared" si="80"/>
        <v>180.69625</v>
      </c>
      <c r="T278" s="18">
        <f t="shared" si="81"/>
        <v>0.16557</v>
      </c>
      <c r="U278" s="18">
        <f t="shared" si="82"/>
        <v>0.30957</v>
      </c>
      <c r="V278" s="28">
        <f t="shared" si="83"/>
        <v>-6.07</v>
      </c>
    </row>
    <row r="279" spans="1:22" ht="12.75">
      <c r="A279" s="215"/>
      <c r="B279" s="158">
        <v>11</v>
      </c>
      <c r="C279" s="53" t="s">
        <v>250</v>
      </c>
      <c r="D279" s="5">
        <v>22</v>
      </c>
      <c r="E279" s="5">
        <v>1976</v>
      </c>
      <c r="F279" s="19">
        <v>1166.17</v>
      </c>
      <c r="G279" s="19">
        <v>1166.17</v>
      </c>
      <c r="H279" s="18">
        <v>4.56</v>
      </c>
      <c r="I279" s="19">
        <f t="shared" si="75"/>
        <v>4.56</v>
      </c>
      <c r="J279" s="18">
        <v>3.477</v>
      </c>
      <c r="K279" s="146">
        <f t="shared" si="76"/>
        <v>2.3159999999999994</v>
      </c>
      <c r="L279" s="21">
        <f t="shared" si="77"/>
        <v>4.025519999999999</v>
      </c>
      <c r="M279" s="19">
        <v>44</v>
      </c>
      <c r="N279" s="18">
        <f t="shared" si="84"/>
        <v>2.244</v>
      </c>
      <c r="O279" s="19">
        <v>10.48</v>
      </c>
      <c r="P279" s="18">
        <f t="shared" si="85"/>
        <v>0.5344800000000001</v>
      </c>
      <c r="Q279" s="21">
        <f t="shared" si="78"/>
        <v>158.04545454545453</v>
      </c>
      <c r="R279" s="21">
        <f t="shared" si="79"/>
        <v>105.27272727272725</v>
      </c>
      <c r="S279" s="21">
        <f t="shared" si="80"/>
        <v>182.9781818181818</v>
      </c>
      <c r="T279" s="18">
        <f t="shared" si="81"/>
        <v>0.5485199999999995</v>
      </c>
      <c r="U279" s="18">
        <f t="shared" si="82"/>
        <v>1.7095200000000002</v>
      </c>
      <c r="V279" s="28">
        <f t="shared" si="83"/>
        <v>-33.519999999999996</v>
      </c>
    </row>
    <row r="280" spans="1:22" ht="12.75">
      <c r="A280" s="215"/>
      <c r="B280" s="158">
        <v>12</v>
      </c>
      <c r="C280" s="53" t="s">
        <v>251</v>
      </c>
      <c r="D280" s="5">
        <v>4</v>
      </c>
      <c r="E280" s="5">
        <v>1952</v>
      </c>
      <c r="F280" s="19">
        <v>578.81</v>
      </c>
      <c r="G280" s="19">
        <v>383.9</v>
      </c>
      <c r="H280" s="18">
        <v>0.71</v>
      </c>
      <c r="I280" s="19">
        <f t="shared" si="75"/>
        <v>0.71</v>
      </c>
      <c r="J280" s="18">
        <v>0.64</v>
      </c>
      <c r="K280" s="146">
        <f t="shared" si="76"/>
        <v>0.608</v>
      </c>
      <c r="L280" s="21">
        <f t="shared" si="77"/>
        <v>0.71</v>
      </c>
      <c r="M280" s="19">
        <v>2</v>
      </c>
      <c r="N280" s="18">
        <f t="shared" si="84"/>
        <v>0.102</v>
      </c>
      <c r="O280" s="19">
        <v>0</v>
      </c>
      <c r="P280" s="18">
        <f t="shared" si="85"/>
        <v>0</v>
      </c>
      <c r="Q280" s="21">
        <f t="shared" si="78"/>
        <v>160</v>
      </c>
      <c r="R280" s="21">
        <f t="shared" si="79"/>
        <v>152</v>
      </c>
      <c r="S280" s="21">
        <f t="shared" si="80"/>
        <v>177.5</v>
      </c>
      <c r="T280" s="18">
        <f t="shared" si="81"/>
        <v>0.06999999999999995</v>
      </c>
      <c r="U280" s="18">
        <f t="shared" si="82"/>
        <v>0.102</v>
      </c>
      <c r="V280" s="28">
        <f t="shared" si="83"/>
        <v>-2</v>
      </c>
    </row>
    <row r="281" spans="1:22" ht="12.75">
      <c r="A281" s="215"/>
      <c r="B281" s="158">
        <v>13</v>
      </c>
      <c r="C281" s="53" t="s">
        <v>254</v>
      </c>
      <c r="D281" s="5">
        <v>20</v>
      </c>
      <c r="E281" s="5">
        <v>1975</v>
      </c>
      <c r="F281" s="19">
        <v>1056.31</v>
      </c>
      <c r="G281" s="19">
        <v>1056.31</v>
      </c>
      <c r="H281" s="18">
        <v>4.335</v>
      </c>
      <c r="I281" s="19">
        <v>4.335</v>
      </c>
      <c r="J281" s="18">
        <v>3.122</v>
      </c>
      <c r="K281" s="146">
        <v>2.907</v>
      </c>
      <c r="L281" s="21">
        <v>3.84234</v>
      </c>
      <c r="M281" s="19">
        <v>28</v>
      </c>
      <c r="N281" s="18">
        <v>1.428</v>
      </c>
      <c r="O281" s="19">
        <v>9.66</v>
      </c>
      <c r="P281" s="18">
        <v>0.49266000000000004</v>
      </c>
      <c r="Q281" s="21">
        <v>156.1</v>
      </c>
      <c r="R281" s="21">
        <v>145.35</v>
      </c>
      <c r="S281" s="21">
        <v>192.11700000000002</v>
      </c>
      <c r="T281" s="18">
        <v>0.7203400000000002</v>
      </c>
      <c r="U281" s="18">
        <v>0.9353399999999998</v>
      </c>
      <c r="V281" s="28">
        <v>-18.34</v>
      </c>
    </row>
    <row r="282" spans="1:22" ht="12.75">
      <c r="A282" s="215"/>
      <c r="B282" s="158">
        <v>14</v>
      </c>
      <c r="C282" s="53" t="s">
        <v>277</v>
      </c>
      <c r="D282" s="5">
        <v>26</v>
      </c>
      <c r="E282" s="5" t="s">
        <v>28</v>
      </c>
      <c r="F282" s="19">
        <v>1223.22</v>
      </c>
      <c r="G282" s="19">
        <v>1223.22</v>
      </c>
      <c r="H282" s="21">
        <v>5.111</v>
      </c>
      <c r="I282" s="19">
        <v>5.111</v>
      </c>
      <c r="J282" s="21">
        <v>3.85</v>
      </c>
      <c r="K282" s="146">
        <v>3.377</v>
      </c>
      <c r="L282" s="21">
        <v>4.098548</v>
      </c>
      <c r="M282" s="21">
        <v>34</v>
      </c>
      <c r="N282" s="18">
        <v>1.734</v>
      </c>
      <c r="O282" s="18">
        <v>19.852</v>
      </c>
      <c r="P282" s="19">
        <v>1.012452</v>
      </c>
      <c r="Q282" s="21">
        <v>148.07692307692307</v>
      </c>
      <c r="R282" s="21">
        <v>129.8846153846154</v>
      </c>
      <c r="S282" s="21">
        <v>157.63646153846153</v>
      </c>
      <c r="T282" s="18">
        <v>0.248548</v>
      </c>
      <c r="U282" s="18">
        <v>0.7215480000000001</v>
      </c>
      <c r="V282" s="28">
        <v>-14.148</v>
      </c>
    </row>
    <row r="283" spans="1:22" ht="12.75">
      <c r="A283" s="215"/>
      <c r="B283" s="158">
        <v>15</v>
      </c>
      <c r="C283" s="53" t="s">
        <v>278</v>
      </c>
      <c r="D283" s="5">
        <v>22</v>
      </c>
      <c r="E283" s="5" t="s">
        <v>28</v>
      </c>
      <c r="F283" s="5">
        <v>1170.08</v>
      </c>
      <c r="G283" s="5">
        <v>1170.08</v>
      </c>
      <c r="H283" s="21">
        <v>4.6</v>
      </c>
      <c r="I283" s="19">
        <v>4.6</v>
      </c>
      <c r="J283" s="21">
        <v>3.52</v>
      </c>
      <c r="K283" s="146">
        <v>3.3759999999999994</v>
      </c>
      <c r="L283" s="21">
        <v>3.937</v>
      </c>
      <c r="M283" s="21">
        <v>24</v>
      </c>
      <c r="N283" s="18">
        <v>1.224</v>
      </c>
      <c r="O283" s="21">
        <v>13</v>
      </c>
      <c r="P283" s="19">
        <v>0.6629999999999999</v>
      </c>
      <c r="Q283" s="21">
        <v>160</v>
      </c>
      <c r="R283" s="21">
        <v>153.45454545454544</v>
      </c>
      <c r="S283" s="21">
        <v>178.95454545454547</v>
      </c>
      <c r="T283" s="18">
        <v>0.4169999999999998</v>
      </c>
      <c r="U283" s="18">
        <v>0.561</v>
      </c>
      <c r="V283" s="28">
        <v>-11</v>
      </c>
    </row>
    <row r="284" spans="1:22" ht="12.75">
      <c r="A284" s="215"/>
      <c r="B284" s="158">
        <v>16</v>
      </c>
      <c r="C284" s="53" t="s">
        <v>283</v>
      </c>
      <c r="D284" s="5">
        <v>95</v>
      </c>
      <c r="E284" s="5" t="s">
        <v>28</v>
      </c>
      <c r="F284" s="5">
        <v>2851.1</v>
      </c>
      <c r="G284" s="5">
        <v>2851.1</v>
      </c>
      <c r="H284" s="21">
        <v>2</v>
      </c>
      <c r="I284" s="19">
        <v>2</v>
      </c>
      <c r="J284" s="19">
        <v>0.08</v>
      </c>
      <c r="K284" s="146">
        <v>-0.295</v>
      </c>
      <c r="L284" s="21">
        <v>1.1674250000000002</v>
      </c>
      <c r="M284" s="21">
        <v>45</v>
      </c>
      <c r="N284" s="18">
        <v>2.295</v>
      </c>
      <c r="O284" s="21">
        <v>16.325</v>
      </c>
      <c r="P284" s="19">
        <v>0.832575</v>
      </c>
      <c r="Q284" s="21">
        <v>0.8421052631578947</v>
      </c>
      <c r="R284" s="21">
        <v>-3.1052631578947363</v>
      </c>
      <c r="S284" s="21">
        <v>12.288684210526318</v>
      </c>
      <c r="T284" s="18">
        <v>1.087425</v>
      </c>
      <c r="U284" s="18">
        <v>1.462425</v>
      </c>
      <c r="V284" s="28">
        <v>-28.675</v>
      </c>
    </row>
    <row r="285" spans="1:22" ht="12.75">
      <c r="A285" s="215"/>
      <c r="B285" s="158">
        <v>17</v>
      </c>
      <c r="C285" s="53" t="s">
        <v>317</v>
      </c>
      <c r="D285" s="5">
        <v>22</v>
      </c>
      <c r="E285" s="5" t="s">
        <v>28</v>
      </c>
      <c r="F285" s="5">
        <v>1170.86</v>
      </c>
      <c r="G285" s="5">
        <v>1170.86</v>
      </c>
      <c r="H285" s="21">
        <v>5.977</v>
      </c>
      <c r="I285" s="19">
        <v>5.977</v>
      </c>
      <c r="J285" s="21">
        <v>3.52</v>
      </c>
      <c r="K285" s="146">
        <v>3.144</v>
      </c>
      <c r="L285" s="21">
        <v>3.6539400000000004</v>
      </c>
      <c r="M285" s="21">
        <v>50</v>
      </c>
      <c r="N285" s="18">
        <v>2.833</v>
      </c>
      <c r="O285" s="21">
        <v>41</v>
      </c>
      <c r="P285" s="19">
        <v>2.32306</v>
      </c>
      <c r="Q285" s="21">
        <v>160</v>
      </c>
      <c r="R285" s="21">
        <v>142.9090909090909</v>
      </c>
      <c r="S285" s="21">
        <v>166.08818181818185</v>
      </c>
      <c r="T285" s="18">
        <v>0.1339400000000004</v>
      </c>
      <c r="U285" s="18">
        <v>0.5099400000000003</v>
      </c>
      <c r="V285" s="28">
        <v>-9</v>
      </c>
    </row>
    <row r="286" spans="1:22" ht="12.75">
      <c r="A286" s="215"/>
      <c r="B286" s="158">
        <v>18</v>
      </c>
      <c r="C286" s="53" t="s">
        <v>318</v>
      </c>
      <c r="D286" s="5">
        <v>90</v>
      </c>
      <c r="E286" s="5" t="s">
        <v>28</v>
      </c>
      <c r="F286" s="19">
        <v>4487.7</v>
      </c>
      <c r="G286" s="19">
        <v>4487.7</v>
      </c>
      <c r="H286" s="19">
        <v>20.54</v>
      </c>
      <c r="I286" s="19">
        <v>20.54</v>
      </c>
      <c r="J286" s="19">
        <v>14.4</v>
      </c>
      <c r="K286" s="146">
        <v>13.910779999999999</v>
      </c>
      <c r="L286" s="21">
        <v>14.53404</v>
      </c>
      <c r="M286" s="19">
        <v>117</v>
      </c>
      <c r="N286" s="18">
        <v>6.62922</v>
      </c>
      <c r="O286" s="19">
        <v>106</v>
      </c>
      <c r="P286" s="19">
        <v>6.00596</v>
      </c>
      <c r="Q286" s="21">
        <v>160</v>
      </c>
      <c r="R286" s="21">
        <v>154.5642222222222</v>
      </c>
      <c r="S286" s="21">
        <v>161.48933333333332</v>
      </c>
      <c r="T286" s="18">
        <v>0.13403999999999883</v>
      </c>
      <c r="U286" s="18">
        <v>0.6232600000000001</v>
      </c>
      <c r="V286" s="28">
        <v>-11</v>
      </c>
    </row>
    <row r="287" spans="1:22" ht="12.75">
      <c r="A287" s="215"/>
      <c r="B287" s="158">
        <v>19</v>
      </c>
      <c r="C287" s="53" t="s">
        <v>319</v>
      </c>
      <c r="D287" s="5">
        <v>22</v>
      </c>
      <c r="E287" s="5" t="s">
        <v>28</v>
      </c>
      <c r="F287" s="5">
        <v>1164.38</v>
      </c>
      <c r="G287" s="5">
        <v>1164.38</v>
      </c>
      <c r="H287" s="21">
        <v>5.606</v>
      </c>
      <c r="I287" s="19">
        <v>5.606</v>
      </c>
      <c r="J287" s="21">
        <v>3.52</v>
      </c>
      <c r="K287" s="146">
        <v>3.1696199999999997</v>
      </c>
      <c r="L287" s="21">
        <v>3.73622</v>
      </c>
      <c r="M287" s="21">
        <v>43</v>
      </c>
      <c r="N287" s="18">
        <v>2.43638</v>
      </c>
      <c r="O287" s="21">
        <v>33</v>
      </c>
      <c r="P287" s="19">
        <v>1.86978</v>
      </c>
      <c r="Q287" s="21">
        <v>160</v>
      </c>
      <c r="R287" s="21">
        <v>144.07363636363633</v>
      </c>
      <c r="S287" s="21">
        <v>169.8281818181818</v>
      </c>
      <c r="T287" s="18">
        <v>0.21621999999999986</v>
      </c>
      <c r="U287" s="18">
        <v>0.5666000000000002</v>
      </c>
      <c r="V287" s="28">
        <v>-10</v>
      </c>
    </row>
    <row r="288" spans="1:22" ht="12.75">
      <c r="A288" s="215"/>
      <c r="B288" s="158">
        <v>20</v>
      </c>
      <c r="C288" s="60" t="s">
        <v>321</v>
      </c>
      <c r="D288" s="61">
        <v>47</v>
      </c>
      <c r="E288" s="61" t="s">
        <v>28</v>
      </c>
      <c r="F288" s="61">
        <v>1933.1</v>
      </c>
      <c r="G288" s="61">
        <v>1933.1</v>
      </c>
      <c r="H288" s="62">
        <v>4.118</v>
      </c>
      <c r="I288" s="19">
        <f aca="true" t="shared" si="86" ref="I288:I293">H288</f>
        <v>4.118</v>
      </c>
      <c r="J288" s="62">
        <v>0.47</v>
      </c>
      <c r="K288" s="146">
        <f aca="true" t="shared" si="87" ref="K288:K293">I288-N288</f>
        <v>-0.018180000000000085</v>
      </c>
      <c r="L288" s="21">
        <f aca="true" t="shared" si="88" ref="L288:L293">I288-P288</f>
        <v>0.7184000000000004</v>
      </c>
      <c r="M288" s="62">
        <v>73</v>
      </c>
      <c r="N288" s="18">
        <v>4.13618</v>
      </c>
      <c r="O288" s="62">
        <v>60</v>
      </c>
      <c r="P288" s="19">
        <v>3.3996</v>
      </c>
      <c r="Q288" s="21">
        <f aca="true" t="shared" si="89" ref="Q288:Q293">J288*1000/D288</f>
        <v>10</v>
      </c>
      <c r="R288" s="21">
        <f aca="true" t="shared" si="90" ref="R288:R293">K288*1000/D288</f>
        <v>-0.3868085106382997</v>
      </c>
      <c r="S288" s="21">
        <f aca="true" t="shared" si="91" ref="S288:S293">L288*1000/D288</f>
        <v>15.28510638297873</v>
      </c>
      <c r="T288" s="18">
        <f aca="true" t="shared" si="92" ref="T288:T293">L288-J288</f>
        <v>0.2484000000000004</v>
      </c>
      <c r="U288" s="18">
        <f aca="true" t="shared" si="93" ref="U288:U293">N288-P288</f>
        <v>0.7365800000000005</v>
      </c>
      <c r="V288" s="28">
        <f aca="true" t="shared" si="94" ref="V288:V293">O288-M288</f>
        <v>-13</v>
      </c>
    </row>
    <row r="289" spans="1:22" ht="12.75">
      <c r="A289" s="215"/>
      <c r="B289" s="158">
        <v>21</v>
      </c>
      <c r="C289" s="53" t="s">
        <v>351</v>
      </c>
      <c r="D289" s="5">
        <v>9</v>
      </c>
      <c r="E289" s="5" t="s">
        <v>28</v>
      </c>
      <c r="F289" s="5">
        <v>443.61</v>
      </c>
      <c r="G289" s="5">
        <v>443.61</v>
      </c>
      <c r="H289" s="18">
        <v>2.17</v>
      </c>
      <c r="I289" s="19">
        <f t="shared" si="86"/>
        <v>2.17</v>
      </c>
      <c r="J289" s="19">
        <f>D289*0.16</f>
        <v>1.44</v>
      </c>
      <c r="K289" s="146">
        <f t="shared" si="87"/>
        <v>1.1193</v>
      </c>
      <c r="L289" s="21">
        <f t="shared" si="88"/>
        <v>1.4510999999999998</v>
      </c>
      <c r="M289" s="19">
        <v>19</v>
      </c>
      <c r="N289" s="18">
        <f>M289*0.0553</f>
        <v>1.0507</v>
      </c>
      <c r="O289" s="54">
        <v>13</v>
      </c>
      <c r="P289" s="19">
        <f>O289*0.0553</f>
        <v>0.7189</v>
      </c>
      <c r="Q289" s="21">
        <f t="shared" si="89"/>
        <v>160</v>
      </c>
      <c r="R289" s="21">
        <f t="shared" si="90"/>
        <v>124.36666666666666</v>
      </c>
      <c r="S289" s="21">
        <f t="shared" si="91"/>
        <v>161.23333333333332</v>
      </c>
      <c r="T289" s="18">
        <f t="shared" si="92"/>
        <v>0.011099999999999888</v>
      </c>
      <c r="U289" s="18">
        <f t="shared" si="93"/>
        <v>0.3318</v>
      </c>
      <c r="V289" s="28">
        <f t="shared" si="94"/>
        <v>-6</v>
      </c>
    </row>
    <row r="290" spans="1:22" ht="12.75">
      <c r="A290" s="215"/>
      <c r="B290" s="158">
        <v>22</v>
      </c>
      <c r="C290" s="49" t="s">
        <v>350</v>
      </c>
      <c r="D290" s="50">
        <v>20</v>
      </c>
      <c r="E290" s="50" t="s">
        <v>28</v>
      </c>
      <c r="F290" s="50">
        <v>1087.66</v>
      </c>
      <c r="G290" s="50">
        <v>1087.66</v>
      </c>
      <c r="H290" s="18">
        <v>5.11</v>
      </c>
      <c r="I290" s="19">
        <f t="shared" si="86"/>
        <v>5.11</v>
      </c>
      <c r="J290" s="19">
        <f>D290*0.16</f>
        <v>3.2</v>
      </c>
      <c r="K290" s="146">
        <f t="shared" si="87"/>
        <v>2.7874000000000003</v>
      </c>
      <c r="L290" s="21">
        <f t="shared" si="88"/>
        <v>3.2298</v>
      </c>
      <c r="M290" s="19">
        <v>42</v>
      </c>
      <c r="N290" s="18">
        <f>M290*0.0553</f>
        <v>2.3226</v>
      </c>
      <c r="O290" s="21">
        <v>34</v>
      </c>
      <c r="P290" s="19">
        <f>O290*0.0553</f>
        <v>1.8802</v>
      </c>
      <c r="Q290" s="21">
        <f t="shared" si="89"/>
        <v>160</v>
      </c>
      <c r="R290" s="21">
        <f t="shared" si="90"/>
        <v>139.37000000000003</v>
      </c>
      <c r="S290" s="21">
        <f t="shared" si="91"/>
        <v>161.49</v>
      </c>
      <c r="T290" s="18">
        <f t="shared" si="92"/>
        <v>0.029799999999999827</v>
      </c>
      <c r="U290" s="18">
        <f t="shared" si="93"/>
        <v>0.4423999999999999</v>
      </c>
      <c r="V290" s="28">
        <f t="shared" si="94"/>
        <v>-8</v>
      </c>
    </row>
    <row r="291" spans="1:22" ht="12.75">
      <c r="A291" s="215"/>
      <c r="B291" s="158">
        <v>23</v>
      </c>
      <c r="C291" s="60" t="s">
        <v>349</v>
      </c>
      <c r="D291" s="61">
        <v>20</v>
      </c>
      <c r="E291" s="61" t="s">
        <v>28</v>
      </c>
      <c r="F291" s="61">
        <v>1082.25</v>
      </c>
      <c r="G291" s="61">
        <v>1082.25</v>
      </c>
      <c r="H291" s="94">
        <v>4.401</v>
      </c>
      <c r="I291" s="19">
        <f t="shared" si="86"/>
        <v>4.401</v>
      </c>
      <c r="J291" s="19">
        <f>D291*0.16</f>
        <v>3.2</v>
      </c>
      <c r="K291" s="146">
        <f t="shared" si="87"/>
        <v>3.1843999999999997</v>
      </c>
      <c r="L291" s="21">
        <f t="shared" si="88"/>
        <v>3.2397</v>
      </c>
      <c r="M291" s="95">
        <v>22</v>
      </c>
      <c r="N291" s="18">
        <f>M291*0.0553</f>
        <v>1.2166000000000001</v>
      </c>
      <c r="O291" s="62">
        <v>21</v>
      </c>
      <c r="P291" s="19">
        <f>O291*0.0553</f>
        <v>1.1613</v>
      </c>
      <c r="Q291" s="21">
        <f t="shared" si="89"/>
        <v>160</v>
      </c>
      <c r="R291" s="21">
        <f t="shared" si="90"/>
        <v>159.21999999999997</v>
      </c>
      <c r="S291" s="21">
        <f t="shared" si="91"/>
        <v>161.98499999999999</v>
      </c>
      <c r="T291" s="18">
        <f t="shared" si="92"/>
        <v>0.039699999999999847</v>
      </c>
      <c r="U291" s="18">
        <f t="shared" si="93"/>
        <v>0.05530000000000013</v>
      </c>
      <c r="V291" s="28">
        <f t="shared" si="94"/>
        <v>-1</v>
      </c>
    </row>
    <row r="292" spans="1:22" ht="12.75">
      <c r="A292" s="215"/>
      <c r="B292" s="158">
        <v>24</v>
      </c>
      <c r="C292" s="53" t="s">
        <v>348</v>
      </c>
      <c r="D292" s="5">
        <v>20</v>
      </c>
      <c r="E292" s="5" t="s">
        <v>28</v>
      </c>
      <c r="F292" s="5">
        <v>1049.89</v>
      </c>
      <c r="G292" s="5">
        <v>1049.89</v>
      </c>
      <c r="H292" s="18">
        <v>4.678</v>
      </c>
      <c r="I292" s="19">
        <f t="shared" si="86"/>
        <v>4.678</v>
      </c>
      <c r="J292" s="19">
        <f>D292*0.16</f>
        <v>3.2</v>
      </c>
      <c r="K292" s="146">
        <f t="shared" si="87"/>
        <v>3.1849</v>
      </c>
      <c r="L292" s="21">
        <f t="shared" si="88"/>
        <v>3.2401999999999997</v>
      </c>
      <c r="M292" s="19">
        <v>27</v>
      </c>
      <c r="N292" s="18">
        <f>M292*0.0553</f>
        <v>1.4931</v>
      </c>
      <c r="O292" s="21">
        <v>26</v>
      </c>
      <c r="P292" s="19">
        <f>O292*0.0553</f>
        <v>1.4378</v>
      </c>
      <c r="Q292" s="21">
        <f t="shared" si="89"/>
        <v>160</v>
      </c>
      <c r="R292" s="21">
        <f t="shared" si="90"/>
        <v>159.24499999999998</v>
      </c>
      <c r="S292" s="21">
        <f t="shared" si="91"/>
        <v>162.01</v>
      </c>
      <c r="T292" s="18">
        <f t="shared" si="92"/>
        <v>0.04019999999999957</v>
      </c>
      <c r="U292" s="18">
        <f t="shared" si="93"/>
        <v>0.05530000000000013</v>
      </c>
      <c r="V292" s="28">
        <f t="shared" si="94"/>
        <v>-1</v>
      </c>
    </row>
    <row r="293" spans="1:22" ht="12.75">
      <c r="A293" s="215"/>
      <c r="B293" s="158">
        <v>25</v>
      </c>
      <c r="C293" s="53" t="s">
        <v>347</v>
      </c>
      <c r="D293" s="5">
        <v>22</v>
      </c>
      <c r="E293" s="5" t="s">
        <v>28</v>
      </c>
      <c r="F293" s="5">
        <v>1219.6</v>
      </c>
      <c r="G293" s="5">
        <v>1219.6</v>
      </c>
      <c r="H293" s="18">
        <v>4.787</v>
      </c>
      <c r="I293" s="19">
        <f t="shared" si="86"/>
        <v>4.787</v>
      </c>
      <c r="J293" s="19">
        <f>D293*0.16</f>
        <v>3.52</v>
      </c>
      <c r="K293" s="146">
        <f t="shared" si="87"/>
        <v>3.5151</v>
      </c>
      <c r="L293" s="21">
        <f t="shared" si="88"/>
        <v>3.5704</v>
      </c>
      <c r="M293" s="19">
        <v>23</v>
      </c>
      <c r="N293" s="18">
        <f>M293*0.0553</f>
        <v>1.2719</v>
      </c>
      <c r="O293" s="21">
        <v>22</v>
      </c>
      <c r="P293" s="19">
        <f>O293*0.0553</f>
        <v>1.2166000000000001</v>
      </c>
      <c r="Q293" s="21">
        <f t="shared" si="89"/>
        <v>160</v>
      </c>
      <c r="R293" s="21">
        <f t="shared" si="90"/>
        <v>159.77727272727273</v>
      </c>
      <c r="S293" s="21">
        <f t="shared" si="91"/>
        <v>162.29090909090908</v>
      </c>
      <c r="T293" s="18">
        <f t="shared" si="92"/>
        <v>0.05039999999999978</v>
      </c>
      <c r="U293" s="18">
        <f t="shared" si="93"/>
        <v>0.055299999999999905</v>
      </c>
      <c r="V293" s="28">
        <f t="shared" si="94"/>
        <v>-1</v>
      </c>
    </row>
    <row r="294" spans="1:22" ht="12.75">
      <c r="A294" s="215"/>
      <c r="B294" s="158">
        <v>26</v>
      </c>
      <c r="C294" s="53" t="s">
        <v>345</v>
      </c>
      <c r="D294" s="5">
        <v>40</v>
      </c>
      <c r="E294" s="5" t="s">
        <v>28</v>
      </c>
      <c r="F294" s="5">
        <v>2140.6</v>
      </c>
      <c r="G294" s="5">
        <v>2140.6</v>
      </c>
      <c r="H294" s="18">
        <v>9.644</v>
      </c>
      <c r="I294" s="19">
        <v>9.644</v>
      </c>
      <c r="J294" s="19">
        <v>6.4</v>
      </c>
      <c r="K294" s="146">
        <v>6.0495</v>
      </c>
      <c r="L294" s="21">
        <v>6.57485</v>
      </c>
      <c r="M294" s="19">
        <v>65</v>
      </c>
      <c r="N294" s="18">
        <v>3.5945</v>
      </c>
      <c r="O294" s="21">
        <v>55.5</v>
      </c>
      <c r="P294" s="19">
        <v>3.06915</v>
      </c>
      <c r="Q294" s="21">
        <v>160</v>
      </c>
      <c r="R294" s="21">
        <v>151.2375</v>
      </c>
      <c r="S294" s="21">
        <v>164.37125</v>
      </c>
      <c r="T294" s="18">
        <v>0.17484999999999928</v>
      </c>
      <c r="U294" s="18">
        <v>0.52535</v>
      </c>
      <c r="V294" s="28">
        <v>-9.5</v>
      </c>
    </row>
    <row r="295" spans="1:22" ht="12.75">
      <c r="A295" s="215"/>
      <c r="B295" s="158">
        <v>27</v>
      </c>
      <c r="C295" s="53" t="s">
        <v>389</v>
      </c>
      <c r="D295" s="50">
        <v>35</v>
      </c>
      <c r="E295" s="50">
        <v>1969</v>
      </c>
      <c r="F295" s="112">
        <v>1512.63</v>
      </c>
      <c r="G295" s="112">
        <v>1512.63</v>
      </c>
      <c r="H295" s="18">
        <v>8</v>
      </c>
      <c r="I295" s="19">
        <v>8</v>
      </c>
      <c r="J295" s="51">
        <v>5.6</v>
      </c>
      <c r="K295" s="146">
        <v>5.399</v>
      </c>
      <c r="L295" s="21">
        <v>5.98244</v>
      </c>
      <c r="M295" s="21">
        <v>51</v>
      </c>
      <c r="N295" s="18">
        <v>2.601</v>
      </c>
      <c r="O295" s="21">
        <v>39.56</v>
      </c>
      <c r="P295" s="19">
        <v>2.01756</v>
      </c>
      <c r="Q295" s="21">
        <v>160</v>
      </c>
      <c r="R295" s="21">
        <v>154.25714285714287</v>
      </c>
      <c r="S295" s="21">
        <v>170.92685714285716</v>
      </c>
      <c r="T295" s="18">
        <v>0.3824400000000008</v>
      </c>
      <c r="U295" s="18">
        <v>0.58344</v>
      </c>
      <c r="V295" s="28">
        <v>-11.44</v>
      </c>
    </row>
    <row r="296" spans="1:22" ht="12.75">
      <c r="A296" s="215"/>
      <c r="B296" s="158">
        <v>28</v>
      </c>
      <c r="C296" s="53" t="s">
        <v>420</v>
      </c>
      <c r="D296" s="5">
        <v>133</v>
      </c>
      <c r="E296" s="5">
        <v>1976</v>
      </c>
      <c r="F296" s="61">
        <v>4237.97</v>
      </c>
      <c r="G296" s="61">
        <v>4237.97</v>
      </c>
      <c r="H296" s="61">
        <v>20.308</v>
      </c>
      <c r="I296" s="19">
        <v>20.308</v>
      </c>
      <c r="J296" s="61">
        <v>1.272048</v>
      </c>
      <c r="K296" s="146">
        <v>-2.9989999999999988</v>
      </c>
      <c r="L296" s="21">
        <v>3.1693180000000005</v>
      </c>
      <c r="M296" s="62">
        <v>457</v>
      </c>
      <c r="N296" s="18">
        <v>23.307</v>
      </c>
      <c r="O296" s="61">
        <v>319.275</v>
      </c>
      <c r="P296" s="61">
        <v>17.138682</v>
      </c>
      <c r="Q296" s="21">
        <v>9.564270676691729</v>
      </c>
      <c r="R296" s="21">
        <v>-22.548872180451117</v>
      </c>
      <c r="S296" s="21">
        <v>23.829458646616548</v>
      </c>
      <c r="T296" s="18">
        <v>1.8972700000000005</v>
      </c>
      <c r="U296" s="18">
        <v>6.168317999999999</v>
      </c>
      <c r="V296" s="28">
        <v>-137.725</v>
      </c>
    </row>
    <row r="297" spans="1:22" ht="12.75">
      <c r="A297" s="215"/>
      <c r="B297" s="158">
        <v>29</v>
      </c>
      <c r="C297" s="53" t="s">
        <v>422</v>
      </c>
      <c r="D297" s="5">
        <v>32</v>
      </c>
      <c r="E297" s="5">
        <v>1969</v>
      </c>
      <c r="F297" s="61">
        <v>1720.89</v>
      </c>
      <c r="G297" s="61">
        <v>1720.89</v>
      </c>
      <c r="H297" s="61">
        <v>8.951</v>
      </c>
      <c r="I297" s="19">
        <f>H297</f>
        <v>8.951</v>
      </c>
      <c r="J297" s="61">
        <v>4.8</v>
      </c>
      <c r="K297" s="146">
        <f>I297-N297</f>
        <v>3.596000000000001</v>
      </c>
      <c r="L297" s="21">
        <f>I297-P297</f>
        <v>5.630785</v>
      </c>
      <c r="M297" s="62">
        <v>105</v>
      </c>
      <c r="N297" s="18">
        <f>M297*0.051</f>
        <v>5.3549999999999995</v>
      </c>
      <c r="O297" s="61">
        <v>61.852</v>
      </c>
      <c r="P297" s="61">
        <v>3.320215</v>
      </c>
      <c r="Q297" s="21">
        <f>J297*1000/D297</f>
        <v>150</v>
      </c>
      <c r="R297" s="21">
        <f>K297*1000/D297</f>
        <v>112.37500000000003</v>
      </c>
      <c r="S297" s="21">
        <f>L297*1000/D297</f>
        <v>175.96203125000002</v>
      </c>
      <c r="T297" s="18">
        <f>L297-J297</f>
        <v>0.8307850000000006</v>
      </c>
      <c r="U297" s="18">
        <f>N297-P297</f>
        <v>2.0347849999999994</v>
      </c>
      <c r="V297" s="28">
        <f>O297-M297</f>
        <v>-43.148</v>
      </c>
    </row>
    <row r="298" spans="1:22" ht="12.75">
      <c r="A298" s="215"/>
      <c r="B298" s="158">
        <v>30</v>
      </c>
      <c r="C298" s="53" t="s">
        <v>423</v>
      </c>
      <c r="D298" s="5">
        <v>80</v>
      </c>
      <c r="E298" s="5">
        <v>1962</v>
      </c>
      <c r="F298" s="61">
        <v>3670.89</v>
      </c>
      <c r="G298" s="61">
        <v>3670.89</v>
      </c>
      <c r="H298" s="61">
        <v>18.696</v>
      </c>
      <c r="I298" s="19">
        <f>H298</f>
        <v>18.696</v>
      </c>
      <c r="J298" s="61">
        <v>12.48</v>
      </c>
      <c r="K298" s="146">
        <f>I298-N298</f>
        <v>6.8640000000000025</v>
      </c>
      <c r="L298" s="21">
        <f>I298-P298</f>
        <v>12.500898000000001</v>
      </c>
      <c r="M298" s="62">
        <v>232</v>
      </c>
      <c r="N298" s="18">
        <f>M298*0.051</f>
        <v>11.831999999999999</v>
      </c>
      <c r="O298" s="61">
        <v>90.408</v>
      </c>
      <c r="P298" s="61">
        <v>6.195102</v>
      </c>
      <c r="Q298" s="21">
        <f>J298*1000/D298</f>
        <v>156</v>
      </c>
      <c r="R298" s="21">
        <f>K298*1000/D298</f>
        <v>85.80000000000004</v>
      </c>
      <c r="S298" s="21">
        <f>L298*1000/D298</f>
        <v>156.26122500000002</v>
      </c>
      <c r="T298" s="18">
        <f>L298-J298</f>
        <v>0.02089800000000075</v>
      </c>
      <c r="U298" s="18">
        <f>N298-P298</f>
        <v>5.636897999999999</v>
      </c>
      <c r="V298" s="28">
        <f>O298-M298</f>
        <v>-141.59199999999998</v>
      </c>
    </row>
    <row r="299" spans="1:22" ht="12.75">
      <c r="A299" s="215"/>
      <c r="B299" s="158">
        <v>31</v>
      </c>
      <c r="C299" s="53" t="s">
        <v>142</v>
      </c>
      <c r="D299" s="5">
        <v>45</v>
      </c>
      <c r="E299" s="5" t="s">
        <v>32</v>
      </c>
      <c r="F299" s="19">
        <v>0</v>
      </c>
      <c r="G299" s="19">
        <v>1874.21</v>
      </c>
      <c r="H299" s="19">
        <v>6.69</v>
      </c>
      <c r="I299" s="19">
        <f>H299</f>
        <v>6.69</v>
      </c>
      <c r="J299" s="19">
        <f>D299*10/1000</f>
        <v>0.45</v>
      </c>
      <c r="K299" s="146">
        <f>I299-N299</f>
        <v>0.21300000000000008</v>
      </c>
      <c r="L299" s="21">
        <f>I299-P299</f>
        <v>1.4880000000000004</v>
      </c>
      <c r="M299" s="19">
        <v>127</v>
      </c>
      <c r="N299" s="19">
        <f>M299*51/1000</f>
        <v>6.477</v>
      </c>
      <c r="O299" s="19">
        <v>102</v>
      </c>
      <c r="P299" s="19">
        <f>O299*51/1000</f>
        <v>5.202</v>
      </c>
      <c r="Q299" s="21">
        <f>J299*1000/D299</f>
        <v>10</v>
      </c>
      <c r="R299" s="21">
        <f>K299*1000/D299</f>
        <v>4.733333333333335</v>
      </c>
      <c r="S299" s="21">
        <f>L299*1000/D299</f>
        <v>33.06666666666668</v>
      </c>
      <c r="T299" s="18">
        <f>L299-J299</f>
        <v>1.0380000000000005</v>
      </c>
      <c r="U299" s="18">
        <f>N299-P299</f>
        <v>1.2750000000000004</v>
      </c>
      <c r="V299" s="28">
        <f>O299-M299</f>
        <v>-25</v>
      </c>
    </row>
    <row r="300" spans="1:22" ht="12.75">
      <c r="A300" s="215"/>
      <c r="B300" s="158">
        <v>32</v>
      </c>
      <c r="C300" s="53" t="s">
        <v>143</v>
      </c>
      <c r="D300" s="5">
        <v>42</v>
      </c>
      <c r="E300" s="5" t="s">
        <v>32</v>
      </c>
      <c r="F300" s="19">
        <v>0</v>
      </c>
      <c r="G300" s="19">
        <v>1890.43</v>
      </c>
      <c r="H300" s="19">
        <v>4.143</v>
      </c>
      <c r="I300" s="19">
        <f>H300</f>
        <v>4.143</v>
      </c>
      <c r="J300" s="19">
        <f>D300*10/1000</f>
        <v>0.42</v>
      </c>
      <c r="K300" s="146">
        <f>I300-N300</f>
        <v>0.06299999999999972</v>
      </c>
      <c r="L300" s="21">
        <f>I300-P300</f>
        <v>1.3175999999999997</v>
      </c>
      <c r="M300" s="19">
        <v>80</v>
      </c>
      <c r="N300" s="19">
        <f>M300*51/1000</f>
        <v>4.08</v>
      </c>
      <c r="O300" s="19">
        <v>55.4</v>
      </c>
      <c r="P300" s="19">
        <f>O300*51/1000</f>
        <v>2.8254</v>
      </c>
      <c r="Q300" s="21">
        <f>J300*1000/D300</f>
        <v>10</v>
      </c>
      <c r="R300" s="21">
        <f>K300*1000/D300</f>
        <v>1.4999999999999933</v>
      </c>
      <c r="S300" s="21">
        <f>L300*1000/D300</f>
        <v>31.371428571428563</v>
      </c>
      <c r="T300" s="18">
        <f>L300-J300</f>
        <v>0.8975999999999997</v>
      </c>
      <c r="U300" s="18">
        <f>N300-P300</f>
        <v>1.2546</v>
      </c>
      <c r="V300" s="28">
        <f>O300-M300</f>
        <v>-24.6</v>
      </c>
    </row>
    <row r="301" spans="1:22" ht="12.75">
      <c r="A301" s="215"/>
      <c r="B301" s="158">
        <v>33</v>
      </c>
      <c r="C301" s="71" t="s">
        <v>78</v>
      </c>
      <c r="D301" s="72">
        <v>16</v>
      </c>
      <c r="E301" s="72" t="s">
        <v>28</v>
      </c>
      <c r="F301" s="139">
        <v>1399.92</v>
      </c>
      <c r="G301" s="139">
        <v>844.07</v>
      </c>
      <c r="H301" s="70">
        <v>4.2</v>
      </c>
      <c r="I301" s="19">
        <v>4.2</v>
      </c>
      <c r="J301" s="70">
        <v>2.91</v>
      </c>
      <c r="K301" s="146">
        <v>2.88432</v>
      </c>
      <c r="L301" s="21">
        <v>3.48734</v>
      </c>
      <c r="M301" s="70">
        <v>24</v>
      </c>
      <c r="N301" s="70">
        <v>1.31568</v>
      </c>
      <c r="O301" s="70">
        <v>13</v>
      </c>
      <c r="P301" s="70">
        <v>0.71266</v>
      </c>
      <c r="Q301" s="21">
        <v>181.875</v>
      </c>
      <c r="R301" s="21">
        <v>180.27</v>
      </c>
      <c r="S301" s="21">
        <v>217.95875</v>
      </c>
      <c r="T301" s="18">
        <v>0.57734</v>
      </c>
      <c r="U301" s="18">
        <v>0.60302</v>
      </c>
      <c r="V301" s="28">
        <v>-11</v>
      </c>
    </row>
    <row r="302" spans="1:22" ht="12.75">
      <c r="A302" s="215"/>
      <c r="B302" s="158">
        <v>34</v>
      </c>
      <c r="C302" s="71" t="s">
        <v>81</v>
      </c>
      <c r="D302" s="72">
        <v>4</v>
      </c>
      <c r="E302" s="72" t="s">
        <v>28</v>
      </c>
      <c r="F302" s="139">
        <v>191.55</v>
      </c>
      <c r="G302" s="139">
        <v>191.55</v>
      </c>
      <c r="H302" s="70">
        <v>0.58</v>
      </c>
      <c r="I302" s="19">
        <v>0.58</v>
      </c>
      <c r="J302" s="70">
        <v>0.4</v>
      </c>
      <c r="K302" s="146">
        <v>0.36071999999999993</v>
      </c>
      <c r="L302" s="21">
        <v>0.41553999999999996</v>
      </c>
      <c r="M302" s="70">
        <v>4</v>
      </c>
      <c r="N302" s="70">
        <v>0.21928</v>
      </c>
      <c r="O302" s="70">
        <v>3</v>
      </c>
      <c r="P302" s="70">
        <v>0.16446</v>
      </c>
      <c r="Q302" s="21">
        <v>100</v>
      </c>
      <c r="R302" s="21">
        <v>90.18</v>
      </c>
      <c r="S302" s="21">
        <v>103.885</v>
      </c>
      <c r="T302" s="18">
        <v>0.015539999999999943</v>
      </c>
      <c r="U302" s="18">
        <v>0.05482000000000001</v>
      </c>
      <c r="V302" s="28">
        <v>-1</v>
      </c>
    </row>
    <row r="303" spans="1:22" ht="12.75">
      <c r="A303" s="215"/>
      <c r="B303" s="158">
        <v>35</v>
      </c>
      <c r="C303" s="71" t="s">
        <v>82</v>
      </c>
      <c r="D303" s="72">
        <v>14</v>
      </c>
      <c r="E303" s="140" t="s">
        <v>28</v>
      </c>
      <c r="F303" s="139">
        <v>814.94</v>
      </c>
      <c r="G303" s="139">
        <v>501.15</v>
      </c>
      <c r="H303" s="70">
        <v>4.55</v>
      </c>
      <c r="I303" s="19">
        <v>4.55</v>
      </c>
      <c r="J303" s="70">
        <v>2.12</v>
      </c>
      <c r="K303" s="146">
        <v>1.69936</v>
      </c>
      <c r="L303" s="21">
        <v>2.6312999999999995</v>
      </c>
      <c r="M303" s="70">
        <v>52</v>
      </c>
      <c r="N303" s="70">
        <v>2.85064</v>
      </c>
      <c r="O303" s="70">
        <v>35</v>
      </c>
      <c r="P303" s="70">
        <v>1.9187</v>
      </c>
      <c r="Q303" s="21">
        <v>151.42857142857142</v>
      </c>
      <c r="R303" s="21">
        <v>121.38285714285713</v>
      </c>
      <c r="S303" s="21">
        <v>187.95</v>
      </c>
      <c r="T303" s="18">
        <v>0.5112999999999994</v>
      </c>
      <c r="U303" s="18">
        <v>0.9319399999999998</v>
      </c>
      <c r="V303" s="28">
        <v>-17</v>
      </c>
    </row>
    <row r="304" spans="1:22" ht="12.75">
      <c r="A304" s="215"/>
      <c r="B304" s="158">
        <v>36</v>
      </c>
      <c r="C304" s="53" t="s">
        <v>222</v>
      </c>
      <c r="D304" s="5">
        <v>19</v>
      </c>
      <c r="E304" s="5" t="s">
        <v>28</v>
      </c>
      <c r="F304" s="19">
        <v>968.8</v>
      </c>
      <c r="G304" s="19">
        <v>968.8</v>
      </c>
      <c r="H304" s="18">
        <v>3.925</v>
      </c>
      <c r="I304" s="19">
        <f>H304</f>
        <v>3.925</v>
      </c>
      <c r="J304" s="18">
        <v>3.04</v>
      </c>
      <c r="K304" s="146">
        <f>I304-N304</f>
        <v>2.905</v>
      </c>
      <c r="L304" s="21">
        <f>I304-P304</f>
        <v>3.6880539999999997</v>
      </c>
      <c r="M304" s="19">
        <v>20</v>
      </c>
      <c r="N304" s="18">
        <f>M304*0.051</f>
        <v>1.02</v>
      </c>
      <c r="O304" s="19">
        <v>4.646</v>
      </c>
      <c r="P304" s="19">
        <f>O304*0.051</f>
        <v>0.236946</v>
      </c>
      <c r="Q304" s="21">
        <f>J304*1000/D304</f>
        <v>160</v>
      </c>
      <c r="R304" s="21">
        <f>K304*1000/D304</f>
        <v>152.89473684210526</v>
      </c>
      <c r="S304" s="21">
        <f>L304*1000/D304</f>
        <v>194.10810526315788</v>
      </c>
      <c r="T304" s="18">
        <f>L304-J304</f>
        <v>0.6480539999999997</v>
      </c>
      <c r="U304" s="18">
        <f>N304-P304</f>
        <v>0.783054</v>
      </c>
      <c r="V304" s="28">
        <f>O304-M304</f>
        <v>-15.354</v>
      </c>
    </row>
    <row r="305" spans="1:22" ht="12.75">
      <c r="A305" s="215"/>
      <c r="B305" s="158">
        <v>37</v>
      </c>
      <c r="C305" s="53" t="s">
        <v>259</v>
      </c>
      <c r="D305" s="5">
        <v>19</v>
      </c>
      <c r="E305" s="5">
        <v>1978</v>
      </c>
      <c r="F305" s="19">
        <v>1025.29</v>
      </c>
      <c r="G305" s="19">
        <v>1025.29</v>
      </c>
      <c r="H305" s="18">
        <v>4.49</v>
      </c>
      <c r="I305" s="19">
        <f>H305</f>
        <v>4.49</v>
      </c>
      <c r="J305" s="18">
        <v>3.003</v>
      </c>
      <c r="K305" s="146">
        <f>I305-N305</f>
        <v>2.7560000000000002</v>
      </c>
      <c r="L305" s="21">
        <f>I305-P305</f>
        <v>3.8555600000000005</v>
      </c>
      <c r="M305" s="19">
        <v>34</v>
      </c>
      <c r="N305" s="18">
        <f>M305*51/1000</f>
        <v>1.734</v>
      </c>
      <c r="O305" s="19">
        <v>12.44</v>
      </c>
      <c r="P305" s="18">
        <f>O305*51/1000</f>
        <v>0.6344399999999999</v>
      </c>
      <c r="Q305" s="21">
        <f>J305*1000/D305</f>
        <v>158.05263157894737</v>
      </c>
      <c r="R305" s="21">
        <f>K305*1000/D305</f>
        <v>145.05263157894737</v>
      </c>
      <c r="S305" s="21">
        <f>L305*1000/D305</f>
        <v>202.92421052631582</v>
      </c>
      <c r="T305" s="18">
        <f>L305-J305</f>
        <v>0.8525600000000004</v>
      </c>
      <c r="U305" s="18">
        <f>N305-P305</f>
        <v>1.09956</v>
      </c>
      <c r="V305" s="28">
        <f>O305-M305</f>
        <v>-21.560000000000002</v>
      </c>
    </row>
    <row r="306" spans="1:22" ht="12.75">
      <c r="A306" s="215"/>
      <c r="B306" s="158">
        <v>38</v>
      </c>
      <c r="C306" s="53" t="s">
        <v>260</v>
      </c>
      <c r="D306" s="5">
        <v>30</v>
      </c>
      <c r="E306" s="5">
        <v>1993</v>
      </c>
      <c r="F306" s="19">
        <v>1920.45</v>
      </c>
      <c r="G306" s="19">
        <v>1920.45</v>
      </c>
      <c r="H306" s="18">
        <v>7.53</v>
      </c>
      <c r="I306" s="19">
        <f>H306</f>
        <v>7.53</v>
      </c>
      <c r="J306" s="18">
        <v>4.8</v>
      </c>
      <c r="K306" s="146">
        <f>I306-N306</f>
        <v>4.725</v>
      </c>
      <c r="L306" s="21">
        <f>I306-P306</f>
        <v>6.23307</v>
      </c>
      <c r="M306" s="19">
        <v>55</v>
      </c>
      <c r="N306" s="18">
        <f>M306*51/1000</f>
        <v>2.805</v>
      </c>
      <c r="O306" s="19">
        <v>25.43</v>
      </c>
      <c r="P306" s="18">
        <f>O306*51/1000</f>
        <v>1.2969300000000001</v>
      </c>
      <c r="Q306" s="21">
        <f>J306*1000/D306</f>
        <v>160</v>
      </c>
      <c r="R306" s="21">
        <f>K306*1000/D306</f>
        <v>157.5</v>
      </c>
      <c r="S306" s="21">
        <f>L306*1000/D306</f>
        <v>207.76899999999998</v>
      </c>
      <c r="T306" s="18">
        <f>L306-J306</f>
        <v>1.4330699999999998</v>
      </c>
      <c r="U306" s="18">
        <f>N306-P306</f>
        <v>1.50807</v>
      </c>
      <c r="V306" s="28">
        <f>O306-M306</f>
        <v>-29.57</v>
      </c>
    </row>
    <row r="307" spans="1:22" ht="12.75">
      <c r="A307" s="215"/>
      <c r="B307" s="158">
        <v>39</v>
      </c>
      <c r="C307" s="49" t="s">
        <v>284</v>
      </c>
      <c r="D307" s="50">
        <v>118</v>
      </c>
      <c r="E307" s="50" t="s">
        <v>28</v>
      </c>
      <c r="F307" s="112">
        <v>4410.75</v>
      </c>
      <c r="G307" s="112">
        <v>4410.75</v>
      </c>
      <c r="H307" s="19">
        <v>12</v>
      </c>
      <c r="I307" s="19">
        <f>H307</f>
        <v>12</v>
      </c>
      <c r="J307" s="51">
        <v>0.96</v>
      </c>
      <c r="K307" s="146">
        <f>I307-N307</f>
        <v>-1.004999999999999</v>
      </c>
      <c r="L307" s="21">
        <f>I307-P307</f>
        <v>8.77935</v>
      </c>
      <c r="M307" s="52">
        <v>255</v>
      </c>
      <c r="N307" s="18">
        <f>M307*0.051</f>
        <v>13.004999999999999</v>
      </c>
      <c r="O307" s="21">
        <v>63.15</v>
      </c>
      <c r="P307" s="19">
        <f>O307*0.051</f>
        <v>3.2206499999999996</v>
      </c>
      <c r="Q307" s="21">
        <f>J307*1000/D307</f>
        <v>8.135593220338983</v>
      </c>
      <c r="R307" s="21">
        <f>K307*1000/D307</f>
        <v>-8.516949152542365</v>
      </c>
      <c r="S307" s="21">
        <f>L307*1000/D307</f>
        <v>74.40127118644068</v>
      </c>
      <c r="T307" s="18">
        <f>L307-J307</f>
        <v>7.819350000000001</v>
      </c>
      <c r="U307" s="18">
        <f>N307-P307</f>
        <v>9.78435</v>
      </c>
      <c r="V307" s="28">
        <f>O307-M307</f>
        <v>-191.85</v>
      </c>
    </row>
    <row r="308" spans="1:22" ht="12.75">
      <c r="A308" s="215"/>
      <c r="B308" s="158">
        <v>40</v>
      </c>
      <c r="C308" s="53" t="s">
        <v>308</v>
      </c>
      <c r="D308" s="5">
        <v>43</v>
      </c>
      <c r="E308" s="5" t="s">
        <v>28</v>
      </c>
      <c r="F308" s="19">
        <v>1730.09</v>
      </c>
      <c r="G308" s="19">
        <v>1730.09</v>
      </c>
      <c r="H308" s="18">
        <v>3.55</v>
      </c>
      <c r="I308" s="19">
        <v>3.55</v>
      </c>
      <c r="J308" s="18">
        <v>0.43</v>
      </c>
      <c r="K308" s="146">
        <v>-0.07624000000000031</v>
      </c>
      <c r="L308" s="21">
        <v>0.9436399999999998</v>
      </c>
      <c r="M308" s="19">
        <v>64</v>
      </c>
      <c r="N308" s="18">
        <v>3.62624</v>
      </c>
      <c r="O308" s="18">
        <v>46</v>
      </c>
      <c r="P308" s="19">
        <v>2.60636</v>
      </c>
      <c r="Q308" s="21">
        <v>10</v>
      </c>
      <c r="R308" s="21">
        <v>-1.7730232558139607</v>
      </c>
      <c r="S308" s="21">
        <v>21.94511627906976</v>
      </c>
      <c r="T308" s="18">
        <v>0.5136399999999999</v>
      </c>
      <c r="U308" s="18">
        <v>1.0198800000000001</v>
      </c>
      <c r="V308" s="28">
        <v>-18</v>
      </c>
    </row>
    <row r="309" spans="1:22" ht="12.75">
      <c r="A309" s="215"/>
      <c r="B309" s="158">
        <v>41</v>
      </c>
      <c r="C309" s="53" t="s">
        <v>310</v>
      </c>
      <c r="D309" s="5">
        <v>22</v>
      </c>
      <c r="E309" s="5" t="s">
        <v>28</v>
      </c>
      <c r="F309" s="19">
        <v>1222.62</v>
      </c>
      <c r="G309" s="19">
        <v>1222.62</v>
      </c>
      <c r="H309" s="18">
        <v>5.96</v>
      </c>
      <c r="I309" s="19">
        <v>5.96</v>
      </c>
      <c r="J309" s="18">
        <v>3.52</v>
      </c>
      <c r="K309" s="146">
        <v>2.50374</v>
      </c>
      <c r="L309" s="21">
        <v>4.1468799999999995</v>
      </c>
      <c r="M309" s="19">
        <v>61</v>
      </c>
      <c r="N309" s="18">
        <v>3.45626</v>
      </c>
      <c r="O309" s="18">
        <v>32</v>
      </c>
      <c r="P309" s="19">
        <v>1.81312</v>
      </c>
      <c r="Q309" s="21">
        <v>160</v>
      </c>
      <c r="R309" s="21">
        <v>113.80636363636364</v>
      </c>
      <c r="S309" s="21">
        <v>188.49454545454543</v>
      </c>
      <c r="T309" s="18">
        <v>0.6268799999999994</v>
      </c>
      <c r="U309" s="18">
        <v>1.6431399999999998</v>
      </c>
      <c r="V309" s="28">
        <v>-29</v>
      </c>
    </row>
    <row r="310" spans="1:22" ht="12.75">
      <c r="A310" s="215"/>
      <c r="B310" s="158">
        <v>42</v>
      </c>
      <c r="C310" s="53" t="s">
        <v>311</v>
      </c>
      <c r="D310" s="5">
        <v>31</v>
      </c>
      <c r="E310" s="5" t="s">
        <v>28</v>
      </c>
      <c r="F310" s="19">
        <v>1226.54</v>
      </c>
      <c r="G310" s="19">
        <v>1226.54</v>
      </c>
      <c r="H310" s="18">
        <v>2.693</v>
      </c>
      <c r="I310" s="19">
        <v>2.693</v>
      </c>
      <c r="J310" s="18">
        <v>0.31</v>
      </c>
      <c r="K310" s="146">
        <v>0.08664000000000005</v>
      </c>
      <c r="L310" s="21">
        <v>1.114906</v>
      </c>
      <c r="M310" s="19">
        <v>46</v>
      </c>
      <c r="N310" s="18">
        <v>2.60636</v>
      </c>
      <c r="O310" s="18">
        <v>27.852</v>
      </c>
      <c r="P310" s="19">
        <v>1.578094</v>
      </c>
      <c r="Q310" s="21">
        <v>10</v>
      </c>
      <c r="R310" s="21">
        <v>2.7948387096774208</v>
      </c>
      <c r="S310" s="21">
        <v>35.96470967741935</v>
      </c>
      <c r="T310" s="18">
        <v>0.8049059999999999</v>
      </c>
      <c r="U310" s="18">
        <v>1.028266</v>
      </c>
      <c r="V310" s="28">
        <v>-18.148</v>
      </c>
    </row>
    <row r="311" spans="1:22" ht="12.75">
      <c r="A311" s="215"/>
      <c r="B311" s="158">
        <v>43</v>
      </c>
      <c r="C311" s="49" t="s">
        <v>333</v>
      </c>
      <c r="D311" s="50">
        <v>60</v>
      </c>
      <c r="E311" s="50" t="s">
        <v>28</v>
      </c>
      <c r="F311" s="50">
        <v>3278.15</v>
      </c>
      <c r="G311" s="50">
        <v>3278.15</v>
      </c>
      <c r="H311" s="18">
        <v>16.72</v>
      </c>
      <c r="I311" s="19">
        <v>16.72</v>
      </c>
      <c r="J311" s="19">
        <v>9.6</v>
      </c>
      <c r="K311" s="146">
        <v>9.530999999999999</v>
      </c>
      <c r="L311" s="21">
        <v>10.249899999999998</v>
      </c>
      <c r="M311" s="19">
        <v>130</v>
      </c>
      <c r="N311" s="18">
        <v>7.189</v>
      </c>
      <c r="O311" s="21">
        <v>117</v>
      </c>
      <c r="P311" s="19">
        <v>6.4701</v>
      </c>
      <c r="Q311" s="21">
        <v>160</v>
      </c>
      <c r="R311" s="21">
        <v>158.85</v>
      </c>
      <c r="S311" s="21">
        <v>170.83166666666662</v>
      </c>
      <c r="T311" s="18">
        <v>0.6498999999999988</v>
      </c>
      <c r="U311" s="18">
        <v>0.7188999999999997</v>
      </c>
      <c r="V311" s="28">
        <v>-13</v>
      </c>
    </row>
    <row r="312" spans="1:22" ht="12.75">
      <c r="A312" s="215"/>
      <c r="B312" s="158">
        <v>44</v>
      </c>
      <c r="C312" s="53" t="s">
        <v>379</v>
      </c>
      <c r="D312" s="5">
        <v>32</v>
      </c>
      <c r="E312" s="5"/>
      <c r="F312" s="19">
        <v>1724.2</v>
      </c>
      <c r="G312" s="19">
        <v>1724.2</v>
      </c>
      <c r="H312" s="18">
        <v>6.676</v>
      </c>
      <c r="I312" s="19">
        <v>6.676</v>
      </c>
      <c r="J312" s="18">
        <v>3.888</v>
      </c>
      <c r="K312" s="146">
        <v>3.5140000000000002</v>
      </c>
      <c r="L312" s="21">
        <v>4.279</v>
      </c>
      <c r="M312" s="21">
        <v>62</v>
      </c>
      <c r="N312" s="18">
        <v>3.162</v>
      </c>
      <c r="O312" s="21">
        <v>47</v>
      </c>
      <c r="P312" s="19">
        <v>2.397</v>
      </c>
      <c r="Q312" s="21">
        <v>121.5</v>
      </c>
      <c r="R312" s="21">
        <v>109.8125</v>
      </c>
      <c r="S312" s="21">
        <v>133.71875</v>
      </c>
      <c r="T312" s="18">
        <v>0.391</v>
      </c>
      <c r="U312" s="18">
        <v>0.765</v>
      </c>
      <c r="V312" s="28">
        <v>-15</v>
      </c>
    </row>
    <row r="313" spans="1:22" ht="12.75">
      <c r="A313" s="215"/>
      <c r="B313" s="158">
        <v>45</v>
      </c>
      <c r="C313" s="53" t="s">
        <v>375</v>
      </c>
      <c r="D313" s="5">
        <v>10</v>
      </c>
      <c r="E313" s="5"/>
      <c r="F313" s="19">
        <v>534.19</v>
      </c>
      <c r="G313" s="19">
        <v>534.19</v>
      </c>
      <c r="H313" s="18">
        <v>1.995</v>
      </c>
      <c r="I313" s="19">
        <v>1.995</v>
      </c>
      <c r="J313" s="18">
        <v>1.215</v>
      </c>
      <c r="K313" s="146">
        <v>1.0260000000000002</v>
      </c>
      <c r="L313" s="21">
        <v>1.3233300000000001</v>
      </c>
      <c r="M313" s="21">
        <v>19</v>
      </c>
      <c r="N313" s="18">
        <v>0.969</v>
      </c>
      <c r="O313" s="21">
        <v>13.17</v>
      </c>
      <c r="P313" s="19">
        <v>0.67167</v>
      </c>
      <c r="Q313" s="21">
        <v>121.5</v>
      </c>
      <c r="R313" s="21">
        <v>102.6</v>
      </c>
      <c r="S313" s="21">
        <v>132.33300000000003</v>
      </c>
      <c r="T313" s="18">
        <v>0.10833000000000004</v>
      </c>
      <c r="U313" s="18">
        <v>0.29733</v>
      </c>
      <c r="V313" s="28">
        <v>-5.83</v>
      </c>
    </row>
    <row r="314" spans="1:22" ht="12.75">
      <c r="A314" s="215"/>
      <c r="B314" s="158">
        <v>46</v>
      </c>
      <c r="C314" s="53" t="s">
        <v>374</v>
      </c>
      <c r="D314" s="5">
        <v>40</v>
      </c>
      <c r="E314" s="5"/>
      <c r="F314" s="19">
        <v>2208.65</v>
      </c>
      <c r="G314" s="19">
        <v>2144.49</v>
      </c>
      <c r="H314" s="18">
        <v>7</v>
      </c>
      <c r="I314" s="19">
        <v>7</v>
      </c>
      <c r="J314" s="18">
        <v>4.86</v>
      </c>
      <c r="K314" s="146">
        <v>4.45</v>
      </c>
      <c r="L314" s="21">
        <v>5.25733</v>
      </c>
      <c r="M314" s="21">
        <v>50</v>
      </c>
      <c r="N314" s="18">
        <v>2.55</v>
      </c>
      <c r="O314" s="21">
        <v>34.17</v>
      </c>
      <c r="P314" s="19">
        <v>1.74267</v>
      </c>
      <c r="Q314" s="21">
        <v>121.5</v>
      </c>
      <c r="R314" s="21">
        <v>111.25</v>
      </c>
      <c r="S314" s="21">
        <v>131.43325</v>
      </c>
      <c r="T314" s="18">
        <v>0.3973299999999993</v>
      </c>
      <c r="U314" s="18">
        <v>0.8073299999999999</v>
      </c>
      <c r="V314" s="28">
        <v>-15.83</v>
      </c>
    </row>
    <row r="315" spans="1:22" ht="12.75">
      <c r="A315" s="215"/>
      <c r="B315" s="158">
        <v>47</v>
      </c>
      <c r="C315" s="53" t="s">
        <v>431</v>
      </c>
      <c r="D315" s="5">
        <v>19</v>
      </c>
      <c r="E315" s="5" t="s">
        <v>28</v>
      </c>
      <c r="F315" s="61">
        <v>1010.34</v>
      </c>
      <c r="G315" s="61">
        <v>1010.34</v>
      </c>
      <c r="H315" s="61">
        <v>1.955</v>
      </c>
      <c r="I315" s="19">
        <v>1.955</v>
      </c>
      <c r="J315" s="61">
        <v>0.18</v>
      </c>
      <c r="K315" s="146">
        <v>-0.34</v>
      </c>
      <c r="L315" s="21">
        <v>0.6666800000000002</v>
      </c>
      <c r="M315" s="62">
        <v>45</v>
      </c>
      <c r="N315" s="18">
        <v>2.295</v>
      </c>
      <c r="O315" s="61">
        <v>24</v>
      </c>
      <c r="P315" s="61">
        <v>1.28832</v>
      </c>
      <c r="Q315" s="21">
        <v>9.473684210526315</v>
      </c>
      <c r="R315" s="21">
        <v>-17.894736842105257</v>
      </c>
      <c r="S315" s="21">
        <v>35.08842105263159</v>
      </c>
      <c r="T315" s="18">
        <v>0.48668000000000017</v>
      </c>
      <c r="U315" s="18">
        <v>1.00668</v>
      </c>
      <c r="V315" s="28">
        <v>-21</v>
      </c>
    </row>
    <row r="316" spans="1:22" ht="12.75">
      <c r="A316" s="215"/>
      <c r="B316" s="158">
        <v>48</v>
      </c>
      <c r="C316" s="53" t="s">
        <v>432</v>
      </c>
      <c r="D316" s="5">
        <v>20</v>
      </c>
      <c r="E316" s="5">
        <v>1914</v>
      </c>
      <c r="F316" s="61">
        <v>1142.95</v>
      </c>
      <c r="G316" s="61">
        <v>1142.95</v>
      </c>
      <c r="H316" s="61">
        <v>3.815</v>
      </c>
      <c r="I316" s="19">
        <v>3.815</v>
      </c>
      <c r="J316" s="61">
        <v>0</v>
      </c>
      <c r="K316" s="146">
        <v>-0.3159999999999994</v>
      </c>
      <c r="L316" s="21">
        <v>0.21242800000000006</v>
      </c>
      <c r="M316" s="62">
        <v>81</v>
      </c>
      <c r="N316" s="18">
        <v>4.130999999999999</v>
      </c>
      <c r="O316" s="61">
        <v>67.112</v>
      </c>
      <c r="P316" s="61">
        <v>3.602572</v>
      </c>
      <c r="Q316" s="21">
        <v>0</v>
      </c>
      <c r="R316" s="21">
        <v>-15.8</v>
      </c>
      <c r="S316" s="21">
        <v>10.621400000000003</v>
      </c>
      <c r="T316" s="18">
        <v>0.21242800000000006</v>
      </c>
      <c r="U316" s="18">
        <v>0.5284279999999995</v>
      </c>
      <c r="V316" s="28">
        <v>-13.888000000000005</v>
      </c>
    </row>
    <row r="317" spans="1:22" ht="12.75">
      <c r="A317" s="215"/>
      <c r="B317" s="158">
        <v>49</v>
      </c>
      <c r="C317" s="53" t="s">
        <v>433</v>
      </c>
      <c r="D317" s="5">
        <v>108</v>
      </c>
      <c r="E317" s="5">
        <v>1971</v>
      </c>
      <c r="F317" s="61">
        <v>2657.8</v>
      </c>
      <c r="G317" s="61">
        <v>2595.4</v>
      </c>
      <c r="H317" s="61">
        <v>31.504</v>
      </c>
      <c r="I317" s="19">
        <v>31.504</v>
      </c>
      <c r="J317" s="61">
        <v>16.908372</v>
      </c>
      <c r="K317" s="146">
        <v>16.306000000000004</v>
      </c>
      <c r="L317" s="21">
        <v>24.318932</v>
      </c>
      <c r="M317" s="62">
        <v>298</v>
      </c>
      <c r="N317" s="18">
        <v>15.197999999999999</v>
      </c>
      <c r="O317" s="61">
        <v>133.85</v>
      </c>
      <c r="P317" s="61">
        <v>7.185068</v>
      </c>
      <c r="Q317" s="21">
        <v>156.559</v>
      </c>
      <c r="R317" s="21">
        <v>150.98148148148152</v>
      </c>
      <c r="S317" s="21">
        <v>225.1752962962963</v>
      </c>
      <c r="T317" s="18">
        <v>7.41056</v>
      </c>
      <c r="U317" s="18">
        <v>8.012932</v>
      </c>
      <c r="V317" s="28">
        <v>-164.15</v>
      </c>
    </row>
    <row r="318" spans="1:22" ht="12.75">
      <c r="A318" s="215"/>
      <c r="B318" s="158">
        <v>50</v>
      </c>
      <c r="C318" s="53" t="s">
        <v>434</v>
      </c>
      <c r="D318" s="5">
        <v>13</v>
      </c>
      <c r="E318" s="5">
        <v>1961</v>
      </c>
      <c r="F318" s="61">
        <v>593.01</v>
      </c>
      <c r="G318" s="61">
        <v>445.45</v>
      </c>
      <c r="H318" s="61">
        <v>1.419</v>
      </c>
      <c r="I318" s="19">
        <v>1.419</v>
      </c>
      <c r="J318" s="61">
        <v>0.13</v>
      </c>
      <c r="K318" s="146">
        <v>-0.11099999999999977</v>
      </c>
      <c r="L318" s="21">
        <v>0.637634</v>
      </c>
      <c r="M318" s="62">
        <v>30</v>
      </c>
      <c r="N318" s="18">
        <v>1.53</v>
      </c>
      <c r="O318" s="61">
        <v>14.556</v>
      </c>
      <c r="P318" s="61">
        <v>0.781366</v>
      </c>
      <c r="Q318" s="21">
        <v>10</v>
      </c>
      <c r="R318" s="21">
        <v>-8.53846153846152</v>
      </c>
      <c r="S318" s="21">
        <v>49.04876923076923</v>
      </c>
      <c r="T318" s="18">
        <v>0.507634</v>
      </c>
      <c r="U318" s="18">
        <v>0.7486339999999998</v>
      </c>
      <c r="V318" s="28">
        <v>-15.444</v>
      </c>
    </row>
    <row r="319" spans="1:22" ht="13.5" thickBot="1">
      <c r="A319" s="216"/>
      <c r="B319" s="159">
        <v>51</v>
      </c>
      <c r="C319" s="188" t="s">
        <v>436</v>
      </c>
      <c r="D319" s="7">
        <v>40</v>
      </c>
      <c r="E319" s="7" t="s">
        <v>28</v>
      </c>
      <c r="F319" s="152">
        <v>1500.19</v>
      </c>
      <c r="G319" s="152">
        <v>1500.19</v>
      </c>
      <c r="H319" s="152">
        <v>5.722</v>
      </c>
      <c r="I319" s="87">
        <v>5.722</v>
      </c>
      <c r="J319" s="152">
        <v>0.4</v>
      </c>
      <c r="K319" s="155">
        <v>-0.6019999999999994</v>
      </c>
      <c r="L319" s="30">
        <v>2.1602250000000005</v>
      </c>
      <c r="M319" s="156">
        <v>124</v>
      </c>
      <c r="N319" s="88">
        <v>6.324</v>
      </c>
      <c r="O319" s="152">
        <v>54.352</v>
      </c>
      <c r="P319" s="152">
        <v>3.561775</v>
      </c>
      <c r="Q319" s="30">
        <v>10</v>
      </c>
      <c r="R319" s="30">
        <v>-15.05</v>
      </c>
      <c r="S319" s="30">
        <v>54.005625</v>
      </c>
      <c r="T319" s="88">
        <v>1.7602250000000006</v>
      </c>
      <c r="U319" s="88">
        <v>2.762225</v>
      </c>
      <c r="V319" s="29">
        <v>-69.648</v>
      </c>
    </row>
    <row r="320" spans="1:22" ht="12.75">
      <c r="A320" s="217" t="s">
        <v>443</v>
      </c>
      <c r="B320" s="160">
        <v>1</v>
      </c>
      <c r="C320" s="76" t="s">
        <v>43</v>
      </c>
      <c r="D320" s="77">
        <v>8</v>
      </c>
      <c r="E320" s="77"/>
      <c r="F320" s="77">
        <v>371.23</v>
      </c>
      <c r="G320" s="77">
        <v>371.23</v>
      </c>
      <c r="H320" s="80">
        <v>2.07</v>
      </c>
      <c r="I320" s="80">
        <f>H320</f>
        <v>2.07</v>
      </c>
      <c r="J320" s="81">
        <f>D320*160/1000</f>
        <v>1.28</v>
      </c>
      <c r="K320" s="153">
        <f>I320-N320</f>
        <v>1.509</v>
      </c>
      <c r="L320" s="82">
        <f>I320-P320</f>
        <v>1.3403999999999998</v>
      </c>
      <c r="M320" s="154">
        <v>11</v>
      </c>
      <c r="N320" s="79">
        <f>M320*51/1000</f>
        <v>0.561</v>
      </c>
      <c r="O320" s="82">
        <v>12</v>
      </c>
      <c r="P320" s="82">
        <f>O320*60.8/1000</f>
        <v>0.7295999999999999</v>
      </c>
      <c r="Q320" s="82">
        <f>J320*1000/D320</f>
        <v>160</v>
      </c>
      <c r="R320" s="82">
        <f>K320*1000/D320</f>
        <v>188.625</v>
      </c>
      <c r="S320" s="82">
        <f>L320*1000/D320</f>
        <v>167.54999999999998</v>
      </c>
      <c r="T320" s="79">
        <f>L320-J320</f>
        <v>0.06039999999999979</v>
      </c>
      <c r="U320" s="79">
        <f>N320-P320</f>
        <v>-0.16859999999999986</v>
      </c>
      <c r="V320" s="151">
        <f>O320-M320</f>
        <v>1</v>
      </c>
    </row>
    <row r="321" spans="1:22" ht="12.75">
      <c r="A321" s="218"/>
      <c r="B321" s="158">
        <v>2</v>
      </c>
      <c r="C321" s="55" t="s">
        <v>44</v>
      </c>
      <c r="D321" s="56">
        <v>36</v>
      </c>
      <c r="E321" s="56"/>
      <c r="F321" s="57">
        <v>1431.02</v>
      </c>
      <c r="G321" s="57">
        <v>1431.02</v>
      </c>
      <c r="H321" s="26">
        <v>6.76</v>
      </c>
      <c r="I321" s="26">
        <f>H321</f>
        <v>6.76</v>
      </c>
      <c r="J321" s="38">
        <f>D321*160/1000</f>
        <v>5.76</v>
      </c>
      <c r="K321" s="147">
        <f>I321-N321</f>
        <v>6.76</v>
      </c>
      <c r="L321" s="22">
        <f>I321-P321</f>
        <v>5.6048</v>
      </c>
      <c r="M321" s="39">
        <v>0</v>
      </c>
      <c r="N321" s="23">
        <f>M321*51/1000</f>
        <v>0</v>
      </c>
      <c r="O321" s="22">
        <v>19</v>
      </c>
      <c r="P321" s="22">
        <f>O321*60.8/1000</f>
        <v>1.1552</v>
      </c>
      <c r="Q321" s="22">
        <f>J321*1000/D321</f>
        <v>160</v>
      </c>
      <c r="R321" s="22">
        <f>K321*1000/D321</f>
        <v>187.77777777777777</v>
      </c>
      <c r="S321" s="22">
        <f>L321*1000/D321</f>
        <v>155.6888888888889</v>
      </c>
      <c r="T321" s="23">
        <f>L321-J321</f>
        <v>-0.15519999999999978</v>
      </c>
      <c r="U321" s="23">
        <f>N321-P321</f>
        <v>-1.1552</v>
      </c>
      <c r="V321" s="27">
        <f>O321-M321</f>
        <v>19</v>
      </c>
    </row>
    <row r="322" spans="1:22" ht="12.75">
      <c r="A322" s="218"/>
      <c r="B322" s="158">
        <v>3</v>
      </c>
      <c r="C322" s="58" t="s">
        <v>197</v>
      </c>
      <c r="D322" s="6">
        <v>60</v>
      </c>
      <c r="E322" s="6">
        <v>1968</v>
      </c>
      <c r="F322" s="26">
        <v>2731.74</v>
      </c>
      <c r="G322" s="26">
        <v>2731.74</v>
      </c>
      <c r="H322" s="23">
        <v>10.5</v>
      </c>
      <c r="I322" s="26">
        <f>H322</f>
        <v>10.5</v>
      </c>
      <c r="J322" s="23">
        <v>5.364</v>
      </c>
      <c r="K322" s="147">
        <f>I322-N322</f>
        <v>6.471</v>
      </c>
      <c r="L322" s="22">
        <f>I322-P322</f>
        <v>5.4</v>
      </c>
      <c r="M322" s="22">
        <v>79</v>
      </c>
      <c r="N322" s="23">
        <v>4.029</v>
      </c>
      <c r="O322" s="23">
        <v>100</v>
      </c>
      <c r="P322" s="23">
        <v>5.1</v>
      </c>
      <c r="Q322" s="22">
        <f>J322*1000/D322</f>
        <v>89.4</v>
      </c>
      <c r="R322" s="22">
        <f>K322*1000/D322</f>
        <v>107.85</v>
      </c>
      <c r="S322" s="22">
        <f>L322*1000/D322</f>
        <v>90</v>
      </c>
      <c r="T322" s="23">
        <f>L322-J322</f>
        <v>0.036000000000000476</v>
      </c>
      <c r="U322" s="23">
        <f>N322-P322</f>
        <v>-1.0709999999999997</v>
      </c>
      <c r="V322" s="27">
        <f>O322-M322</f>
        <v>21</v>
      </c>
    </row>
    <row r="323" spans="1:22" ht="12.75">
      <c r="A323" s="218"/>
      <c r="B323" s="158">
        <v>4</v>
      </c>
      <c r="C323" s="58" t="s">
        <v>403</v>
      </c>
      <c r="D323" s="6">
        <v>45</v>
      </c>
      <c r="E323" s="6">
        <v>2001</v>
      </c>
      <c r="F323" s="117">
        <v>3132.69</v>
      </c>
      <c r="G323" s="117">
        <v>3132.69</v>
      </c>
      <c r="H323" s="117">
        <v>12.333</v>
      </c>
      <c r="I323" s="26">
        <v>12.333</v>
      </c>
      <c r="J323" s="117">
        <v>7.12</v>
      </c>
      <c r="K323" s="147">
        <v>8.049</v>
      </c>
      <c r="L323" s="22">
        <v>5.94508</v>
      </c>
      <c r="M323" s="142">
        <v>84</v>
      </c>
      <c r="N323" s="23">
        <v>4.284</v>
      </c>
      <c r="O323" s="117">
        <v>119</v>
      </c>
      <c r="P323" s="117">
        <v>6.38792</v>
      </c>
      <c r="Q323" s="22">
        <v>158.22222222222223</v>
      </c>
      <c r="R323" s="22">
        <v>178.86666666666665</v>
      </c>
      <c r="S323" s="22">
        <v>132.11288888888888</v>
      </c>
      <c r="T323" s="23">
        <v>-1.1749200000000002</v>
      </c>
      <c r="U323" s="23">
        <v>-2.1039200000000005</v>
      </c>
      <c r="V323" s="27">
        <v>35</v>
      </c>
    </row>
    <row r="324" spans="1:22" ht="12.75">
      <c r="A324" s="218"/>
      <c r="B324" s="158">
        <v>5</v>
      </c>
      <c r="C324" s="58" t="s">
        <v>133</v>
      </c>
      <c r="D324" s="6">
        <v>60</v>
      </c>
      <c r="E324" s="6" t="s">
        <v>32</v>
      </c>
      <c r="F324" s="26">
        <v>0</v>
      </c>
      <c r="G324" s="26">
        <v>3153.07</v>
      </c>
      <c r="H324" s="26">
        <v>11.18</v>
      </c>
      <c r="I324" s="26">
        <v>11.18</v>
      </c>
      <c r="J324" s="26">
        <v>0.6</v>
      </c>
      <c r="K324" s="147">
        <v>5.927</v>
      </c>
      <c r="L324" s="22">
        <v>5.6209999999999996</v>
      </c>
      <c r="M324" s="26">
        <v>103</v>
      </c>
      <c r="N324" s="26">
        <v>5.253</v>
      </c>
      <c r="O324" s="26">
        <v>109</v>
      </c>
      <c r="P324" s="26">
        <v>5.559</v>
      </c>
      <c r="Q324" s="22">
        <v>10</v>
      </c>
      <c r="R324" s="22">
        <v>98.78333333333333</v>
      </c>
      <c r="S324" s="22">
        <v>93.68333333333334</v>
      </c>
      <c r="T324" s="23">
        <v>5.021</v>
      </c>
      <c r="U324" s="23">
        <v>-0.30600000000000005</v>
      </c>
      <c r="V324" s="27">
        <v>6</v>
      </c>
    </row>
    <row r="325" spans="1:22" ht="12.75">
      <c r="A325" s="218"/>
      <c r="B325" s="158">
        <v>6</v>
      </c>
      <c r="C325" s="189" t="s">
        <v>50</v>
      </c>
      <c r="D325" s="190">
        <v>12</v>
      </c>
      <c r="E325" s="190"/>
      <c r="F325" s="190">
        <v>704.64</v>
      </c>
      <c r="G325" s="190">
        <v>704.64</v>
      </c>
      <c r="H325" s="26">
        <v>3.32</v>
      </c>
      <c r="I325" s="26">
        <v>3.32</v>
      </c>
      <c r="J325" s="38">
        <v>1.92</v>
      </c>
      <c r="K325" s="147">
        <v>2.606</v>
      </c>
      <c r="L325" s="22">
        <v>2.52048</v>
      </c>
      <c r="M325" s="39">
        <v>14</v>
      </c>
      <c r="N325" s="23">
        <v>0.714</v>
      </c>
      <c r="O325" s="22">
        <v>13.15</v>
      </c>
      <c r="P325" s="22">
        <v>0.79952</v>
      </c>
      <c r="Q325" s="22">
        <v>160</v>
      </c>
      <c r="R325" s="22">
        <v>217.16666666666666</v>
      </c>
      <c r="S325" s="22">
        <v>210.04</v>
      </c>
      <c r="T325" s="23">
        <v>0.6004800000000001</v>
      </c>
      <c r="U325" s="23">
        <v>-0.08552000000000004</v>
      </c>
      <c r="V325" s="27">
        <v>-0.85</v>
      </c>
    </row>
    <row r="326" spans="1:22" ht="12.75">
      <c r="A326" s="218"/>
      <c r="B326" s="158">
        <v>7</v>
      </c>
      <c r="C326" s="189" t="s">
        <v>52</v>
      </c>
      <c r="D326" s="190">
        <v>6</v>
      </c>
      <c r="E326" s="190"/>
      <c r="F326" s="190">
        <v>311.56</v>
      </c>
      <c r="G326" s="190">
        <v>311.56</v>
      </c>
      <c r="H326" s="26">
        <v>1.71</v>
      </c>
      <c r="I326" s="26">
        <v>1.71</v>
      </c>
      <c r="J326" s="38">
        <v>0.96</v>
      </c>
      <c r="K326" s="147">
        <v>1.455</v>
      </c>
      <c r="L326" s="22">
        <v>1.4667999999999999</v>
      </c>
      <c r="M326" s="39">
        <v>5</v>
      </c>
      <c r="N326" s="23">
        <v>0.255</v>
      </c>
      <c r="O326" s="22">
        <v>4</v>
      </c>
      <c r="P326" s="22">
        <v>0.2432</v>
      </c>
      <c r="Q326" s="22">
        <v>160</v>
      </c>
      <c r="R326" s="22">
        <v>242.5</v>
      </c>
      <c r="S326" s="22">
        <v>244.46666666666667</v>
      </c>
      <c r="T326" s="23">
        <v>0.5067999999999999</v>
      </c>
      <c r="U326" s="23">
        <v>0.011800000000000005</v>
      </c>
      <c r="V326" s="27">
        <v>-1</v>
      </c>
    </row>
    <row r="327" spans="1:22" ht="12.75">
      <c r="A327" s="218"/>
      <c r="B327" s="158">
        <v>8</v>
      </c>
      <c r="C327" s="58" t="s">
        <v>89</v>
      </c>
      <c r="D327" s="6">
        <v>30</v>
      </c>
      <c r="E327" s="6">
        <v>1985</v>
      </c>
      <c r="F327" s="6">
        <v>1555.7</v>
      </c>
      <c r="G327" s="6">
        <v>1555.7</v>
      </c>
      <c r="H327" s="22">
        <v>6</v>
      </c>
      <c r="I327" s="26">
        <v>6</v>
      </c>
      <c r="J327" s="23">
        <v>2.682</v>
      </c>
      <c r="K327" s="147">
        <v>4.215</v>
      </c>
      <c r="L327" s="22">
        <v>2.685</v>
      </c>
      <c r="M327" s="22">
        <v>35</v>
      </c>
      <c r="N327" s="23">
        <v>1.785</v>
      </c>
      <c r="O327" s="22">
        <v>65</v>
      </c>
      <c r="P327" s="23">
        <v>3.315</v>
      </c>
      <c r="Q327" s="22">
        <v>89.4</v>
      </c>
      <c r="R327" s="22">
        <v>140.5</v>
      </c>
      <c r="S327" s="22">
        <v>89.5</v>
      </c>
      <c r="T327" s="23">
        <v>0.0030000000000001137</v>
      </c>
      <c r="U327" s="23">
        <v>-1.53</v>
      </c>
      <c r="V327" s="27">
        <v>30</v>
      </c>
    </row>
    <row r="328" spans="1:22" ht="12.75">
      <c r="A328" s="218"/>
      <c r="B328" s="158">
        <v>9</v>
      </c>
      <c r="C328" s="58" t="s">
        <v>90</v>
      </c>
      <c r="D328" s="6">
        <v>50</v>
      </c>
      <c r="E328" s="6">
        <v>1988</v>
      </c>
      <c r="F328" s="6">
        <v>2419.6</v>
      </c>
      <c r="G328" s="6">
        <v>2419.6</v>
      </c>
      <c r="H328" s="22">
        <v>9</v>
      </c>
      <c r="I328" s="26">
        <v>9</v>
      </c>
      <c r="J328" s="26">
        <v>4.47</v>
      </c>
      <c r="K328" s="147">
        <v>6.348</v>
      </c>
      <c r="L328" s="22">
        <v>5.226</v>
      </c>
      <c r="M328" s="22">
        <v>52</v>
      </c>
      <c r="N328" s="23">
        <v>2.652</v>
      </c>
      <c r="O328" s="22">
        <v>74</v>
      </c>
      <c r="P328" s="23">
        <v>3.774</v>
      </c>
      <c r="Q328" s="22">
        <v>89.4</v>
      </c>
      <c r="R328" s="22">
        <v>126.96</v>
      </c>
      <c r="S328" s="22">
        <v>104.52</v>
      </c>
      <c r="T328" s="23">
        <v>0.7560000000000002</v>
      </c>
      <c r="U328" s="23">
        <v>-1.1219999999999999</v>
      </c>
      <c r="V328" s="27">
        <v>22</v>
      </c>
    </row>
    <row r="329" spans="1:22" ht="12.75">
      <c r="A329" s="218"/>
      <c r="B329" s="158">
        <v>10</v>
      </c>
      <c r="C329" s="58" t="s">
        <v>206</v>
      </c>
      <c r="D329" s="6">
        <v>22</v>
      </c>
      <c r="E329" s="6" t="s">
        <v>28</v>
      </c>
      <c r="F329" s="26">
        <v>1165.8</v>
      </c>
      <c r="G329" s="26">
        <v>1165.8</v>
      </c>
      <c r="H329" s="23">
        <v>5.07</v>
      </c>
      <c r="I329" s="26">
        <v>5.07</v>
      </c>
      <c r="J329" s="23">
        <v>3.52</v>
      </c>
      <c r="K329" s="147">
        <v>4.05</v>
      </c>
      <c r="L329" s="22">
        <v>3.3105</v>
      </c>
      <c r="M329" s="26">
        <v>20</v>
      </c>
      <c r="N329" s="23">
        <v>1.02</v>
      </c>
      <c r="O329" s="26">
        <v>34.5</v>
      </c>
      <c r="P329" s="26">
        <v>1.7594999999999998</v>
      </c>
      <c r="Q329" s="22">
        <v>160</v>
      </c>
      <c r="R329" s="22">
        <v>184.09090909090912</v>
      </c>
      <c r="S329" s="22">
        <v>150.47727272727272</v>
      </c>
      <c r="T329" s="23">
        <v>-0.2094999999999998</v>
      </c>
      <c r="U329" s="23">
        <v>-0.7394999999999998</v>
      </c>
      <c r="V329" s="27">
        <v>14.5</v>
      </c>
    </row>
    <row r="330" spans="1:22" ht="12.75">
      <c r="A330" s="218"/>
      <c r="B330" s="158">
        <v>11</v>
      </c>
      <c r="C330" s="58" t="s">
        <v>107</v>
      </c>
      <c r="D330" s="6">
        <v>28</v>
      </c>
      <c r="E330" s="6">
        <v>1998</v>
      </c>
      <c r="F330" s="6">
        <v>1228.24</v>
      </c>
      <c r="G330" s="6">
        <v>1228.24</v>
      </c>
      <c r="H330" s="23">
        <v>6.52</v>
      </c>
      <c r="I330" s="26">
        <v>6.52</v>
      </c>
      <c r="J330" s="26">
        <v>4.48</v>
      </c>
      <c r="K330" s="147">
        <v>5.245</v>
      </c>
      <c r="L330" s="22">
        <v>5.1175</v>
      </c>
      <c r="M330" s="22">
        <v>25</v>
      </c>
      <c r="N330" s="23">
        <v>1.275</v>
      </c>
      <c r="O330" s="22">
        <v>27.5</v>
      </c>
      <c r="P330" s="23">
        <v>1.4025</v>
      </c>
      <c r="Q330" s="22">
        <v>160</v>
      </c>
      <c r="R330" s="22">
        <v>187.32142857142853</v>
      </c>
      <c r="S330" s="22">
        <v>182.76785714285714</v>
      </c>
      <c r="T330" s="23">
        <v>0.6374999999999993</v>
      </c>
      <c r="U330" s="23">
        <v>-0.1275</v>
      </c>
      <c r="V330" s="27">
        <v>2.5</v>
      </c>
    </row>
    <row r="331" spans="1:22" ht="12.75">
      <c r="A331" s="218"/>
      <c r="B331" s="158">
        <v>12</v>
      </c>
      <c r="C331" s="58" t="s">
        <v>272</v>
      </c>
      <c r="D331" s="6">
        <v>23</v>
      </c>
      <c r="E331" s="6" t="s">
        <v>28</v>
      </c>
      <c r="F331" s="6">
        <v>1192.34</v>
      </c>
      <c r="G331" s="6">
        <v>1192.34</v>
      </c>
      <c r="H331" s="22">
        <v>6.352</v>
      </c>
      <c r="I331" s="26">
        <f>H331</f>
        <v>6.352</v>
      </c>
      <c r="J331" s="22">
        <v>3.52</v>
      </c>
      <c r="K331" s="147">
        <f>I331-N331</f>
        <v>4.1080000000000005</v>
      </c>
      <c r="L331" s="22">
        <f>I331-P331</f>
        <v>4.261000000000001</v>
      </c>
      <c r="M331" s="22">
        <v>44</v>
      </c>
      <c r="N331" s="23">
        <f>M331*0.051</f>
        <v>2.2439999999999998</v>
      </c>
      <c r="O331" s="22">
        <v>41</v>
      </c>
      <c r="P331" s="26">
        <f>O331*0.051</f>
        <v>2.0909999999999997</v>
      </c>
      <c r="Q331" s="22">
        <f>J331*1000/D331</f>
        <v>153.04347826086956</v>
      </c>
      <c r="R331" s="22">
        <f>K331*1000/D331</f>
        <v>178.60869565217396</v>
      </c>
      <c r="S331" s="22">
        <f>L331*1000/D331</f>
        <v>185.26086956521743</v>
      </c>
      <c r="T331" s="23">
        <f>L331-J331</f>
        <v>0.741000000000001</v>
      </c>
      <c r="U331" s="23">
        <f>N331-P331</f>
        <v>0.15300000000000002</v>
      </c>
      <c r="V331" s="27">
        <f>O331-M331</f>
        <v>-3</v>
      </c>
    </row>
    <row r="332" spans="1:22" ht="12.75">
      <c r="A332" s="218"/>
      <c r="B332" s="158">
        <v>13</v>
      </c>
      <c r="C332" s="76" t="s">
        <v>127</v>
      </c>
      <c r="D332" s="77">
        <v>12</v>
      </c>
      <c r="E332" s="77">
        <v>1992</v>
      </c>
      <c r="F332" s="77">
        <v>695.18</v>
      </c>
      <c r="G332" s="77">
        <v>695.18</v>
      </c>
      <c r="H332" s="80">
        <v>2.2</v>
      </c>
      <c r="I332" s="80">
        <f>H332</f>
        <v>2.2</v>
      </c>
      <c r="J332" s="81">
        <v>1.1</v>
      </c>
      <c r="K332" s="153">
        <f>I332-N332</f>
        <v>1.4350000000000003</v>
      </c>
      <c r="L332" s="82">
        <f>I332-P332</f>
        <v>1.588</v>
      </c>
      <c r="M332" s="154">
        <v>15</v>
      </c>
      <c r="N332" s="79">
        <f>M332*0.051</f>
        <v>0.7649999999999999</v>
      </c>
      <c r="O332" s="82">
        <v>12</v>
      </c>
      <c r="P332" s="80">
        <f>O332*0.051</f>
        <v>0.612</v>
      </c>
      <c r="Q332" s="82">
        <f>J332*1000/D332</f>
        <v>91.66666666666667</v>
      </c>
      <c r="R332" s="82">
        <f>K332*1000/D332</f>
        <v>119.58333333333336</v>
      </c>
      <c r="S332" s="82">
        <f>L332*1000/D332</f>
        <v>132.33333333333334</v>
      </c>
      <c r="T332" s="79">
        <f>L332-J332</f>
        <v>0.488</v>
      </c>
      <c r="U332" s="79">
        <f>N332-P332</f>
        <v>0.1529999999999999</v>
      </c>
      <c r="V332" s="151">
        <f>O332-M332</f>
        <v>-3</v>
      </c>
    </row>
    <row r="333" spans="1:22" ht="12.75">
      <c r="A333" s="218"/>
      <c r="B333" s="158">
        <v>14</v>
      </c>
      <c r="C333" s="58" t="s">
        <v>128</v>
      </c>
      <c r="D333" s="6">
        <v>12</v>
      </c>
      <c r="E333" s="6">
        <v>1979</v>
      </c>
      <c r="F333" s="6">
        <v>491.1</v>
      </c>
      <c r="G333" s="6">
        <v>491.1</v>
      </c>
      <c r="H333" s="22">
        <v>2.2</v>
      </c>
      <c r="I333" s="26">
        <f>H333</f>
        <v>2.2</v>
      </c>
      <c r="J333" s="22">
        <v>1.1</v>
      </c>
      <c r="K333" s="147">
        <f>I333-N333</f>
        <v>1.4860000000000002</v>
      </c>
      <c r="L333" s="22">
        <f>I333-P333</f>
        <v>1.9450000000000003</v>
      </c>
      <c r="M333" s="22">
        <v>14</v>
      </c>
      <c r="N333" s="23">
        <f>M333*0.051</f>
        <v>0.714</v>
      </c>
      <c r="O333" s="96">
        <v>5</v>
      </c>
      <c r="P333" s="26">
        <f>O333*0.051</f>
        <v>0.255</v>
      </c>
      <c r="Q333" s="22">
        <f>J333*1000/D333</f>
        <v>91.66666666666667</v>
      </c>
      <c r="R333" s="22">
        <f>K333*1000/D333</f>
        <v>123.83333333333336</v>
      </c>
      <c r="S333" s="22">
        <f>L333*1000/D333</f>
        <v>162.08333333333334</v>
      </c>
      <c r="T333" s="23">
        <f>L333-J333</f>
        <v>0.8450000000000002</v>
      </c>
      <c r="U333" s="23">
        <f>N333-P333</f>
        <v>0.45899999999999996</v>
      </c>
      <c r="V333" s="27">
        <f>O333-M333</f>
        <v>-9</v>
      </c>
    </row>
    <row r="334" spans="1:22" ht="12.75">
      <c r="A334" s="218"/>
      <c r="B334" s="158">
        <v>15</v>
      </c>
      <c r="C334" s="191" t="s">
        <v>55</v>
      </c>
      <c r="D334" s="192">
        <v>8</v>
      </c>
      <c r="E334" s="192"/>
      <c r="F334" s="192">
        <v>366.95</v>
      </c>
      <c r="G334" s="192">
        <v>366.95</v>
      </c>
      <c r="H334" s="26">
        <v>1.93</v>
      </c>
      <c r="I334" s="26">
        <v>1.93</v>
      </c>
      <c r="J334" s="38">
        <v>1.28</v>
      </c>
      <c r="K334" s="147">
        <v>1.726</v>
      </c>
      <c r="L334" s="22">
        <v>1.6867999999999999</v>
      </c>
      <c r="M334" s="39">
        <v>4</v>
      </c>
      <c r="N334" s="23">
        <v>0.204</v>
      </c>
      <c r="O334" s="22">
        <v>4</v>
      </c>
      <c r="P334" s="22">
        <v>0.2432</v>
      </c>
      <c r="Q334" s="22">
        <v>160</v>
      </c>
      <c r="R334" s="22">
        <v>215.75</v>
      </c>
      <c r="S334" s="22">
        <v>210.85</v>
      </c>
      <c r="T334" s="23">
        <v>0.40679999999999983</v>
      </c>
      <c r="U334" s="23">
        <v>-0.03920000000000001</v>
      </c>
      <c r="V334" s="27">
        <v>0</v>
      </c>
    </row>
    <row r="335" spans="1:22" ht="12.75">
      <c r="A335" s="218"/>
      <c r="B335" s="158">
        <v>16</v>
      </c>
      <c r="C335" s="191" t="s">
        <v>59</v>
      </c>
      <c r="D335" s="192">
        <v>18</v>
      </c>
      <c r="E335" s="192"/>
      <c r="F335" s="192">
        <v>935.07</v>
      </c>
      <c r="G335" s="192">
        <v>935.07</v>
      </c>
      <c r="H335" s="26">
        <v>4.05</v>
      </c>
      <c r="I335" s="26">
        <v>4.05</v>
      </c>
      <c r="J335" s="38">
        <v>2.88</v>
      </c>
      <c r="K335" s="147">
        <v>3.183</v>
      </c>
      <c r="L335" s="22">
        <v>3.5635999999999997</v>
      </c>
      <c r="M335" s="39">
        <v>17</v>
      </c>
      <c r="N335" s="23">
        <v>0.867</v>
      </c>
      <c r="O335" s="22">
        <v>8</v>
      </c>
      <c r="P335" s="22">
        <v>0.4864</v>
      </c>
      <c r="Q335" s="22">
        <v>160</v>
      </c>
      <c r="R335" s="22">
        <v>176.83333333333334</v>
      </c>
      <c r="S335" s="22">
        <v>197.97777777777776</v>
      </c>
      <c r="T335" s="23">
        <v>0.6835999999999998</v>
      </c>
      <c r="U335" s="23">
        <v>0.3806</v>
      </c>
      <c r="V335" s="27">
        <v>-9</v>
      </c>
    </row>
    <row r="336" spans="1:22" ht="12.75">
      <c r="A336" s="218"/>
      <c r="B336" s="158">
        <v>17</v>
      </c>
      <c r="C336" s="58" t="s">
        <v>93</v>
      </c>
      <c r="D336" s="6">
        <v>60</v>
      </c>
      <c r="E336" s="6">
        <v>1980</v>
      </c>
      <c r="F336" s="6">
        <v>3087.5</v>
      </c>
      <c r="G336" s="6">
        <v>3087.5</v>
      </c>
      <c r="H336" s="22">
        <v>12</v>
      </c>
      <c r="I336" s="26">
        <v>12</v>
      </c>
      <c r="J336" s="23">
        <v>5.364</v>
      </c>
      <c r="K336" s="147">
        <v>7.614</v>
      </c>
      <c r="L336" s="22">
        <v>6.135</v>
      </c>
      <c r="M336" s="22">
        <v>86</v>
      </c>
      <c r="N336" s="23">
        <v>4.386</v>
      </c>
      <c r="O336" s="22">
        <v>115</v>
      </c>
      <c r="P336" s="23">
        <v>5.865</v>
      </c>
      <c r="Q336" s="22">
        <v>89.4</v>
      </c>
      <c r="R336" s="22">
        <v>126.9</v>
      </c>
      <c r="S336" s="22">
        <v>102.25</v>
      </c>
      <c r="T336" s="23">
        <v>0.7709999999999999</v>
      </c>
      <c r="U336" s="23">
        <v>-1.479</v>
      </c>
      <c r="V336" s="27">
        <v>29</v>
      </c>
    </row>
    <row r="337" spans="1:22" ht="12.75">
      <c r="A337" s="218"/>
      <c r="B337" s="158">
        <v>18</v>
      </c>
      <c r="C337" s="55" t="s">
        <v>207</v>
      </c>
      <c r="D337" s="56">
        <v>22</v>
      </c>
      <c r="E337" s="56" t="s">
        <v>28</v>
      </c>
      <c r="F337" s="56">
        <v>1204.65</v>
      </c>
      <c r="G337" s="56">
        <v>1204.65</v>
      </c>
      <c r="H337" s="23">
        <v>5.058</v>
      </c>
      <c r="I337" s="26">
        <v>5.058</v>
      </c>
      <c r="J337" s="38">
        <v>3.52</v>
      </c>
      <c r="K337" s="147">
        <v>3.885</v>
      </c>
      <c r="L337" s="22">
        <v>3.67947</v>
      </c>
      <c r="M337" s="26">
        <v>23</v>
      </c>
      <c r="N337" s="23">
        <v>1.1729999999999998</v>
      </c>
      <c r="O337" s="26">
        <v>27.03</v>
      </c>
      <c r="P337" s="26">
        <v>1.37853</v>
      </c>
      <c r="Q337" s="22">
        <v>160</v>
      </c>
      <c r="R337" s="22">
        <v>176.5909090909091</v>
      </c>
      <c r="S337" s="22">
        <v>167.24863636363636</v>
      </c>
      <c r="T337" s="23">
        <v>0.15946999999999978</v>
      </c>
      <c r="U337" s="23">
        <v>-0.2055300000000002</v>
      </c>
      <c r="V337" s="27">
        <v>4.03</v>
      </c>
    </row>
    <row r="338" spans="1:22" ht="12.75">
      <c r="A338" s="218"/>
      <c r="B338" s="158">
        <v>19</v>
      </c>
      <c r="C338" s="58" t="s">
        <v>208</v>
      </c>
      <c r="D338" s="6">
        <v>8</v>
      </c>
      <c r="E338" s="6" t="s">
        <v>28</v>
      </c>
      <c r="F338" s="6">
        <v>364.99</v>
      </c>
      <c r="G338" s="6">
        <v>316.21</v>
      </c>
      <c r="H338" s="23">
        <v>1.742</v>
      </c>
      <c r="I338" s="26">
        <v>1.742</v>
      </c>
      <c r="J338" s="23">
        <v>1.28</v>
      </c>
      <c r="K338" s="147">
        <v>1.538</v>
      </c>
      <c r="L338" s="22">
        <v>1.3595000000000002</v>
      </c>
      <c r="M338" s="26">
        <v>4</v>
      </c>
      <c r="N338" s="23">
        <v>0.204</v>
      </c>
      <c r="O338" s="193">
        <v>7.5</v>
      </c>
      <c r="P338" s="26">
        <v>0.3825</v>
      </c>
      <c r="Q338" s="22">
        <v>160</v>
      </c>
      <c r="R338" s="22">
        <v>192.25</v>
      </c>
      <c r="S338" s="22">
        <v>169.9375</v>
      </c>
      <c r="T338" s="23">
        <v>0.07950000000000013</v>
      </c>
      <c r="U338" s="23">
        <v>-0.17849999999999996</v>
      </c>
      <c r="V338" s="27">
        <v>3.5</v>
      </c>
    </row>
    <row r="339" spans="1:22" ht="12.75">
      <c r="A339" s="218"/>
      <c r="B339" s="158">
        <v>20</v>
      </c>
      <c r="C339" s="58" t="s">
        <v>209</v>
      </c>
      <c r="D339" s="6">
        <v>8</v>
      </c>
      <c r="E339" s="6" t="s">
        <v>28</v>
      </c>
      <c r="F339" s="26">
        <v>417.55</v>
      </c>
      <c r="G339" s="26">
        <v>417.55</v>
      </c>
      <c r="H339" s="23">
        <v>0.587</v>
      </c>
      <c r="I339" s="26">
        <v>0.587</v>
      </c>
      <c r="J339" s="23">
        <v>0.08</v>
      </c>
      <c r="K339" s="147">
        <v>0.23</v>
      </c>
      <c r="L339" s="22">
        <v>0.179</v>
      </c>
      <c r="M339" s="26">
        <v>7</v>
      </c>
      <c r="N339" s="23">
        <v>0.357</v>
      </c>
      <c r="O339" s="26">
        <v>8</v>
      </c>
      <c r="P339" s="26">
        <v>0.408</v>
      </c>
      <c r="Q339" s="22">
        <v>10</v>
      </c>
      <c r="R339" s="22">
        <v>28.75</v>
      </c>
      <c r="S339" s="22">
        <v>22.375</v>
      </c>
      <c r="T339" s="23">
        <v>0.09899999999999999</v>
      </c>
      <c r="U339" s="23">
        <v>-0.05099999999999999</v>
      </c>
      <c r="V339" s="27">
        <v>1</v>
      </c>
    </row>
    <row r="340" spans="1:22" ht="12.75">
      <c r="A340" s="218"/>
      <c r="B340" s="158">
        <v>21</v>
      </c>
      <c r="C340" s="58" t="s">
        <v>210</v>
      </c>
      <c r="D340" s="6">
        <v>7</v>
      </c>
      <c r="E340" s="56" t="s">
        <v>28</v>
      </c>
      <c r="F340" s="6">
        <v>370.98</v>
      </c>
      <c r="G340" s="6">
        <v>370.98</v>
      </c>
      <c r="H340" s="23">
        <v>0.596</v>
      </c>
      <c r="I340" s="26">
        <v>0.596</v>
      </c>
      <c r="J340" s="23">
        <v>0.07</v>
      </c>
      <c r="K340" s="147">
        <v>0.188</v>
      </c>
      <c r="L340" s="22">
        <v>0.188</v>
      </c>
      <c r="M340" s="26">
        <v>8</v>
      </c>
      <c r="N340" s="23">
        <v>0.408</v>
      </c>
      <c r="O340" s="26">
        <v>8</v>
      </c>
      <c r="P340" s="26">
        <v>0.408</v>
      </c>
      <c r="Q340" s="22">
        <v>10</v>
      </c>
      <c r="R340" s="22">
        <v>26.857142857142858</v>
      </c>
      <c r="S340" s="22">
        <v>26.857142857142858</v>
      </c>
      <c r="T340" s="23">
        <v>0.118</v>
      </c>
      <c r="U340" s="23">
        <v>0</v>
      </c>
      <c r="V340" s="27">
        <v>0</v>
      </c>
    </row>
    <row r="341" spans="1:22" ht="12.75">
      <c r="A341" s="218"/>
      <c r="B341" s="158">
        <v>22</v>
      </c>
      <c r="C341" s="58" t="s">
        <v>211</v>
      </c>
      <c r="D341" s="6">
        <v>22</v>
      </c>
      <c r="E341" s="6" t="s">
        <v>28</v>
      </c>
      <c r="F341" s="6">
        <v>1170.98</v>
      </c>
      <c r="G341" s="6">
        <v>1170.98</v>
      </c>
      <c r="H341" s="23">
        <v>5.301</v>
      </c>
      <c r="I341" s="26">
        <v>5.301</v>
      </c>
      <c r="J341" s="23">
        <v>3.52</v>
      </c>
      <c r="K341" s="147">
        <v>3.975</v>
      </c>
      <c r="L341" s="22">
        <v>3.7710000000000004</v>
      </c>
      <c r="M341" s="26">
        <v>26</v>
      </c>
      <c r="N341" s="23">
        <v>1.3259999999999998</v>
      </c>
      <c r="O341" s="26">
        <v>30</v>
      </c>
      <c r="P341" s="26">
        <v>1.53</v>
      </c>
      <c r="Q341" s="22">
        <v>160</v>
      </c>
      <c r="R341" s="22">
        <v>180.68181818181822</v>
      </c>
      <c r="S341" s="22">
        <v>171.40909090909093</v>
      </c>
      <c r="T341" s="23">
        <v>0.25100000000000033</v>
      </c>
      <c r="U341" s="23">
        <v>-0.20399999999999996</v>
      </c>
      <c r="V341" s="27">
        <v>4</v>
      </c>
    </row>
    <row r="342" spans="1:22" ht="12.75">
      <c r="A342" s="218"/>
      <c r="B342" s="158">
        <v>23</v>
      </c>
      <c r="C342" s="55" t="s">
        <v>213</v>
      </c>
      <c r="D342" s="6">
        <v>22</v>
      </c>
      <c r="E342" s="56" t="s">
        <v>28</v>
      </c>
      <c r="F342" s="26">
        <v>1013.92</v>
      </c>
      <c r="G342" s="26">
        <v>1013.92</v>
      </c>
      <c r="H342" s="23">
        <v>5.249</v>
      </c>
      <c r="I342" s="26">
        <f>H342</f>
        <v>5.249</v>
      </c>
      <c r="J342" s="23">
        <v>3.2</v>
      </c>
      <c r="K342" s="147">
        <f>I342-N342</f>
        <v>3.9739999999999998</v>
      </c>
      <c r="L342" s="22">
        <f>I342-P342</f>
        <v>3.5810959999999996</v>
      </c>
      <c r="M342" s="26">
        <v>25</v>
      </c>
      <c r="N342" s="23">
        <f>M342*0.051</f>
        <v>1.275</v>
      </c>
      <c r="O342" s="26">
        <v>32.704</v>
      </c>
      <c r="P342" s="26">
        <f>O342*0.051</f>
        <v>1.6679039999999998</v>
      </c>
      <c r="Q342" s="22">
        <f>J342*1000/D342</f>
        <v>145.45454545454547</v>
      </c>
      <c r="R342" s="22">
        <f>K342*1000/D342</f>
        <v>180.63636363636363</v>
      </c>
      <c r="S342" s="22">
        <f>L342*1000/D342</f>
        <v>162.7770909090909</v>
      </c>
      <c r="T342" s="23">
        <f>L342-J342</f>
        <v>0.38109599999999944</v>
      </c>
      <c r="U342" s="23">
        <f>N342-P342</f>
        <v>-0.3929039999999999</v>
      </c>
      <c r="V342" s="27">
        <f>O342-M342</f>
        <v>7.704000000000001</v>
      </c>
    </row>
    <row r="343" spans="1:22" ht="12.75">
      <c r="A343" s="218"/>
      <c r="B343" s="158">
        <v>24</v>
      </c>
      <c r="C343" s="58" t="s">
        <v>214</v>
      </c>
      <c r="D343" s="6">
        <v>20</v>
      </c>
      <c r="E343" s="6" t="s">
        <v>28</v>
      </c>
      <c r="F343" s="6">
        <v>932.16</v>
      </c>
      <c r="G343" s="6">
        <v>932.16</v>
      </c>
      <c r="H343" s="23">
        <v>4.473</v>
      </c>
      <c r="I343" s="26">
        <f>H343</f>
        <v>4.473</v>
      </c>
      <c r="J343" s="23">
        <v>3.2</v>
      </c>
      <c r="K343" s="147">
        <f>I343-N343</f>
        <v>3.708</v>
      </c>
      <c r="L343" s="22">
        <f>I343-P343</f>
        <v>3.52032</v>
      </c>
      <c r="M343" s="26">
        <v>15</v>
      </c>
      <c r="N343" s="23">
        <f>M343*0.051</f>
        <v>0.7649999999999999</v>
      </c>
      <c r="O343" s="26">
        <v>18.68</v>
      </c>
      <c r="P343" s="26">
        <f>O343*0.051</f>
        <v>0.95268</v>
      </c>
      <c r="Q343" s="22">
        <f>J343*1000/D343</f>
        <v>160</v>
      </c>
      <c r="R343" s="22">
        <f>K343*1000/D343</f>
        <v>185.4</v>
      </c>
      <c r="S343" s="22">
        <f>L343*1000/D343</f>
        <v>176.016</v>
      </c>
      <c r="T343" s="23">
        <f>L343-J343</f>
        <v>0.3203199999999997</v>
      </c>
      <c r="U343" s="23">
        <f>N343-P343</f>
        <v>-0.18768000000000007</v>
      </c>
      <c r="V343" s="27">
        <f>O343-M343</f>
        <v>3.6799999999999997</v>
      </c>
    </row>
    <row r="344" spans="1:22" ht="12.75">
      <c r="A344" s="218"/>
      <c r="B344" s="158">
        <v>25</v>
      </c>
      <c r="C344" s="58" t="s">
        <v>215</v>
      </c>
      <c r="D344" s="6">
        <v>10</v>
      </c>
      <c r="E344" s="6" t="s">
        <v>28</v>
      </c>
      <c r="F344" s="6">
        <v>450.13</v>
      </c>
      <c r="G344" s="6">
        <v>450.13</v>
      </c>
      <c r="H344" s="23">
        <v>2.54</v>
      </c>
      <c r="I344" s="26">
        <f>H344</f>
        <v>2.54</v>
      </c>
      <c r="J344" s="23">
        <v>1.6</v>
      </c>
      <c r="K344" s="147">
        <f>I344-N344</f>
        <v>1.979</v>
      </c>
      <c r="L344" s="22">
        <f>I344-P344</f>
        <v>1.928</v>
      </c>
      <c r="M344" s="26">
        <v>11</v>
      </c>
      <c r="N344" s="23">
        <f>M344*0.051</f>
        <v>0.5609999999999999</v>
      </c>
      <c r="O344" s="26">
        <v>12</v>
      </c>
      <c r="P344" s="26">
        <f>O344*0.051</f>
        <v>0.612</v>
      </c>
      <c r="Q344" s="22">
        <f>J344*1000/D344</f>
        <v>160</v>
      </c>
      <c r="R344" s="22">
        <f>K344*1000/D344</f>
        <v>197.9</v>
      </c>
      <c r="S344" s="22">
        <f>L344*1000/D344</f>
        <v>192.8</v>
      </c>
      <c r="T344" s="23">
        <f>L344-J344</f>
        <v>0.32799999999999985</v>
      </c>
      <c r="U344" s="23">
        <f>N344-P344</f>
        <v>-0.051000000000000045</v>
      </c>
      <c r="V344" s="27">
        <f>O344-M344</f>
        <v>1</v>
      </c>
    </row>
    <row r="345" spans="1:22" ht="12.75">
      <c r="A345" s="218"/>
      <c r="B345" s="158">
        <v>26</v>
      </c>
      <c r="C345" s="58" t="s">
        <v>119</v>
      </c>
      <c r="D345" s="6">
        <v>50</v>
      </c>
      <c r="E345" s="6">
        <v>1975</v>
      </c>
      <c r="F345" s="6">
        <v>2614.69</v>
      </c>
      <c r="G345" s="6">
        <v>2614.69</v>
      </c>
      <c r="H345" s="23">
        <v>13.84</v>
      </c>
      <c r="I345" s="26">
        <f>H345</f>
        <v>13.84</v>
      </c>
      <c r="J345" s="26">
        <v>8</v>
      </c>
      <c r="K345" s="147">
        <f>I345-N345</f>
        <v>10.678</v>
      </c>
      <c r="L345" s="22">
        <f>I345-P345</f>
        <v>10.0405</v>
      </c>
      <c r="M345" s="22">
        <v>62</v>
      </c>
      <c r="N345" s="23">
        <f>M345*51/1000</f>
        <v>3.162</v>
      </c>
      <c r="O345" s="22">
        <v>74.5</v>
      </c>
      <c r="P345" s="23">
        <f>O345*51/1000</f>
        <v>3.7995</v>
      </c>
      <c r="Q345" s="22">
        <f>J345*1000/D345</f>
        <v>160</v>
      </c>
      <c r="R345" s="22">
        <f>K345*1000/D345</f>
        <v>213.56</v>
      </c>
      <c r="S345" s="22">
        <f>L345*1000/D345</f>
        <v>200.81</v>
      </c>
      <c r="T345" s="23">
        <f>L345-J345</f>
        <v>2.0404999999999998</v>
      </c>
      <c r="U345" s="23">
        <f>N345-P345</f>
        <v>-0.6375000000000002</v>
      </c>
      <c r="V345" s="27">
        <f>O345-M345</f>
        <v>12.5</v>
      </c>
    </row>
    <row r="346" spans="1:22" ht="12.75">
      <c r="A346" s="218"/>
      <c r="B346" s="158">
        <v>27</v>
      </c>
      <c r="C346" s="58" t="s">
        <v>252</v>
      </c>
      <c r="D346" s="6">
        <v>31</v>
      </c>
      <c r="E346" s="6">
        <v>1991</v>
      </c>
      <c r="F346" s="26">
        <v>2141.35</v>
      </c>
      <c r="G346" s="26">
        <v>2141.35</v>
      </c>
      <c r="H346" s="23">
        <v>9.54</v>
      </c>
      <c r="I346" s="26">
        <f>H346</f>
        <v>9.54</v>
      </c>
      <c r="J346" s="23">
        <v>4.84</v>
      </c>
      <c r="K346" s="147">
        <f>I346-N346</f>
        <v>5.408999999999999</v>
      </c>
      <c r="L346" s="22">
        <f>I346-P346</f>
        <v>5.35647</v>
      </c>
      <c r="M346" s="26">
        <v>81</v>
      </c>
      <c r="N346" s="23">
        <f>(M346*51/1000)</f>
        <v>4.131</v>
      </c>
      <c r="O346" s="26">
        <v>82.03</v>
      </c>
      <c r="P346" s="23">
        <f>(O346*51/1000)</f>
        <v>4.183529999999999</v>
      </c>
      <c r="Q346" s="22">
        <f>J346*1000/D346</f>
        <v>156.1290322580645</v>
      </c>
      <c r="R346" s="22">
        <f>K346*1000/D346</f>
        <v>174.4838709677419</v>
      </c>
      <c r="S346" s="22">
        <f>L346*1000/D346</f>
        <v>172.7893548387097</v>
      </c>
      <c r="T346" s="23">
        <f>L346-J346</f>
        <v>0.51647</v>
      </c>
      <c r="U346" s="23">
        <f>N346-P346</f>
        <v>-0.05252999999999908</v>
      </c>
      <c r="V346" s="27">
        <f>O346-M346</f>
        <v>1.0300000000000011</v>
      </c>
    </row>
    <row r="347" spans="1:22" ht="12.75">
      <c r="A347" s="218"/>
      <c r="B347" s="158">
        <v>28</v>
      </c>
      <c r="C347" s="58" t="s">
        <v>282</v>
      </c>
      <c r="D347" s="6">
        <v>26</v>
      </c>
      <c r="E347" s="6" t="s">
        <v>28</v>
      </c>
      <c r="F347" s="6">
        <v>1176.43</v>
      </c>
      <c r="G347" s="6">
        <v>1176.43</v>
      </c>
      <c r="H347" s="22">
        <v>6.97</v>
      </c>
      <c r="I347" s="26">
        <v>6.97</v>
      </c>
      <c r="J347" s="22">
        <v>4</v>
      </c>
      <c r="K347" s="147">
        <v>4.675</v>
      </c>
      <c r="L347" s="22">
        <v>5.7459999999999996</v>
      </c>
      <c r="M347" s="22">
        <v>45</v>
      </c>
      <c r="N347" s="23">
        <v>2.295</v>
      </c>
      <c r="O347" s="22">
        <v>24</v>
      </c>
      <c r="P347" s="26">
        <v>1.224</v>
      </c>
      <c r="Q347" s="22">
        <v>153.84615384615384</v>
      </c>
      <c r="R347" s="22">
        <v>179.80769230769232</v>
      </c>
      <c r="S347" s="22">
        <v>221</v>
      </c>
      <c r="T347" s="23">
        <v>1.7459999999999996</v>
      </c>
      <c r="U347" s="23">
        <v>1.071</v>
      </c>
      <c r="V347" s="27">
        <v>-21</v>
      </c>
    </row>
    <row r="348" spans="1:22" ht="12.75">
      <c r="A348" s="218"/>
      <c r="B348" s="158">
        <v>29</v>
      </c>
      <c r="C348" s="58" t="s">
        <v>320</v>
      </c>
      <c r="D348" s="6">
        <v>4</v>
      </c>
      <c r="E348" s="6" t="s">
        <v>28</v>
      </c>
      <c r="F348" s="6">
        <v>174.8</v>
      </c>
      <c r="G348" s="6">
        <v>174.8</v>
      </c>
      <c r="H348" s="22">
        <v>0.831</v>
      </c>
      <c r="I348" s="26">
        <v>0.831</v>
      </c>
      <c r="J348" s="22">
        <v>0.32</v>
      </c>
      <c r="K348" s="147">
        <v>0.60436</v>
      </c>
      <c r="L348" s="22">
        <v>0.5477</v>
      </c>
      <c r="M348" s="22">
        <v>4</v>
      </c>
      <c r="N348" s="23">
        <v>0.22664</v>
      </c>
      <c r="O348" s="22">
        <v>5</v>
      </c>
      <c r="P348" s="26">
        <v>0.2833</v>
      </c>
      <c r="Q348" s="22">
        <v>80</v>
      </c>
      <c r="R348" s="22">
        <v>151.09</v>
      </c>
      <c r="S348" s="22">
        <v>136.925</v>
      </c>
      <c r="T348" s="23">
        <v>0.22769999999999996</v>
      </c>
      <c r="U348" s="23">
        <v>-0.05665999999999999</v>
      </c>
      <c r="V348" s="27">
        <v>1</v>
      </c>
    </row>
    <row r="349" spans="1:22" ht="12.75">
      <c r="A349" s="218"/>
      <c r="B349" s="158">
        <v>30</v>
      </c>
      <c r="C349" s="58" t="s">
        <v>346</v>
      </c>
      <c r="D349" s="6">
        <v>37</v>
      </c>
      <c r="E349" s="6" t="s">
        <v>28</v>
      </c>
      <c r="F349" s="26">
        <v>2284.1</v>
      </c>
      <c r="G349" s="26">
        <v>2284.1</v>
      </c>
      <c r="H349" s="23">
        <v>9.352</v>
      </c>
      <c r="I349" s="26">
        <v>9.352</v>
      </c>
      <c r="J349" s="26">
        <v>5.92</v>
      </c>
      <c r="K349" s="147">
        <v>6.587</v>
      </c>
      <c r="L349" s="22">
        <v>6.034000000000001</v>
      </c>
      <c r="M349" s="26">
        <v>50</v>
      </c>
      <c r="N349" s="23">
        <v>2.765</v>
      </c>
      <c r="O349" s="26">
        <v>60</v>
      </c>
      <c r="P349" s="26">
        <v>3.318</v>
      </c>
      <c r="Q349" s="22">
        <v>160</v>
      </c>
      <c r="R349" s="22">
        <v>178.02702702702703</v>
      </c>
      <c r="S349" s="22">
        <v>163.0810810810811</v>
      </c>
      <c r="T349" s="23">
        <v>0.11400000000000077</v>
      </c>
      <c r="U349" s="23">
        <v>-0.5529999999999999</v>
      </c>
      <c r="V349" s="27">
        <v>10</v>
      </c>
    </row>
    <row r="350" spans="1:22" ht="12.75">
      <c r="A350" s="218"/>
      <c r="B350" s="158">
        <v>31</v>
      </c>
      <c r="C350" s="58" t="s">
        <v>344</v>
      </c>
      <c r="D350" s="6">
        <v>20</v>
      </c>
      <c r="E350" s="6" t="s">
        <v>28</v>
      </c>
      <c r="F350" s="6">
        <v>1070.75</v>
      </c>
      <c r="G350" s="6">
        <v>1070.75</v>
      </c>
      <c r="H350" s="23">
        <v>4.623</v>
      </c>
      <c r="I350" s="26">
        <v>4.623</v>
      </c>
      <c r="J350" s="26">
        <v>3.2</v>
      </c>
      <c r="K350" s="147">
        <v>3.6829</v>
      </c>
      <c r="L350" s="22">
        <v>3.2958000000000003</v>
      </c>
      <c r="M350" s="26">
        <v>17</v>
      </c>
      <c r="N350" s="23">
        <v>0.9401</v>
      </c>
      <c r="O350" s="22">
        <v>24</v>
      </c>
      <c r="P350" s="26">
        <v>1.3272</v>
      </c>
      <c r="Q350" s="22">
        <v>160</v>
      </c>
      <c r="R350" s="22">
        <v>184.145</v>
      </c>
      <c r="S350" s="22">
        <v>164.79</v>
      </c>
      <c r="T350" s="23">
        <v>0.09580000000000011</v>
      </c>
      <c r="U350" s="23">
        <v>-0.3870999999999999</v>
      </c>
      <c r="V350" s="27">
        <v>7</v>
      </c>
    </row>
    <row r="351" spans="1:22" ht="12.75">
      <c r="A351" s="218"/>
      <c r="B351" s="158">
        <v>32</v>
      </c>
      <c r="C351" s="58" t="s">
        <v>342</v>
      </c>
      <c r="D351" s="6">
        <v>22</v>
      </c>
      <c r="E351" s="6" t="s">
        <v>28</v>
      </c>
      <c r="F351" s="26">
        <v>1107.86</v>
      </c>
      <c r="G351" s="26">
        <v>1107.86</v>
      </c>
      <c r="H351" s="23">
        <v>5.78</v>
      </c>
      <c r="I351" s="26">
        <v>5.78</v>
      </c>
      <c r="J351" s="26">
        <v>3.52</v>
      </c>
      <c r="K351" s="147">
        <v>4.010400000000001</v>
      </c>
      <c r="L351" s="22">
        <v>3.6786000000000003</v>
      </c>
      <c r="M351" s="26">
        <v>32</v>
      </c>
      <c r="N351" s="23">
        <v>1.7696</v>
      </c>
      <c r="O351" s="23">
        <v>38</v>
      </c>
      <c r="P351" s="26">
        <v>2.1014</v>
      </c>
      <c r="Q351" s="22">
        <v>160</v>
      </c>
      <c r="R351" s="22">
        <v>182.2909090909091</v>
      </c>
      <c r="S351" s="22">
        <v>167.20909090909092</v>
      </c>
      <c r="T351" s="23">
        <v>0.1586000000000003</v>
      </c>
      <c r="U351" s="23">
        <v>-0.3317999999999999</v>
      </c>
      <c r="V351" s="27">
        <v>6</v>
      </c>
    </row>
    <row r="352" spans="1:22" ht="12.75">
      <c r="A352" s="218"/>
      <c r="B352" s="158">
        <v>33</v>
      </c>
      <c r="C352" s="194" t="s">
        <v>382</v>
      </c>
      <c r="D352" s="6">
        <v>40</v>
      </c>
      <c r="E352" s="6"/>
      <c r="F352" s="26">
        <v>2217.15</v>
      </c>
      <c r="G352" s="26">
        <v>2217.15</v>
      </c>
      <c r="H352" s="23">
        <v>8</v>
      </c>
      <c r="I352" s="26">
        <f>H352</f>
        <v>8</v>
      </c>
      <c r="J352" s="23">
        <v>4.86</v>
      </c>
      <c r="K352" s="147">
        <f>I352-N352</f>
        <v>6.470000000000001</v>
      </c>
      <c r="L352" s="22">
        <f>I352-P352</f>
        <v>5.042</v>
      </c>
      <c r="M352" s="22">
        <v>30</v>
      </c>
      <c r="N352" s="23">
        <f>M352*0.051</f>
        <v>1.5299999999999998</v>
      </c>
      <c r="O352" s="22">
        <v>58</v>
      </c>
      <c r="P352" s="26">
        <f>O352*0.051</f>
        <v>2.9579999999999997</v>
      </c>
      <c r="Q352" s="22">
        <f>J352*1000/D352</f>
        <v>121.5</v>
      </c>
      <c r="R352" s="22">
        <f>K352*1000/D352</f>
        <v>161.75000000000003</v>
      </c>
      <c r="S352" s="22">
        <f>L352*1000/D352</f>
        <v>126.05</v>
      </c>
      <c r="T352" s="23">
        <f>L352-J352</f>
        <v>0.1819999999999995</v>
      </c>
      <c r="U352" s="23">
        <f>N352-P352</f>
        <v>-1.428</v>
      </c>
      <c r="V352" s="27">
        <f>O352-M352</f>
        <v>28</v>
      </c>
    </row>
    <row r="353" spans="1:22" ht="12.75">
      <c r="A353" s="218"/>
      <c r="B353" s="158">
        <v>34</v>
      </c>
      <c r="C353" s="58" t="s">
        <v>427</v>
      </c>
      <c r="D353" s="6">
        <v>38</v>
      </c>
      <c r="E353" s="6" t="s">
        <v>28</v>
      </c>
      <c r="F353" s="117">
        <v>2115.26</v>
      </c>
      <c r="G353" s="117">
        <v>2115.26</v>
      </c>
      <c r="H353" s="117">
        <v>13.425</v>
      </c>
      <c r="I353" s="26">
        <f>H353</f>
        <v>13.425</v>
      </c>
      <c r="J353" s="117">
        <v>5.76</v>
      </c>
      <c r="K353" s="147">
        <f>I353-N353</f>
        <v>8.427000000000001</v>
      </c>
      <c r="L353" s="22">
        <f>I353-P353</f>
        <v>9.675345</v>
      </c>
      <c r="M353" s="142">
        <v>98</v>
      </c>
      <c r="N353" s="23">
        <f>M353*0.051</f>
        <v>4.997999999999999</v>
      </c>
      <c r="O353" s="117">
        <v>69.852</v>
      </c>
      <c r="P353" s="117">
        <v>3.749655</v>
      </c>
      <c r="Q353" s="22">
        <f>J353*1000/D353</f>
        <v>151.57894736842104</v>
      </c>
      <c r="R353" s="22">
        <f>K353*1000/D353</f>
        <v>221.76315789473688</v>
      </c>
      <c r="S353" s="22">
        <f>L353*1000/D353</f>
        <v>254.61434210526315</v>
      </c>
      <c r="T353" s="23">
        <f>L353-J353</f>
        <v>3.9153450000000003</v>
      </c>
      <c r="U353" s="23">
        <f>N353-P353</f>
        <v>1.2483449999999991</v>
      </c>
      <c r="V353" s="27">
        <f>O353-M353</f>
        <v>-28.147999999999996</v>
      </c>
    </row>
    <row r="354" spans="1:22" ht="12.75">
      <c r="A354" s="218"/>
      <c r="B354" s="158">
        <v>35</v>
      </c>
      <c r="C354" s="58" t="s">
        <v>428</v>
      </c>
      <c r="D354" s="6">
        <v>30</v>
      </c>
      <c r="E354" s="6" t="s">
        <v>28</v>
      </c>
      <c r="F354" s="117">
        <v>1601.38</v>
      </c>
      <c r="G354" s="117">
        <v>1601.38</v>
      </c>
      <c r="H354" s="117">
        <v>7.892</v>
      </c>
      <c r="I354" s="26">
        <f>H354</f>
        <v>7.892</v>
      </c>
      <c r="J354" s="117">
        <v>4.8</v>
      </c>
      <c r="K354" s="147">
        <f>I354-N354</f>
        <v>5.801</v>
      </c>
      <c r="L354" s="22">
        <f>I354-P354</f>
        <v>4.02704</v>
      </c>
      <c r="M354" s="142">
        <v>41</v>
      </c>
      <c r="N354" s="23">
        <f>M354*0.051</f>
        <v>2.0909999999999997</v>
      </c>
      <c r="O354" s="117">
        <v>72</v>
      </c>
      <c r="P354" s="117">
        <v>3.86496</v>
      </c>
      <c r="Q354" s="22">
        <f>J354*1000/D354</f>
        <v>160</v>
      </c>
      <c r="R354" s="22">
        <f>K354*1000/D354</f>
        <v>193.36666666666667</v>
      </c>
      <c r="S354" s="22">
        <f>L354*1000/D354</f>
        <v>134.23466666666667</v>
      </c>
      <c r="T354" s="23">
        <f>L354-J354</f>
        <v>-0.7729599999999994</v>
      </c>
      <c r="U354" s="23">
        <f>N354-P354</f>
        <v>-1.7739600000000002</v>
      </c>
      <c r="V354" s="27">
        <f>O354-M354</f>
        <v>31</v>
      </c>
    </row>
    <row r="355" spans="1:22" ht="12.75">
      <c r="A355" s="218"/>
      <c r="B355" s="158">
        <v>36</v>
      </c>
      <c r="C355" s="76" t="s">
        <v>129</v>
      </c>
      <c r="D355" s="77">
        <v>20</v>
      </c>
      <c r="E355" s="77">
        <v>1980</v>
      </c>
      <c r="F355" s="78">
        <v>1080.8</v>
      </c>
      <c r="G355" s="78">
        <v>1080.8</v>
      </c>
      <c r="H355" s="80">
        <v>5.7</v>
      </c>
      <c r="I355" s="80">
        <v>5.7</v>
      </c>
      <c r="J355" s="81">
        <v>3.2</v>
      </c>
      <c r="K355" s="153">
        <v>4.833</v>
      </c>
      <c r="L355" s="82">
        <v>4.884</v>
      </c>
      <c r="M355" s="154">
        <v>17</v>
      </c>
      <c r="N355" s="79">
        <v>0.867</v>
      </c>
      <c r="O355" s="82">
        <v>16</v>
      </c>
      <c r="P355" s="80">
        <v>0.816</v>
      </c>
      <c r="Q355" s="82">
        <v>160</v>
      </c>
      <c r="R355" s="82">
        <v>241.65</v>
      </c>
      <c r="S355" s="82">
        <v>244.2</v>
      </c>
      <c r="T355" s="79">
        <v>1.6840000000000002</v>
      </c>
      <c r="U355" s="79">
        <v>0.051000000000000045</v>
      </c>
      <c r="V355" s="151">
        <v>-1</v>
      </c>
    </row>
    <row r="356" spans="1:22" ht="12.75">
      <c r="A356" s="218"/>
      <c r="B356" s="158">
        <v>37</v>
      </c>
      <c r="C356" s="58" t="s">
        <v>38</v>
      </c>
      <c r="D356" s="6">
        <v>25</v>
      </c>
      <c r="E356" s="6" t="s">
        <v>32</v>
      </c>
      <c r="F356" s="26">
        <v>0</v>
      </c>
      <c r="G356" s="26">
        <v>1380.52</v>
      </c>
      <c r="H356" s="26">
        <v>8.366</v>
      </c>
      <c r="I356" s="26">
        <v>8.366</v>
      </c>
      <c r="J356" s="26">
        <v>4</v>
      </c>
      <c r="K356" s="147">
        <v>5.51</v>
      </c>
      <c r="L356" s="22">
        <v>5.984299999999999</v>
      </c>
      <c r="M356" s="26">
        <v>56</v>
      </c>
      <c r="N356" s="26">
        <v>2.856</v>
      </c>
      <c r="O356" s="26">
        <v>46.7</v>
      </c>
      <c r="P356" s="26">
        <v>2.3817000000000004</v>
      </c>
      <c r="Q356" s="22">
        <v>160</v>
      </c>
      <c r="R356" s="22">
        <v>220.4</v>
      </c>
      <c r="S356" s="22">
        <v>239.37199999999996</v>
      </c>
      <c r="T356" s="23">
        <v>1.9842999999999993</v>
      </c>
      <c r="U356" s="23">
        <v>0.4742999999999995</v>
      </c>
      <c r="V356" s="27">
        <v>-9.3</v>
      </c>
    </row>
    <row r="357" spans="1:22" ht="12.75">
      <c r="A357" s="218"/>
      <c r="B357" s="158">
        <v>38</v>
      </c>
      <c r="C357" s="47" t="s">
        <v>60</v>
      </c>
      <c r="D357" s="37">
        <v>10</v>
      </c>
      <c r="E357" s="37"/>
      <c r="F357" s="37">
        <v>600.92</v>
      </c>
      <c r="G357" s="37">
        <v>600.92</v>
      </c>
      <c r="H357" s="26">
        <v>3.65</v>
      </c>
      <c r="I357" s="26">
        <v>3.65</v>
      </c>
      <c r="J357" s="38">
        <v>1.6</v>
      </c>
      <c r="K357" s="147">
        <v>2.987</v>
      </c>
      <c r="L357" s="22">
        <v>2.7988</v>
      </c>
      <c r="M357" s="39">
        <v>13</v>
      </c>
      <c r="N357" s="23">
        <v>0.663</v>
      </c>
      <c r="O357" s="22">
        <v>14</v>
      </c>
      <c r="P357" s="22">
        <v>0.8512</v>
      </c>
      <c r="Q357" s="22">
        <v>160</v>
      </c>
      <c r="R357" s="22">
        <v>298.7</v>
      </c>
      <c r="S357" s="22">
        <v>279.88</v>
      </c>
      <c r="T357" s="23">
        <v>1.1987999999999999</v>
      </c>
      <c r="U357" s="23">
        <v>-0.18819999999999992</v>
      </c>
      <c r="V357" s="27">
        <v>1</v>
      </c>
    </row>
    <row r="358" spans="1:22" ht="12.75">
      <c r="A358" s="218"/>
      <c r="B358" s="158">
        <v>39</v>
      </c>
      <c r="C358" s="47" t="s">
        <v>61</v>
      </c>
      <c r="D358" s="37">
        <v>4</v>
      </c>
      <c r="E358" s="37"/>
      <c r="F358" s="37">
        <v>296.57</v>
      </c>
      <c r="G358" s="37">
        <v>216.46</v>
      </c>
      <c r="H358" s="26">
        <v>0.92</v>
      </c>
      <c r="I358" s="26">
        <v>0.92</v>
      </c>
      <c r="J358" s="38">
        <v>0.64</v>
      </c>
      <c r="K358" s="147">
        <v>0.767</v>
      </c>
      <c r="L358" s="22">
        <v>0.37280000000000013</v>
      </c>
      <c r="M358" s="39">
        <v>3</v>
      </c>
      <c r="N358" s="23">
        <v>0.153</v>
      </c>
      <c r="O358" s="22">
        <v>9</v>
      </c>
      <c r="P358" s="22">
        <v>0.5471999999999999</v>
      </c>
      <c r="Q358" s="22">
        <v>160</v>
      </c>
      <c r="R358" s="22">
        <v>191.75</v>
      </c>
      <c r="S358" s="22">
        <v>93.2</v>
      </c>
      <c r="T358" s="23">
        <v>-0.2671999999999999</v>
      </c>
      <c r="U358" s="23">
        <v>-0.3941999999999999</v>
      </c>
      <c r="V358" s="27">
        <v>6</v>
      </c>
    </row>
    <row r="359" spans="1:22" ht="12.75">
      <c r="A359" s="218"/>
      <c r="B359" s="158">
        <v>40</v>
      </c>
      <c r="C359" s="47" t="s">
        <v>62</v>
      </c>
      <c r="D359" s="37">
        <v>18</v>
      </c>
      <c r="E359" s="37"/>
      <c r="F359" s="40">
        <v>1062.36</v>
      </c>
      <c r="G359" s="40">
        <v>1062.36</v>
      </c>
      <c r="H359" s="26">
        <v>4.32</v>
      </c>
      <c r="I359" s="26">
        <v>4.32</v>
      </c>
      <c r="J359" s="38">
        <v>2.88</v>
      </c>
      <c r="K359" s="147">
        <v>3.1980000000000004</v>
      </c>
      <c r="L359" s="22">
        <v>3.5296000000000003</v>
      </c>
      <c r="M359" s="39">
        <v>22</v>
      </c>
      <c r="N359" s="23">
        <v>1.122</v>
      </c>
      <c r="O359" s="22">
        <v>13</v>
      </c>
      <c r="P359" s="22">
        <v>0.7904</v>
      </c>
      <c r="Q359" s="22">
        <v>160</v>
      </c>
      <c r="R359" s="22">
        <v>177.66666666666669</v>
      </c>
      <c r="S359" s="22">
        <v>196.0888888888889</v>
      </c>
      <c r="T359" s="23">
        <v>0.6496000000000004</v>
      </c>
      <c r="U359" s="23">
        <v>0.3316000000000001</v>
      </c>
      <c r="V359" s="27">
        <v>-9</v>
      </c>
    </row>
    <row r="360" spans="1:22" ht="12.75">
      <c r="A360" s="218"/>
      <c r="B360" s="158">
        <v>41</v>
      </c>
      <c r="C360" s="47" t="s">
        <v>145</v>
      </c>
      <c r="D360" s="37">
        <v>9</v>
      </c>
      <c r="E360" s="37"/>
      <c r="F360" s="37">
        <v>475.45</v>
      </c>
      <c r="G360" s="37">
        <v>475.45</v>
      </c>
      <c r="H360" s="26">
        <v>2.45</v>
      </c>
      <c r="I360" s="26">
        <v>2.45</v>
      </c>
      <c r="J360" s="38">
        <v>1.44</v>
      </c>
      <c r="K360" s="147">
        <v>1.8890000000000002</v>
      </c>
      <c r="L360" s="22">
        <v>1.842</v>
      </c>
      <c r="M360" s="39">
        <v>11</v>
      </c>
      <c r="N360" s="23">
        <v>0.561</v>
      </c>
      <c r="O360" s="22">
        <v>10</v>
      </c>
      <c r="P360" s="22">
        <v>0.608</v>
      </c>
      <c r="Q360" s="22">
        <v>160</v>
      </c>
      <c r="R360" s="22">
        <v>209.8888888888889</v>
      </c>
      <c r="S360" s="22">
        <v>204.66666666666666</v>
      </c>
      <c r="T360" s="23">
        <v>0.40200000000000014</v>
      </c>
      <c r="U360" s="23">
        <v>-0.04699999999999993</v>
      </c>
      <c r="V360" s="27">
        <v>-1</v>
      </c>
    </row>
    <row r="361" spans="1:22" ht="12.75">
      <c r="A361" s="218"/>
      <c r="B361" s="158">
        <v>42</v>
      </c>
      <c r="C361" s="47" t="s">
        <v>65</v>
      </c>
      <c r="D361" s="37">
        <v>6</v>
      </c>
      <c r="E361" s="37"/>
      <c r="F361" s="37">
        <v>316.74</v>
      </c>
      <c r="G361" s="37">
        <v>316.74</v>
      </c>
      <c r="H361" s="26">
        <v>1.52</v>
      </c>
      <c r="I361" s="26">
        <v>1.52</v>
      </c>
      <c r="J361" s="38">
        <v>0.96</v>
      </c>
      <c r="K361" s="147">
        <v>1.163</v>
      </c>
      <c r="L361" s="22">
        <v>0.8512000000000001</v>
      </c>
      <c r="M361" s="39">
        <v>7</v>
      </c>
      <c r="N361" s="23">
        <v>0.357</v>
      </c>
      <c r="O361" s="22">
        <v>11</v>
      </c>
      <c r="P361" s="22">
        <v>0.6688</v>
      </c>
      <c r="Q361" s="22">
        <v>160</v>
      </c>
      <c r="R361" s="22">
        <v>193.83333333333334</v>
      </c>
      <c r="S361" s="22">
        <v>141.86666666666667</v>
      </c>
      <c r="T361" s="23">
        <v>-0.1087999999999999</v>
      </c>
      <c r="U361" s="23">
        <v>-0.31179999999999997</v>
      </c>
      <c r="V361" s="27">
        <v>4</v>
      </c>
    </row>
    <row r="362" spans="1:22" ht="12.75">
      <c r="A362" s="218"/>
      <c r="B362" s="158">
        <v>43</v>
      </c>
      <c r="C362" s="58" t="s">
        <v>172</v>
      </c>
      <c r="D362" s="6">
        <v>6</v>
      </c>
      <c r="E362" s="6">
        <v>1992</v>
      </c>
      <c r="F362" s="26"/>
      <c r="G362" s="26">
        <v>324.29</v>
      </c>
      <c r="H362" s="23">
        <v>0.766</v>
      </c>
      <c r="I362" s="26">
        <v>0.766</v>
      </c>
      <c r="J362" s="23">
        <v>0.06</v>
      </c>
      <c r="K362" s="147">
        <v>0.40900000000000003</v>
      </c>
      <c r="L362" s="22">
        <v>0.40900000000000003</v>
      </c>
      <c r="M362" s="26">
        <v>7</v>
      </c>
      <c r="N362" s="23">
        <v>0.357</v>
      </c>
      <c r="O362" s="23">
        <v>7</v>
      </c>
      <c r="P362" s="26">
        <v>0.357</v>
      </c>
      <c r="Q362" s="22">
        <v>10</v>
      </c>
      <c r="R362" s="22">
        <v>68.16666666666667</v>
      </c>
      <c r="S362" s="22">
        <v>68.16666666666667</v>
      </c>
      <c r="T362" s="23">
        <v>0.34900000000000003</v>
      </c>
      <c r="U362" s="23">
        <v>0</v>
      </c>
      <c r="V362" s="27">
        <v>0</v>
      </c>
    </row>
    <row r="363" spans="1:22" ht="12.75">
      <c r="A363" s="218"/>
      <c r="B363" s="158">
        <v>44</v>
      </c>
      <c r="C363" s="58" t="s">
        <v>175</v>
      </c>
      <c r="D363" s="6">
        <v>8</v>
      </c>
      <c r="E363" s="6">
        <v>1992</v>
      </c>
      <c r="F363" s="26"/>
      <c r="G363" s="26">
        <v>365.77</v>
      </c>
      <c r="H363" s="23">
        <v>2.284</v>
      </c>
      <c r="I363" s="26">
        <v>2.284</v>
      </c>
      <c r="J363" s="23">
        <v>1.2</v>
      </c>
      <c r="K363" s="147">
        <v>1.6719999999999997</v>
      </c>
      <c r="L363" s="22">
        <v>1.6719999999999997</v>
      </c>
      <c r="M363" s="26">
        <v>12</v>
      </c>
      <c r="N363" s="23">
        <v>0.612</v>
      </c>
      <c r="O363" s="23">
        <v>12</v>
      </c>
      <c r="P363" s="26">
        <v>0.612</v>
      </c>
      <c r="Q363" s="22">
        <v>150</v>
      </c>
      <c r="R363" s="22">
        <v>209</v>
      </c>
      <c r="S363" s="22">
        <v>209</v>
      </c>
      <c r="T363" s="23">
        <v>0.47199999999999975</v>
      </c>
      <c r="U363" s="23">
        <v>0</v>
      </c>
      <c r="V363" s="27">
        <v>0</v>
      </c>
    </row>
    <row r="364" spans="1:22" ht="12.75">
      <c r="A364" s="218"/>
      <c r="B364" s="158">
        <v>45</v>
      </c>
      <c r="C364" s="74" t="s">
        <v>79</v>
      </c>
      <c r="D364" s="75">
        <v>9</v>
      </c>
      <c r="E364" s="75" t="s">
        <v>28</v>
      </c>
      <c r="F364" s="141">
        <v>908.69</v>
      </c>
      <c r="G364" s="141">
        <v>453.09</v>
      </c>
      <c r="H364" s="73">
        <v>2.2</v>
      </c>
      <c r="I364" s="26">
        <v>2.2</v>
      </c>
      <c r="J364" s="73">
        <v>1.45</v>
      </c>
      <c r="K364" s="147">
        <v>1.5969800000000003</v>
      </c>
      <c r="L364" s="22">
        <v>1.7340300000000002</v>
      </c>
      <c r="M364" s="73">
        <v>11</v>
      </c>
      <c r="N364" s="73">
        <v>0.60302</v>
      </c>
      <c r="O364" s="73">
        <v>8.5</v>
      </c>
      <c r="P364" s="73">
        <v>0.46597</v>
      </c>
      <c r="Q364" s="22">
        <v>161.11111111111111</v>
      </c>
      <c r="R364" s="22">
        <v>177.44222222222226</v>
      </c>
      <c r="S364" s="22">
        <v>192.67</v>
      </c>
      <c r="T364" s="23">
        <v>0.2840300000000002</v>
      </c>
      <c r="U364" s="23">
        <v>0.13705</v>
      </c>
      <c r="V364" s="27">
        <v>-2.5</v>
      </c>
    </row>
    <row r="365" spans="1:22" ht="12.75">
      <c r="A365" s="218"/>
      <c r="B365" s="158">
        <v>46</v>
      </c>
      <c r="C365" s="74" t="s">
        <v>83</v>
      </c>
      <c r="D365" s="75">
        <v>3</v>
      </c>
      <c r="E365" s="75" t="s">
        <v>28</v>
      </c>
      <c r="F365" s="141">
        <v>125.41</v>
      </c>
      <c r="G365" s="141">
        <v>125.41</v>
      </c>
      <c r="H365" s="73">
        <v>0.89</v>
      </c>
      <c r="I365" s="26">
        <v>0.89</v>
      </c>
      <c r="J365" s="73">
        <v>0.48</v>
      </c>
      <c r="K365" s="147">
        <v>0.6062000000000001</v>
      </c>
      <c r="L365" s="22">
        <v>0.8240000000000001</v>
      </c>
      <c r="M365" s="73">
        <v>4.3</v>
      </c>
      <c r="N365" s="73">
        <v>0.2838</v>
      </c>
      <c r="O365" s="73">
        <v>1</v>
      </c>
      <c r="P365" s="73">
        <v>0.066</v>
      </c>
      <c r="Q365" s="22">
        <v>160</v>
      </c>
      <c r="R365" s="22">
        <v>202.0666666666667</v>
      </c>
      <c r="S365" s="22">
        <v>274.6666666666667</v>
      </c>
      <c r="T365" s="23">
        <v>0.3440000000000001</v>
      </c>
      <c r="U365" s="23">
        <v>0.2178</v>
      </c>
      <c r="V365" s="27">
        <v>-3.3</v>
      </c>
    </row>
    <row r="366" spans="1:22" ht="12.75">
      <c r="A366" s="218"/>
      <c r="B366" s="158">
        <v>47</v>
      </c>
      <c r="C366" s="58" t="s">
        <v>98</v>
      </c>
      <c r="D366" s="6">
        <v>60</v>
      </c>
      <c r="E366" s="6">
        <v>1985</v>
      </c>
      <c r="F366" s="6">
        <v>3842.05</v>
      </c>
      <c r="G366" s="6">
        <v>3842.05</v>
      </c>
      <c r="H366" s="22">
        <v>15</v>
      </c>
      <c r="I366" s="26">
        <v>15</v>
      </c>
      <c r="J366" s="23">
        <v>5.364</v>
      </c>
      <c r="K366" s="147">
        <v>10.104</v>
      </c>
      <c r="L366" s="22">
        <v>8.166</v>
      </c>
      <c r="M366" s="22">
        <v>96</v>
      </c>
      <c r="N366" s="23">
        <v>4.896</v>
      </c>
      <c r="O366" s="22">
        <v>134</v>
      </c>
      <c r="P366" s="23">
        <v>6.834</v>
      </c>
      <c r="Q366" s="22">
        <v>89.4</v>
      </c>
      <c r="R366" s="22">
        <v>168.4</v>
      </c>
      <c r="S366" s="22">
        <v>136.1</v>
      </c>
      <c r="T366" s="23">
        <v>2.8020000000000005</v>
      </c>
      <c r="U366" s="23">
        <v>-1.9379999999999997</v>
      </c>
      <c r="V366" s="27">
        <v>38</v>
      </c>
    </row>
    <row r="367" spans="1:22" ht="12.75">
      <c r="A367" s="218"/>
      <c r="B367" s="158">
        <v>48</v>
      </c>
      <c r="C367" s="58" t="s">
        <v>99</v>
      </c>
      <c r="D367" s="6">
        <v>60</v>
      </c>
      <c r="E367" s="6">
        <v>1969</v>
      </c>
      <c r="F367" s="6">
        <v>2530.4</v>
      </c>
      <c r="G367" s="6">
        <v>2530.4</v>
      </c>
      <c r="H367" s="22">
        <v>9.5</v>
      </c>
      <c r="I367" s="26">
        <v>9.5</v>
      </c>
      <c r="J367" s="23">
        <v>5.364</v>
      </c>
      <c r="K367" s="147">
        <v>6.695</v>
      </c>
      <c r="L367" s="22">
        <v>6.185</v>
      </c>
      <c r="M367" s="22">
        <v>55</v>
      </c>
      <c r="N367" s="23">
        <v>2.805</v>
      </c>
      <c r="O367" s="22">
        <v>65</v>
      </c>
      <c r="P367" s="23">
        <v>3.315</v>
      </c>
      <c r="Q367" s="22">
        <v>89.4</v>
      </c>
      <c r="R367" s="22">
        <v>111.58333333333333</v>
      </c>
      <c r="S367" s="22">
        <v>103.08333333333334</v>
      </c>
      <c r="T367" s="23">
        <v>0.8210000000000006</v>
      </c>
      <c r="U367" s="23">
        <v>-0.51</v>
      </c>
      <c r="V367" s="27">
        <v>10</v>
      </c>
    </row>
    <row r="368" spans="1:22" ht="12.75">
      <c r="A368" s="218"/>
      <c r="B368" s="158">
        <v>49</v>
      </c>
      <c r="C368" s="58" t="s">
        <v>100</v>
      </c>
      <c r="D368" s="6">
        <v>55</v>
      </c>
      <c r="E368" s="6">
        <v>1967</v>
      </c>
      <c r="F368" s="6">
        <v>2608.47</v>
      </c>
      <c r="G368" s="6">
        <v>2608.47</v>
      </c>
      <c r="H368" s="22">
        <v>11.5</v>
      </c>
      <c r="I368" s="26">
        <v>11.5</v>
      </c>
      <c r="J368" s="23">
        <v>4.917</v>
      </c>
      <c r="K368" s="147">
        <v>8.695</v>
      </c>
      <c r="L368" s="22">
        <v>7.267</v>
      </c>
      <c r="M368" s="22">
        <v>55</v>
      </c>
      <c r="N368" s="23">
        <v>2.805</v>
      </c>
      <c r="O368" s="22">
        <v>83</v>
      </c>
      <c r="P368" s="23">
        <v>4.233</v>
      </c>
      <c r="Q368" s="22">
        <v>89.4</v>
      </c>
      <c r="R368" s="22">
        <v>158.0909090909091</v>
      </c>
      <c r="S368" s="22">
        <v>132.12727272727273</v>
      </c>
      <c r="T368" s="23">
        <v>2.35</v>
      </c>
      <c r="U368" s="23">
        <v>-1.4279999999999995</v>
      </c>
      <c r="V368" s="27">
        <v>28</v>
      </c>
    </row>
    <row r="369" spans="1:22" ht="12.75">
      <c r="A369" s="218"/>
      <c r="B369" s="158">
        <v>50</v>
      </c>
      <c r="C369" s="58" t="s">
        <v>101</v>
      </c>
      <c r="D369" s="6">
        <v>30</v>
      </c>
      <c r="E369" s="6">
        <v>1985</v>
      </c>
      <c r="F369" s="6">
        <v>1566.6</v>
      </c>
      <c r="G369" s="6">
        <v>1566.6</v>
      </c>
      <c r="H369" s="22">
        <v>6.5</v>
      </c>
      <c r="I369" s="26">
        <v>6.5</v>
      </c>
      <c r="J369" s="23">
        <v>2.682</v>
      </c>
      <c r="K369" s="147">
        <v>3.491</v>
      </c>
      <c r="L369" s="22">
        <v>4.154</v>
      </c>
      <c r="M369" s="22">
        <v>59</v>
      </c>
      <c r="N369" s="23">
        <v>3.009</v>
      </c>
      <c r="O369" s="22">
        <v>46</v>
      </c>
      <c r="P369" s="23">
        <v>2.346</v>
      </c>
      <c r="Q369" s="22">
        <v>89.4</v>
      </c>
      <c r="R369" s="22">
        <v>116.36666666666666</v>
      </c>
      <c r="S369" s="22">
        <v>138.46666666666667</v>
      </c>
      <c r="T369" s="23">
        <v>1.472</v>
      </c>
      <c r="U369" s="23">
        <v>0.6629999999999998</v>
      </c>
      <c r="V369" s="27">
        <v>-13</v>
      </c>
    </row>
    <row r="370" spans="1:22" ht="12.75">
      <c r="A370" s="218"/>
      <c r="B370" s="158">
        <v>51</v>
      </c>
      <c r="C370" s="55" t="s">
        <v>103</v>
      </c>
      <c r="D370" s="56">
        <v>32</v>
      </c>
      <c r="E370" s="56" t="s">
        <v>28</v>
      </c>
      <c r="F370" s="57">
        <v>1224.34</v>
      </c>
      <c r="G370" s="57">
        <v>1224.34</v>
      </c>
      <c r="H370" s="23">
        <v>8.004</v>
      </c>
      <c r="I370" s="26">
        <f aca="true" t="shared" si="95" ref="I370:I383">H370</f>
        <v>8.004</v>
      </c>
      <c r="J370" s="38">
        <v>5.04</v>
      </c>
      <c r="K370" s="147">
        <f aca="true" t="shared" si="96" ref="K370:K383">I370-N370</f>
        <v>6.218999999999999</v>
      </c>
      <c r="L370" s="22">
        <f aca="true" t="shared" si="97" ref="L370:L383">I370-P370</f>
        <v>6.012449999999999</v>
      </c>
      <c r="M370" s="26">
        <v>35</v>
      </c>
      <c r="N370" s="23">
        <f aca="true" t="shared" si="98" ref="N370:N378">M370*0.051</f>
        <v>1.785</v>
      </c>
      <c r="O370" s="26">
        <v>39.05</v>
      </c>
      <c r="P370" s="26">
        <f aca="true" t="shared" si="99" ref="P370:P378">O370*0.051</f>
        <v>1.9915499999999997</v>
      </c>
      <c r="Q370" s="22">
        <f aca="true" t="shared" si="100" ref="Q370:Q383">J370*1000/D370</f>
        <v>157.5</v>
      </c>
      <c r="R370" s="22">
        <f aca="true" t="shared" si="101" ref="R370:R383">K370*1000/D370</f>
        <v>194.34374999999997</v>
      </c>
      <c r="S370" s="22">
        <f aca="true" t="shared" si="102" ref="S370:S383">L370*1000/D370</f>
        <v>187.8890625</v>
      </c>
      <c r="T370" s="23">
        <f aca="true" t="shared" si="103" ref="T370:T383">L370-J370</f>
        <v>0.9724499999999994</v>
      </c>
      <c r="U370" s="23">
        <f aca="true" t="shared" si="104" ref="U370:U383">N370-P370</f>
        <v>-0.2065499999999998</v>
      </c>
      <c r="V370" s="27">
        <f aca="true" t="shared" si="105" ref="V370:V383">O370-M370</f>
        <v>4.049999999999997</v>
      </c>
    </row>
    <row r="371" spans="1:22" ht="12.75">
      <c r="A371" s="218"/>
      <c r="B371" s="158">
        <v>52</v>
      </c>
      <c r="C371" s="58" t="s">
        <v>217</v>
      </c>
      <c r="D371" s="6">
        <v>30</v>
      </c>
      <c r="E371" s="6" t="s">
        <v>28</v>
      </c>
      <c r="F371" s="6">
        <v>1583.25</v>
      </c>
      <c r="G371" s="6">
        <v>1583.25</v>
      </c>
      <c r="H371" s="23">
        <v>8.4</v>
      </c>
      <c r="I371" s="26">
        <f t="shared" si="95"/>
        <v>8.4</v>
      </c>
      <c r="J371" s="23">
        <v>4.64</v>
      </c>
      <c r="K371" s="147">
        <f t="shared" si="96"/>
        <v>5.442</v>
      </c>
      <c r="L371" s="22">
        <f t="shared" si="97"/>
        <v>5.799</v>
      </c>
      <c r="M371" s="26">
        <v>58</v>
      </c>
      <c r="N371" s="23">
        <f t="shared" si="98"/>
        <v>2.9579999999999997</v>
      </c>
      <c r="O371" s="26">
        <v>51</v>
      </c>
      <c r="P371" s="26">
        <f t="shared" si="99"/>
        <v>2.601</v>
      </c>
      <c r="Q371" s="22">
        <f t="shared" si="100"/>
        <v>154.66666666666666</v>
      </c>
      <c r="R371" s="22">
        <f t="shared" si="101"/>
        <v>181.4</v>
      </c>
      <c r="S371" s="22">
        <f t="shared" si="102"/>
        <v>193.3</v>
      </c>
      <c r="T371" s="23">
        <f t="shared" si="103"/>
        <v>1.1590000000000007</v>
      </c>
      <c r="U371" s="23">
        <f t="shared" si="104"/>
        <v>0.35699999999999976</v>
      </c>
      <c r="V371" s="27">
        <f t="shared" si="105"/>
        <v>-7</v>
      </c>
    </row>
    <row r="372" spans="1:22" ht="12.75">
      <c r="A372" s="218"/>
      <c r="B372" s="158">
        <v>53</v>
      </c>
      <c r="C372" s="58" t="s">
        <v>218</v>
      </c>
      <c r="D372" s="6">
        <v>18</v>
      </c>
      <c r="E372" s="6" t="s">
        <v>28</v>
      </c>
      <c r="F372" s="26">
        <v>632.48</v>
      </c>
      <c r="G372" s="26">
        <v>522.48</v>
      </c>
      <c r="H372" s="23">
        <v>3.83</v>
      </c>
      <c r="I372" s="26">
        <f t="shared" si="95"/>
        <v>3.83</v>
      </c>
      <c r="J372" s="23">
        <v>2.25</v>
      </c>
      <c r="K372" s="147">
        <f t="shared" si="96"/>
        <v>3.116</v>
      </c>
      <c r="L372" s="22">
        <f t="shared" si="97"/>
        <v>3.269</v>
      </c>
      <c r="M372" s="26">
        <v>14</v>
      </c>
      <c r="N372" s="23">
        <f t="shared" si="98"/>
        <v>0.714</v>
      </c>
      <c r="O372" s="26">
        <v>11</v>
      </c>
      <c r="P372" s="26">
        <f t="shared" si="99"/>
        <v>0.5609999999999999</v>
      </c>
      <c r="Q372" s="22">
        <f t="shared" si="100"/>
        <v>125</v>
      </c>
      <c r="R372" s="22">
        <f t="shared" si="101"/>
        <v>173.11111111111111</v>
      </c>
      <c r="S372" s="22">
        <f t="shared" si="102"/>
        <v>181.61111111111111</v>
      </c>
      <c r="T372" s="23">
        <f t="shared" si="103"/>
        <v>1.0190000000000001</v>
      </c>
      <c r="U372" s="23">
        <f t="shared" si="104"/>
        <v>0.15300000000000002</v>
      </c>
      <c r="V372" s="27">
        <f t="shared" si="105"/>
        <v>-3</v>
      </c>
    </row>
    <row r="373" spans="1:22" ht="12.75">
      <c r="A373" s="218"/>
      <c r="B373" s="158">
        <v>54</v>
      </c>
      <c r="C373" s="58" t="s">
        <v>219</v>
      </c>
      <c r="D373" s="6">
        <v>13</v>
      </c>
      <c r="E373" s="6" t="s">
        <v>28</v>
      </c>
      <c r="F373" s="26">
        <v>1513.04</v>
      </c>
      <c r="G373" s="26">
        <v>1029.89</v>
      </c>
      <c r="H373" s="23">
        <v>3.444</v>
      </c>
      <c r="I373" s="26">
        <f t="shared" si="95"/>
        <v>3.444</v>
      </c>
      <c r="J373" s="23">
        <v>1.03</v>
      </c>
      <c r="K373" s="147">
        <f t="shared" si="96"/>
        <v>1.7610000000000001</v>
      </c>
      <c r="L373" s="22">
        <f t="shared" si="97"/>
        <v>2.2199999999999998</v>
      </c>
      <c r="M373" s="26">
        <v>33</v>
      </c>
      <c r="N373" s="23">
        <f t="shared" si="98"/>
        <v>1.6829999999999998</v>
      </c>
      <c r="O373" s="26">
        <v>24</v>
      </c>
      <c r="P373" s="26">
        <f t="shared" si="99"/>
        <v>1.224</v>
      </c>
      <c r="Q373" s="22">
        <f t="shared" si="100"/>
        <v>79.23076923076923</v>
      </c>
      <c r="R373" s="22">
        <f t="shared" si="101"/>
        <v>135.46153846153848</v>
      </c>
      <c r="S373" s="22">
        <f t="shared" si="102"/>
        <v>170.76923076923075</v>
      </c>
      <c r="T373" s="23">
        <f t="shared" si="103"/>
        <v>1.1899999999999997</v>
      </c>
      <c r="U373" s="23">
        <f t="shared" si="104"/>
        <v>0.45899999999999985</v>
      </c>
      <c r="V373" s="27">
        <f t="shared" si="105"/>
        <v>-9</v>
      </c>
    </row>
    <row r="374" spans="1:22" ht="12.75">
      <c r="A374" s="218"/>
      <c r="B374" s="158">
        <v>55</v>
      </c>
      <c r="C374" s="58" t="s">
        <v>220</v>
      </c>
      <c r="D374" s="6">
        <v>12</v>
      </c>
      <c r="E374" s="6" t="s">
        <v>28</v>
      </c>
      <c r="F374" s="26">
        <v>679.32</v>
      </c>
      <c r="G374" s="26">
        <v>519.08</v>
      </c>
      <c r="H374" s="23">
        <v>3.491</v>
      </c>
      <c r="I374" s="26">
        <f t="shared" si="95"/>
        <v>3.491</v>
      </c>
      <c r="J374" s="23">
        <v>1.92</v>
      </c>
      <c r="K374" s="147">
        <f t="shared" si="96"/>
        <v>3.032</v>
      </c>
      <c r="L374" s="22">
        <f t="shared" si="97"/>
        <v>3.083</v>
      </c>
      <c r="M374" s="26">
        <v>9</v>
      </c>
      <c r="N374" s="23">
        <f t="shared" si="98"/>
        <v>0.45899999999999996</v>
      </c>
      <c r="O374" s="26">
        <v>8</v>
      </c>
      <c r="P374" s="26">
        <f t="shared" si="99"/>
        <v>0.408</v>
      </c>
      <c r="Q374" s="22">
        <f t="shared" si="100"/>
        <v>160</v>
      </c>
      <c r="R374" s="22">
        <f t="shared" si="101"/>
        <v>252.66666666666666</v>
      </c>
      <c r="S374" s="22">
        <f t="shared" si="102"/>
        <v>256.9166666666667</v>
      </c>
      <c r="T374" s="23">
        <f t="shared" si="103"/>
        <v>1.1630000000000003</v>
      </c>
      <c r="U374" s="23">
        <f t="shared" si="104"/>
        <v>0.05099999999999999</v>
      </c>
      <c r="V374" s="27">
        <f t="shared" si="105"/>
        <v>-1</v>
      </c>
    </row>
    <row r="375" spans="1:22" ht="12.75">
      <c r="A375" s="218"/>
      <c r="B375" s="158">
        <v>56</v>
      </c>
      <c r="C375" s="58" t="s">
        <v>221</v>
      </c>
      <c r="D375" s="6">
        <v>40</v>
      </c>
      <c r="E375" s="6" t="s">
        <v>28</v>
      </c>
      <c r="F375" s="26">
        <v>1960.74</v>
      </c>
      <c r="G375" s="26">
        <v>1913.69</v>
      </c>
      <c r="H375" s="23">
        <v>10.586</v>
      </c>
      <c r="I375" s="26">
        <f t="shared" si="95"/>
        <v>10.586</v>
      </c>
      <c r="J375" s="23">
        <v>6.4</v>
      </c>
      <c r="K375" s="147">
        <f t="shared" si="96"/>
        <v>7.322000000000001</v>
      </c>
      <c r="L375" s="22">
        <f t="shared" si="97"/>
        <v>7.832000000000001</v>
      </c>
      <c r="M375" s="26">
        <v>64</v>
      </c>
      <c r="N375" s="23">
        <f t="shared" si="98"/>
        <v>3.264</v>
      </c>
      <c r="O375" s="26">
        <v>54</v>
      </c>
      <c r="P375" s="26">
        <f t="shared" si="99"/>
        <v>2.754</v>
      </c>
      <c r="Q375" s="22">
        <f t="shared" si="100"/>
        <v>160</v>
      </c>
      <c r="R375" s="22">
        <f t="shared" si="101"/>
        <v>183.05</v>
      </c>
      <c r="S375" s="22">
        <f t="shared" si="102"/>
        <v>195.8</v>
      </c>
      <c r="T375" s="23">
        <f t="shared" si="103"/>
        <v>1.4320000000000004</v>
      </c>
      <c r="U375" s="23">
        <f t="shared" si="104"/>
        <v>0.5099999999999998</v>
      </c>
      <c r="V375" s="27">
        <f t="shared" si="105"/>
        <v>-10</v>
      </c>
    </row>
    <row r="376" spans="1:22" ht="12.75">
      <c r="A376" s="218"/>
      <c r="B376" s="158">
        <v>57</v>
      </c>
      <c r="C376" s="58" t="s">
        <v>30</v>
      </c>
      <c r="D376" s="6">
        <v>55</v>
      </c>
      <c r="E376" s="6" t="s">
        <v>28</v>
      </c>
      <c r="F376" s="26">
        <v>2487.17</v>
      </c>
      <c r="G376" s="26">
        <v>2417.2</v>
      </c>
      <c r="H376" s="23">
        <v>14.343</v>
      </c>
      <c r="I376" s="26">
        <f t="shared" si="95"/>
        <v>14.343</v>
      </c>
      <c r="J376" s="23">
        <v>8.56</v>
      </c>
      <c r="K376" s="147">
        <f t="shared" si="96"/>
        <v>10.365</v>
      </c>
      <c r="L376" s="22">
        <f t="shared" si="97"/>
        <v>10.500048</v>
      </c>
      <c r="M376" s="26">
        <v>78</v>
      </c>
      <c r="N376" s="23">
        <f t="shared" si="98"/>
        <v>3.9779999999999998</v>
      </c>
      <c r="O376" s="26">
        <v>75.352</v>
      </c>
      <c r="P376" s="26">
        <f t="shared" si="99"/>
        <v>3.842952</v>
      </c>
      <c r="Q376" s="22">
        <f t="shared" si="100"/>
        <v>155.63636363636363</v>
      </c>
      <c r="R376" s="22">
        <f t="shared" si="101"/>
        <v>188.45454545454547</v>
      </c>
      <c r="S376" s="22">
        <f t="shared" si="102"/>
        <v>190.9099636363636</v>
      </c>
      <c r="T376" s="23">
        <f t="shared" si="103"/>
        <v>1.940047999999999</v>
      </c>
      <c r="U376" s="23">
        <f t="shared" si="104"/>
        <v>0.13504799999999983</v>
      </c>
      <c r="V376" s="27">
        <f t="shared" si="105"/>
        <v>-2.647999999999996</v>
      </c>
    </row>
    <row r="377" spans="1:22" ht="12.75">
      <c r="A377" s="218"/>
      <c r="B377" s="158">
        <v>58</v>
      </c>
      <c r="C377" s="58" t="s">
        <v>223</v>
      </c>
      <c r="D377" s="6">
        <v>9</v>
      </c>
      <c r="E377" s="6" t="s">
        <v>28</v>
      </c>
      <c r="F377" s="26">
        <v>570</v>
      </c>
      <c r="G377" s="26">
        <v>426.62</v>
      </c>
      <c r="H377" s="23">
        <v>4.312</v>
      </c>
      <c r="I377" s="26">
        <f t="shared" si="95"/>
        <v>4.312</v>
      </c>
      <c r="J377" s="23">
        <v>1.84</v>
      </c>
      <c r="K377" s="147">
        <f t="shared" si="96"/>
        <v>3.955</v>
      </c>
      <c r="L377" s="22">
        <f t="shared" si="97"/>
        <v>3.955</v>
      </c>
      <c r="M377" s="26">
        <v>7</v>
      </c>
      <c r="N377" s="23">
        <f t="shared" si="98"/>
        <v>0.357</v>
      </c>
      <c r="O377" s="26">
        <v>7</v>
      </c>
      <c r="P377" s="26">
        <f t="shared" si="99"/>
        <v>0.357</v>
      </c>
      <c r="Q377" s="22">
        <f t="shared" si="100"/>
        <v>204.44444444444446</v>
      </c>
      <c r="R377" s="22">
        <f t="shared" si="101"/>
        <v>439.44444444444446</v>
      </c>
      <c r="S377" s="22">
        <f t="shared" si="102"/>
        <v>439.44444444444446</v>
      </c>
      <c r="T377" s="23">
        <f t="shared" si="103"/>
        <v>2.115</v>
      </c>
      <c r="U377" s="23">
        <f t="shared" si="104"/>
        <v>0</v>
      </c>
      <c r="V377" s="27">
        <f t="shared" si="105"/>
        <v>0</v>
      </c>
    </row>
    <row r="378" spans="1:22" ht="12.75">
      <c r="A378" s="218"/>
      <c r="B378" s="158">
        <v>59</v>
      </c>
      <c r="C378" s="58" t="s">
        <v>224</v>
      </c>
      <c r="D378" s="6">
        <v>50</v>
      </c>
      <c r="E378" s="6" t="s">
        <v>28</v>
      </c>
      <c r="F378" s="26">
        <v>1938.86</v>
      </c>
      <c r="G378" s="26">
        <v>1938.86</v>
      </c>
      <c r="H378" s="23">
        <v>13.856</v>
      </c>
      <c r="I378" s="26">
        <f t="shared" si="95"/>
        <v>13.856</v>
      </c>
      <c r="J378" s="23">
        <v>8</v>
      </c>
      <c r="K378" s="147">
        <f t="shared" si="96"/>
        <v>11.102</v>
      </c>
      <c r="L378" s="22">
        <f t="shared" si="97"/>
        <v>10.85006</v>
      </c>
      <c r="M378" s="26">
        <v>54</v>
      </c>
      <c r="N378" s="23">
        <f t="shared" si="98"/>
        <v>2.754</v>
      </c>
      <c r="O378" s="26">
        <v>58.94</v>
      </c>
      <c r="P378" s="26">
        <f t="shared" si="99"/>
        <v>3.00594</v>
      </c>
      <c r="Q378" s="22">
        <f t="shared" si="100"/>
        <v>160</v>
      </c>
      <c r="R378" s="22">
        <f t="shared" si="101"/>
        <v>222.04</v>
      </c>
      <c r="S378" s="22">
        <f t="shared" si="102"/>
        <v>217.00119999999998</v>
      </c>
      <c r="T378" s="23">
        <f t="shared" si="103"/>
        <v>2.850059999999999</v>
      </c>
      <c r="U378" s="23">
        <f t="shared" si="104"/>
        <v>-0.25193999999999983</v>
      </c>
      <c r="V378" s="27">
        <f t="shared" si="105"/>
        <v>4.939999999999998</v>
      </c>
    </row>
    <row r="379" spans="1:22" ht="12.75">
      <c r="A379" s="218"/>
      <c r="B379" s="158">
        <v>60</v>
      </c>
      <c r="C379" s="58" t="s">
        <v>124</v>
      </c>
      <c r="D379" s="6">
        <v>12</v>
      </c>
      <c r="E379" s="6">
        <v>1960</v>
      </c>
      <c r="F379" s="6">
        <v>531.53</v>
      </c>
      <c r="G379" s="6">
        <v>531.53</v>
      </c>
      <c r="H379" s="23">
        <v>3.4</v>
      </c>
      <c r="I379" s="26">
        <f t="shared" si="95"/>
        <v>3.4</v>
      </c>
      <c r="J379" s="26">
        <v>1.92</v>
      </c>
      <c r="K379" s="147">
        <f t="shared" si="96"/>
        <v>2.686</v>
      </c>
      <c r="L379" s="22">
        <f t="shared" si="97"/>
        <v>2.839</v>
      </c>
      <c r="M379" s="22">
        <v>14</v>
      </c>
      <c r="N379" s="23">
        <f>M379*51/1000</f>
        <v>0.714</v>
      </c>
      <c r="O379" s="22">
        <v>11</v>
      </c>
      <c r="P379" s="23">
        <f>O379*51/1000</f>
        <v>0.561</v>
      </c>
      <c r="Q379" s="22">
        <f t="shared" si="100"/>
        <v>160</v>
      </c>
      <c r="R379" s="22">
        <f t="shared" si="101"/>
        <v>223.83333333333334</v>
      </c>
      <c r="S379" s="22">
        <f t="shared" si="102"/>
        <v>236.58333333333334</v>
      </c>
      <c r="T379" s="23">
        <f t="shared" si="103"/>
        <v>0.919</v>
      </c>
      <c r="U379" s="23">
        <f t="shared" si="104"/>
        <v>0.1529999999999999</v>
      </c>
      <c r="V379" s="27">
        <f t="shared" si="105"/>
        <v>-3</v>
      </c>
    </row>
    <row r="380" spans="1:22" ht="12.75">
      <c r="A380" s="218"/>
      <c r="B380" s="158">
        <v>61</v>
      </c>
      <c r="C380" s="58" t="s">
        <v>125</v>
      </c>
      <c r="D380" s="6">
        <v>8</v>
      </c>
      <c r="E380" s="6">
        <v>1961</v>
      </c>
      <c r="F380" s="6">
        <v>357</v>
      </c>
      <c r="G380" s="6">
        <v>357</v>
      </c>
      <c r="H380" s="23">
        <v>2.85</v>
      </c>
      <c r="I380" s="26">
        <f t="shared" si="95"/>
        <v>2.85</v>
      </c>
      <c r="J380" s="26">
        <v>1.28</v>
      </c>
      <c r="K380" s="147">
        <f t="shared" si="96"/>
        <v>2.238</v>
      </c>
      <c r="L380" s="22">
        <f t="shared" si="97"/>
        <v>2.442</v>
      </c>
      <c r="M380" s="22">
        <v>12</v>
      </c>
      <c r="N380" s="23">
        <f>M380*51/1000</f>
        <v>0.612</v>
      </c>
      <c r="O380" s="22">
        <v>8</v>
      </c>
      <c r="P380" s="23">
        <f>O380*51/1000</f>
        <v>0.408</v>
      </c>
      <c r="Q380" s="22">
        <f t="shared" si="100"/>
        <v>160</v>
      </c>
      <c r="R380" s="22">
        <f t="shared" si="101"/>
        <v>279.75</v>
      </c>
      <c r="S380" s="22">
        <f t="shared" si="102"/>
        <v>305.25</v>
      </c>
      <c r="T380" s="23">
        <f t="shared" si="103"/>
        <v>1.1620000000000001</v>
      </c>
      <c r="U380" s="23">
        <f t="shared" si="104"/>
        <v>0.20400000000000001</v>
      </c>
      <c r="V380" s="27">
        <f t="shared" si="105"/>
        <v>-4</v>
      </c>
    </row>
    <row r="381" spans="1:22" ht="12.75">
      <c r="A381" s="218"/>
      <c r="B381" s="158">
        <v>62</v>
      </c>
      <c r="C381" s="58" t="s">
        <v>126</v>
      </c>
      <c r="D381" s="6">
        <v>8</v>
      </c>
      <c r="E381" s="6">
        <v>1962</v>
      </c>
      <c r="F381" s="6">
        <v>349.29</v>
      </c>
      <c r="G381" s="6">
        <v>349.29</v>
      </c>
      <c r="H381" s="23">
        <v>2.35</v>
      </c>
      <c r="I381" s="26">
        <f t="shared" si="95"/>
        <v>2.35</v>
      </c>
      <c r="J381" s="26">
        <v>1.28</v>
      </c>
      <c r="K381" s="147">
        <f t="shared" si="96"/>
        <v>1.9420000000000002</v>
      </c>
      <c r="L381" s="22">
        <f t="shared" si="97"/>
        <v>1.9420000000000002</v>
      </c>
      <c r="M381" s="22">
        <v>8</v>
      </c>
      <c r="N381" s="23">
        <f>M381*51/1000</f>
        <v>0.408</v>
      </c>
      <c r="O381" s="22">
        <v>8</v>
      </c>
      <c r="P381" s="23">
        <f>O381*51/1000</f>
        <v>0.408</v>
      </c>
      <c r="Q381" s="22">
        <f t="shared" si="100"/>
        <v>160</v>
      </c>
      <c r="R381" s="22">
        <f t="shared" si="101"/>
        <v>242.75000000000003</v>
      </c>
      <c r="S381" s="22">
        <f t="shared" si="102"/>
        <v>242.75000000000003</v>
      </c>
      <c r="T381" s="23">
        <f t="shared" si="103"/>
        <v>0.6620000000000001</v>
      </c>
      <c r="U381" s="23">
        <f t="shared" si="104"/>
        <v>0</v>
      </c>
      <c r="V381" s="27">
        <f t="shared" si="105"/>
        <v>0</v>
      </c>
    </row>
    <row r="382" spans="1:22" ht="12.75">
      <c r="A382" s="218"/>
      <c r="B382" s="158">
        <v>63</v>
      </c>
      <c r="C382" s="58" t="s">
        <v>257</v>
      </c>
      <c r="D382" s="6">
        <v>37</v>
      </c>
      <c r="E382" s="6">
        <v>1980</v>
      </c>
      <c r="F382" s="26">
        <v>2286.74</v>
      </c>
      <c r="G382" s="26">
        <v>2087.6</v>
      </c>
      <c r="H382" s="23">
        <v>11</v>
      </c>
      <c r="I382" s="26">
        <f t="shared" si="95"/>
        <v>11</v>
      </c>
      <c r="J382" s="23">
        <v>5.92</v>
      </c>
      <c r="K382" s="147">
        <f t="shared" si="96"/>
        <v>6.869</v>
      </c>
      <c r="L382" s="22">
        <f t="shared" si="97"/>
        <v>7.54169</v>
      </c>
      <c r="M382" s="26">
        <v>81</v>
      </c>
      <c r="N382" s="23">
        <f>M382*51/1000</f>
        <v>4.131</v>
      </c>
      <c r="O382" s="26">
        <v>67.81</v>
      </c>
      <c r="P382" s="23">
        <f>O382*51/1000</f>
        <v>3.45831</v>
      </c>
      <c r="Q382" s="22">
        <f t="shared" si="100"/>
        <v>160</v>
      </c>
      <c r="R382" s="22">
        <f t="shared" si="101"/>
        <v>185.64864864864865</v>
      </c>
      <c r="S382" s="22">
        <f t="shared" si="102"/>
        <v>203.82945945945946</v>
      </c>
      <c r="T382" s="23">
        <f t="shared" si="103"/>
        <v>1.62169</v>
      </c>
      <c r="U382" s="23">
        <f t="shared" si="104"/>
        <v>0.6726900000000002</v>
      </c>
      <c r="V382" s="27">
        <f t="shared" si="105"/>
        <v>-13.189999999999998</v>
      </c>
    </row>
    <row r="383" spans="1:22" ht="12.75">
      <c r="A383" s="218"/>
      <c r="B383" s="158">
        <v>64</v>
      </c>
      <c r="C383" s="58" t="s">
        <v>258</v>
      </c>
      <c r="D383" s="6">
        <v>48</v>
      </c>
      <c r="E383" s="6">
        <v>1989</v>
      </c>
      <c r="F383" s="26">
        <v>2468.05</v>
      </c>
      <c r="G383" s="26">
        <v>2468.05</v>
      </c>
      <c r="H383" s="23">
        <v>12.969</v>
      </c>
      <c r="I383" s="26">
        <f t="shared" si="95"/>
        <v>12.969</v>
      </c>
      <c r="J383" s="23">
        <v>7.68</v>
      </c>
      <c r="K383" s="147">
        <f t="shared" si="96"/>
        <v>9.093</v>
      </c>
      <c r="L383" s="22">
        <f t="shared" si="97"/>
        <v>9.86718</v>
      </c>
      <c r="M383" s="26">
        <v>76</v>
      </c>
      <c r="N383" s="23">
        <f>M383*51/1000</f>
        <v>3.876</v>
      </c>
      <c r="O383" s="26">
        <v>60.82</v>
      </c>
      <c r="P383" s="23">
        <f>O383*51/1000</f>
        <v>3.10182</v>
      </c>
      <c r="Q383" s="22">
        <f t="shared" si="100"/>
        <v>160</v>
      </c>
      <c r="R383" s="22">
        <f t="shared" si="101"/>
        <v>189.4375</v>
      </c>
      <c r="S383" s="22">
        <f t="shared" si="102"/>
        <v>205.56625</v>
      </c>
      <c r="T383" s="23">
        <f t="shared" si="103"/>
        <v>2.1871799999999997</v>
      </c>
      <c r="U383" s="23">
        <f t="shared" si="104"/>
        <v>0.7741799999999999</v>
      </c>
      <c r="V383" s="27">
        <f t="shared" si="105"/>
        <v>-15.18</v>
      </c>
    </row>
    <row r="384" spans="1:22" ht="12.75">
      <c r="A384" s="218"/>
      <c r="B384" s="158">
        <v>65</v>
      </c>
      <c r="C384" s="58" t="s">
        <v>261</v>
      </c>
      <c r="D384" s="6">
        <v>14</v>
      </c>
      <c r="E384" s="6">
        <v>1961</v>
      </c>
      <c r="F384" s="26">
        <v>675.34</v>
      </c>
      <c r="G384" s="26">
        <v>675.34</v>
      </c>
      <c r="H384" s="23">
        <v>3.229</v>
      </c>
      <c r="I384" s="26">
        <v>3.229</v>
      </c>
      <c r="J384" s="23">
        <v>2.24</v>
      </c>
      <c r="K384" s="147">
        <v>2.617</v>
      </c>
      <c r="L384" s="22">
        <v>3.07702</v>
      </c>
      <c r="M384" s="26">
        <v>12</v>
      </c>
      <c r="N384" s="23">
        <v>0.612</v>
      </c>
      <c r="O384" s="26">
        <v>2.98</v>
      </c>
      <c r="P384" s="23">
        <v>0.15197999999999998</v>
      </c>
      <c r="Q384" s="22">
        <v>160</v>
      </c>
      <c r="R384" s="22">
        <v>186.92857142857142</v>
      </c>
      <c r="S384" s="22">
        <v>219.78714285714287</v>
      </c>
      <c r="T384" s="23">
        <v>0.8370199999999999</v>
      </c>
      <c r="U384" s="23">
        <v>0.46002</v>
      </c>
      <c r="V384" s="27">
        <v>-9.02</v>
      </c>
    </row>
    <row r="385" spans="1:22" ht="12.75">
      <c r="A385" s="218"/>
      <c r="B385" s="158">
        <v>66</v>
      </c>
      <c r="C385" s="58" t="s">
        <v>263</v>
      </c>
      <c r="D385" s="6">
        <v>6</v>
      </c>
      <c r="E385" s="6">
        <v>1937</v>
      </c>
      <c r="F385" s="26">
        <v>542.48</v>
      </c>
      <c r="G385" s="26">
        <v>375.46</v>
      </c>
      <c r="H385" s="23">
        <v>2.05</v>
      </c>
      <c r="I385" s="26">
        <v>2.05</v>
      </c>
      <c r="J385" s="23">
        <v>0.96</v>
      </c>
      <c r="K385" s="147">
        <v>1.4379999999999997</v>
      </c>
      <c r="L385" s="22">
        <v>1.642</v>
      </c>
      <c r="M385" s="26">
        <v>12</v>
      </c>
      <c r="N385" s="23">
        <v>0.612</v>
      </c>
      <c r="O385" s="26">
        <v>8</v>
      </c>
      <c r="P385" s="23">
        <v>0.408</v>
      </c>
      <c r="Q385" s="22">
        <v>160</v>
      </c>
      <c r="R385" s="22">
        <v>239.66666666666663</v>
      </c>
      <c r="S385" s="22">
        <v>273.6666666666667</v>
      </c>
      <c r="T385" s="23">
        <v>0.6819999999999999</v>
      </c>
      <c r="U385" s="23">
        <v>0.20400000000000001</v>
      </c>
      <c r="V385" s="27">
        <v>-4</v>
      </c>
    </row>
    <row r="386" spans="1:22" ht="12.75">
      <c r="A386" s="218"/>
      <c r="B386" s="158">
        <v>67</v>
      </c>
      <c r="C386" s="58" t="s">
        <v>264</v>
      </c>
      <c r="D386" s="6">
        <v>8</v>
      </c>
      <c r="E386" s="6">
        <v>1979</v>
      </c>
      <c r="F386" s="26">
        <v>635.12</v>
      </c>
      <c r="G386" s="26">
        <v>635.12</v>
      </c>
      <c r="H386" s="23">
        <v>2.785</v>
      </c>
      <c r="I386" s="26">
        <v>2.785</v>
      </c>
      <c r="J386" s="23">
        <v>1.28</v>
      </c>
      <c r="K386" s="147">
        <v>1.765</v>
      </c>
      <c r="L386" s="22">
        <v>1.8746500000000001</v>
      </c>
      <c r="M386" s="26">
        <v>20</v>
      </c>
      <c r="N386" s="23">
        <v>1.02</v>
      </c>
      <c r="O386" s="26">
        <v>17.85</v>
      </c>
      <c r="P386" s="23">
        <v>0.91035</v>
      </c>
      <c r="Q386" s="22">
        <v>160</v>
      </c>
      <c r="R386" s="22">
        <v>220.625</v>
      </c>
      <c r="S386" s="22">
        <v>234.33125</v>
      </c>
      <c r="T386" s="23">
        <v>0.5946500000000001</v>
      </c>
      <c r="U386" s="23">
        <v>0.10965000000000003</v>
      </c>
      <c r="V386" s="27">
        <v>-2.15</v>
      </c>
    </row>
    <row r="387" spans="1:22" ht="12.75">
      <c r="A387" s="218"/>
      <c r="B387" s="158">
        <v>68</v>
      </c>
      <c r="C387" s="58" t="s">
        <v>286</v>
      </c>
      <c r="D387" s="6">
        <v>40</v>
      </c>
      <c r="E387" s="6" t="s">
        <v>28</v>
      </c>
      <c r="F387" s="26">
        <v>2204.21</v>
      </c>
      <c r="G387" s="26">
        <v>2204.21</v>
      </c>
      <c r="H387" s="23">
        <v>12.7</v>
      </c>
      <c r="I387" s="26">
        <f aca="true" t="shared" si="106" ref="I387:I396">H387</f>
        <v>12.7</v>
      </c>
      <c r="J387" s="23">
        <v>6.4</v>
      </c>
      <c r="K387" s="147">
        <f aca="true" t="shared" si="107" ref="K387:K396">I387-N387</f>
        <v>9.436</v>
      </c>
      <c r="L387" s="22">
        <f aca="true" t="shared" si="108" ref="L387:L396">I387-P387</f>
        <v>9.953548</v>
      </c>
      <c r="M387" s="26">
        <v>64</v>
      </c>
      <c r="N387" s="23">
        <f aca="true" t="shared" si="109" ref="N387:N393">M387*0.051</f>
        <v>3.264</v>
      </c>
      <c r="O387" s="23">
        <v>53.852</v>
      </c>
      <c r="P387" s="26">
        <f>O387*0.051</f>
        <v>2.7464519999999997</v>
      </c>
      <c r="Q387" s="22">
        <f aca="true" t="shared" si="110" ref="Q387:Q396">J387*1000/D387</f>
        <v>160</v>
      </c>
      <c r="R387" s="22">
        <f aca="true" t="shared" si="111" ref="R387:R396">K387*1000/D387</f>
        <v>235.9</v>
      </c>
      <c r="S387" s="22">
        <f aca="true" t="shared" si="112" ref="S387:S396">L387*1000/D387</f>
        <v>248.83869999999996</v>
      </c>
      <c r="T387" s="23">
        <f aca="true" t="shared" si="113" ref="T387:T396">L387-J387</f>
        <v>3.5535479999999993</v>
      </c>
      <c r="U387" s="23">
        <f aca="true" t="shared" si="114" ref="U387:U396">N387-P387</f>
        <v>0.5175480000000001</v>
      </c>
      <c r="V387" s="27">
        <f aca="true" t="shared" si="115" ref="V387:V396">O387-M387</f>
        <v>-10.148000000000003</v>
      </c>
    </row>
    <row r="388" spans="1:22" ht="12.75">
      <c r="A388" s="218"/>
      <c r="B388" s="158">
        <v>69</v>
      </c>
      <c r="C388" s="58" t="s">
        <v>287</v>
      </c>
      <c r="D388" s="6">
        <v>56</v>
      </c>
      <c r="E388" s="6" t="s">
        <v>28</v>
      </c>
      <c r="F388" s="26">
        <v>2494.33</v>
      </c>
      <c r="G388" s="26">
        <v>2494.33</v>
      </c>
      <c r="H388" s="23">
        <v>16</v>
      </c>
      <c r="I388" s="26">
        <f t="shared" si="106"/>
        <v>16</v>
      </c>
      <c r="J388" s="23">
        <v>8.72</v>
      </c>
      <c r="K388" s="147">
        <f t="shared" si="107"/>
        <v>13.348</v>
      </c>
      <c r="L388" s="22">
        <f t="shared" si="108"/>
        <v>12.685</v>
      </c>
      <c r="M388" s="26">
        <v>52</v>
      </c>
      <c r="N388" s="23">
        <f t="shared" si="109"/>
        <v>2.6519999999999997</v>
      </c>
      <c r="O388" s="23">
        <v>65</v>
      </c>
      <c r="P388" s="26">
        <f aca="true" t="shared" si="116" ref="P388:P393">O388*0.051</f>
        <v>3.315</v>
      </c>
      <c r="Q388" s="22">
        <f t="shared" si="110"/>
        <v>155.71428571428572</v>
      </c>
      <c r="R388" s="22">
        <f t="shared" si="111"/>
        <v>238.35714285714286</v>
      </c>
      <c r="S388" s="22">
        <f t="shared" si="112"/>
        <v>226.51785714285714</v>
      </c>
      <c r="T388" s="23">
        <f t="shared" si="113"/>
        <v>3.965</v>
      </c>
      <c r="U388" s="23">
        <f t="shared" si="114"/>
        <v>-0.6630000000000003</v>
      </c>
      <c r="V388" s="27">
        <f t="shared" si="115"/>
        <v>13</v>
      </c>
    </row>
    <row r="389" spans="1:22" ht="12.75">
      <c r="A389" s="218"/>
      <c r="B389" s="158">
        <v>70</v>
      </c>
      <c r="C389" s="58" t="s">
        <v>288</v>
      </c>
      <c r="D389" s="6">
        <v>13</v>
      </c>
      <c r="E389" s="6" t="s">
        <v>28</v>
      </c>
      <c r="F389" s="26">
        <v>550.28</v>
      </c>
      <c r="G389" s="26">
        <v>550.28</v>
      </c>
      <c r="H389" s="23">
        <v>3.7</v>
      </c>
      <c r="I389" s="26">
        <f t="shared" si="106"/>
        <v>3.7</v>
      </c>
      <c r="J389" s="23">
        <v>0.09</v>
      </c>
      <c r="K389" s="147">
        <f t="shared" si="107"/>
        <v>2.9350000000000005</v>
      </c>
      <c r="L389" s="22">
        <f t="shared" si="108"/>
        <v>3.2920000000000003</v>
      </c>
      <c r="M389" s="26">
        <v>15</v>
      </c>
      <c r="N389" s="23">
        <f t="shared" si="109"/>
        <v>0.7649999999999999</v>
      </c>
      <c r="O389" s="23">
        <v>8</v>
      </c>
      <c r="P389" s="26">
        <f t="shared" si="116"/>
        <v>0.408</v>
      </c>
      <c r="Q389" s="22">
        <f t="shared" si="110"/>
        <v>6.923076923076923</v>
      </c>
      <c r="R389" s="22">
        <f t="shared" si="111"/>
        <v>225.7692307692308</v>
      </c>
      <c r="S389" s="22">
        <f t="shared" si="112"/>
        <v>253.23076923076925</v>
      </c>
      <c r="T389" s="23">
        <f t="shared" si="113"/>
        <v>3.2020000000000004</v>
      </c>
      <c r="U389" s="23">
        <f t="shared" si="114"/>
        <v>0.35699999999999993</v>
      </c>
      <c r="V389" s="27">
        <f t="shared" si="115"/>
        <v>-7</v>
      </c>
    </row>
    <row r="390" spans="1:22" ht="12.75">
      <c r="A390" s="218"/>
      <c r="B390" s="158">
        <v>71</v>
      </c>
      <c r="C390" s="58" t="s">
        <v>289</v>
      </c>
      <c r="D390" s="6">
        <v>80</v>
      </c>
      <c r="E390" s="6" t="s">
        <v>28</v>
      </c>
      <c r="F390" s="26">
        <v>3810.59</v>
      </c>
      <c r="G390" s="26">
        <v>3810.59</v>
      </c>
      <c r="H390" s="23">
        <v>21</v>
      </c>
      <c r="I390" s="26">
        <f t="shared" si="106"/>
        <v>21</v>
      </c>
      <c r="J390" s="23">
        <v>12.65</v>
      </c>
      <c r="K390" s="147">
        <f t="shared" si="107"/>
        <v>15.441</v>
      </c>
      <c r="L390" s="22">
        <f t="shared" si="108"/>
        <v>15.9</v>
      </c>
      <c r="M390" s="26">
        <v>109</v>
      </c>
      <c r="N390" s="23">
        <f t="shared" si="109"/>
        <v>5.558999999999999</v>
      </c>
      <c r="O390" s="23">
        <v>100</v>
      </c>
      <c r="P390" s="26">
        <f t="shared" si="116"/>
        <v>5.1</v>
      </c>
      <c r="Q390" s="22">
        <f t="shared" si="110"/>
        <v>158.125</v>
      </c>
      <c r="R390" s="22">
        <f t="shared" si="111"/>
        <v>193.0125</v>
      </c>
      <c r="S390" s="22">
        <f t="shared" si="112"/>
        <v>198.75</v>
      </c>
      <c r="T390" s="23">
        <f t="shared" si="113"/>
        <v>3.25</v>
      </c>
      <c r="U390" s="23">
        <f t="shared" si="114"/>
        <v>0.45899999999999963</v>
      </c>
      <c r="V390" s="27">
        <f t="shared" si="115"/>
        <v>-9</v>
      </c>
    </row>
    <row r="391" spans="1:22" ht="12.75">
      <c r="A391" s="218"/>
      <c r="B391" s="158">
        <v>72</v>
      </c>
      <c r="C391" s="58" t="s">
        <v>290</v>
      </c>
      <c r="D391" s="6">
        <v>38</v>
      </c>
      <c r="E391" s="6" t="s">
        <v>28</v>
      </c>
      <c r="F391" s="26">
        <v>1907.78</v>
      </c>
      <c r="G391" s="26">
        <v>1907.78</v>
      </c>
      <c r="H391" s="23">
        <v>11</v>
      </c>
      <c r="I391" s="26">
        <f t="shared" si="106"/>
        <v>11</v>
      </c>
      <c r="J391" s="23">
        <v>5.77</v>
      </c>
      <c r="K391" s="147">
        <f t="shared" si="107"/>
        <v>7.991</v>
      </c>
      <c r="L391" s="22">
        <f t="shared" si="108"/>
        <v>8.625644000000001</v>
      </c>
      <c r="M391" s="26">
        <v>59</v>
      </c>
      <c r="N391" s="23">
        <f t="shared" si="109"/>
        <v>3.009</v>
      </c>
      <c r="O391" s="23">
        <v>46.556</v>
      </c>
      <c r="P391" s="26">
        <f t="shared" si="116"/>
        <v>2.3743559999999997</v>
      </c>
      <c r="Q391" s="22">
        <f t="shared" si="110"/>
        <v>151.8421052631579</v>
      </c>
      <c r="R391" s="22">
        <f t="shared" si="111"/>
        <v>210.28947368421052</v>
      </c>
      <c r="S391" s="22">
        <f t="shared" si="112"/>
        <v>226.99063157894741</v>
      </c>
      <c r="T391" s="23">
        <f t="shared" si="113"/>
        <v>2.8556440000000016</v>
      </c>
      <c r="U391" s="23">
        <f t="shared" si="114"/>
        <v>0.6346440000000002</v>
      </c>
      <c r="V391" s="27">
        <f t="shared" si="115"/>
        <v>-12.444000000000003</v>
      </c>
    </row>
    <row r="392" spans="1:22" ht="12.75">
      <c r="A392" s="218"/>
      <c r="B392" s="158">
        <v>73</v>
      </c>
      <c r="C392" s="58" t="s">
        <v>291</v>
      </c>
      <c r="D392" s="6">
        <v>40</v>
      </c>
      <c r="E392" s="6" t="s">
        <v>28</v>
      </c>
      <c r="F392" s="26">
        <v>1922.78</v>
      </c>
      <c r="G392" s="26">
        <v>1922.78</v>
      </c>
      <c r="H392" s="23">
        <v>10</v>
      </c>
      <c r="I392" s="26">
        <f t="shared" si="106"/>
        <v>10</v>
      </c>
      <c r="J392" s="23">
        <v>5.6</v>
      </c>
      <c r="K392" s="147">
        <f t="shared" si="107"/>
        <v>7.45</v>
      </c>
      <c r="L392" s="22">
        <f t="shared" si="108"/>
        <v>7.9192</v>
      </c>
      <c r="M392" s="26">
        <v>50</v>
      </c>
      <c r="N392" s="23">
        <f t="shared" si="109"/>
        <v>2.55</v>
      </c>
      <c r="O392" s="23">
        <v>40.8</v>
      </c>
      <c r="P392" s="26">
        <f t="shared" si="116"/>
        <v>2.0807999999999995</v>
      </c>
      <c r="Q392" s="22">
        <f t="shared" si="110"/>
        <v>140</v>
      </c>
      <c r="R392" s="22">
        <f t="shared" si="111"/>
        <v>186.25</v>
      </c>
      <c r="S392" s="22">
        <f t="shared" si="112"/>
        <v>197.98</v>
      </c>
      <c r="T392" s="23">
        <f t="shared" si="113"/>
        <v>2.3192000000000004</v>
      </c>
      <c r="U392" s="23">
        <f t="shared" si="114"/>
        <v>0.4692000000000003</v>
      </c>
      <c r="V392" s="27">
        <f t="shared" si="115"/>
        <v>-9.200000000000003</v>
      </c>
    </row>
    <row r="393" spans="1:22" ht="12.75">
      <c r="A393" s="218"/>
      <c r="B393" s="158">
        <v>74</v>
      </c>
      <c r="C393" s="58" t="s">
        <v>292</v>
      </c>
      <c r="D393" s="6">
        <v>49</v>
      </c>
      <c r="E393" s="6" t="s">
        <v>28</v>
      </c>
      <c r="F393" s="26">
        <v>1783.43</v>
      </c>
      <c r="G393" s="26">
        <v>1783.43</v>
      </c>
      <c r="H393" s="23">
        <v>12.5</v>
      </c>
      <c r="I393" s="26">
        <f t="shared" si="106"/>
        <v>12.5</v>
      </c>
      <c r="J393" s="23">
        <v>7.84</v>
      </c>
      <c r="K393" s="147">
        <f t="shared" si="107"/>
        <v>8.828</v>
      </c>
      <c r="L393" s="22">
        <f t="shared" si="108"/>
        <v>10.059548</v>
      </c>
      <c r="M393" s="26">
        <v>72</v>
      </c>
      <c r="N393" s="23">
        <f t="shared" si="109"/>
        <v>3.6719999999999997</v>
      </c>
      <c r="O393" s="23">
        <v>47.852</v>
      </c>
      <c r="P393" s="26">
        <f t="shared" si="116"/>
        <v>2.4404519999999996</v>
      </c>
      <c r="Q393" s="22">
        <f t="shared" si="110"/>
        <v>160</v>
      </c>
      <c r="R393" s="22">
        <f t="shared" si="111"/>
        <v>180.16326530612244</v>
      </c>
      <c r="S393" s="22">
        <f t="shared" si="112"/>
        <v>205.29689795918364</v>
      </c>
      <c r="T393" s="23">
        <f t="shared" si="113"/>
        <v>2.2195479999999996</v>
      </c>
      <c r="U393" s="23">
        <f t="shared" si="114"/>
        <v>1.231548</v>
      </c>
      <c r="V393" s="27">
        <f t="shared" si="115"/>
        <v>-24.148000000000003</v>
      </c>
    </row>
    <row r="394" spans="1:22" ht="12.75">
      <c r="A394" s="218"/>
      <c r="B394" s="158">
        <v>75</v>
      </c>
      <c r="C394" s="55" t="s">
        <v>304</v>
      </c>
      <c r="D394" s="56">
        <v>5</v>
      </c>
      <c r="E394" s="56" t="s">
        <v>28</v>
      </c>
      <c r="F394" s="57">
        <v>218.52</v>
      </c>
      <c r="G394" s="57">
        <v>218.52</v>
      </c>
      <c r="H394" s="26">
        <v>1.118</v>
      </c>
      <c r="I394" s="26">
        <f t="shared" si="106"/>
        <v>1.118</v>
      </c>
      <c r="J394" s="38">
        <v>0.4</v>
      </c>
      <c r="K394" s="147">
        <f t="shared" si="107"/>
        <v>0.7213800000000001</v>
      </c>
      <c r="L394" s="22">
        <f t="shared" si="108"/>
        <v>0.6647200000000001</v>
      </c>
      <c r="M394" s="39">
        <v>7</v>
      </c>
      <c r="N394" s="23">
        <v>0.39662</v>
      </c>
      <c r="O394" s="22">
        <v>8</v>
      </c>
      <c r="P394" s="26">
        <v>0.45328</v>
      </c>
      <c r="Q394" s="22">
        <f t="shared" si="110"/>
        <v>80</v>
      </c>
      <c r="R394" s="22">
        <f t="shared" si="111"/>
        <v>144.276</v>
      </c>
      <c r="S394" s="22">
        <f t="shared" si="112"/>
        <v>132.94400000000002</v>
      </c>
      <c r="T394" s="23">
        <f t="shared" si="113"/>
        <v>0.26472000000000007</v>
      </c>
      <c r="U394" s="23">
        <f t="shared" si="114"/>
        <v>-0.056660000000000044</v>
      </c>
      <c r="V394" s="27">
        <f t="shared" si="115"/>
        <v>1</v>
      </c>
    </row>
    <row r="395" spans="1:22" ht="12.75">
      <c r="A395" s="218"/>
      <c r="B395" s="158">
        <v>76</v>
      </c>
      <c r="C395" s="58" t="s">
        <v>306</v>
      </c>
      <c r="D395" s="6">
        <v>11</v>
      </c>
      <c r="E395" s="6" t="s">
        <v>28</v>
      </c>
      <c r="F395" s="26">
        <v>504</v>
      </c>
      <c r="G395" s="26">
        <v>504</v>
      </c>
      <c r="H395" s="23">
        <v>1.753</v>
      </c>
      <c r="I395" s="26">
        <f t="shared" si="106"/>
        <v>1.753</v>
      </c>
      <c r="J395" s="23">
        <v>0.88</v>
      </c>
      <c r="K395" s="147">
        <f t="shared" si="107"/>
        <v>1.07308</v>
      </c>
      <c r="L395" s="22">
        <f t="shared" si="108"/>
        <v>1.2997199999999998</v>
      </c>
      <c r="M395" s="26">
        <v>12</v>
      </c>
      <c r="N395" s="23">
        <v>0.67992</v>
      </c>
      <c r="O395" s="23">
        <v>8</v>
      </c>
      <c r="P395" s="26">
        <v>0.45328</v>
      </c>
      <c r="Q395" s="22">
        <f t="shared" si="110"/>
        <v>80</v>
      </c>
      <c r="R395" s="22">
        <f t="shared" si="111"/>
        <v>97.55272727272727</v>
      </c>
      <c r="S395" s="22">
        <f t="shared" si="112"/>
        <v>118.15636363636362</v>
      </c>
      <c r="T395" s="23">
        <f t="shared" si="113"/>
        <v>0.41971999999999976</v>
      </c>
      <c r="U395" s="23">
        <f t="shared" si="114"/>
        <v>0.22663999999999995</v>
      </c>
      <c r="V395" s="27">
        <f t="shared" si="115"/>
        <v>-4</v>
      </c>
    </row>
    <row r="396" spans="1:22" ht="12.75">
      <c r="A396" s="218"/>
      <c r="B396" s="158">
        <v>77</v>
      </c>
      <c r="C396" s="58" t="s">
        <v>307</v>
      </c>
      <c r="D396" s="6">
        <v>5</v>
      </c>
      <c r="E396" s="6" t="s">
        <v>28</v>
      </c>
      <c r="F396" s="26">
        <v>255.71</v>
      </c>
      <c r="G396" s="26">
        <v>255.71</v>
      </c>
      <c r="H396" s="23">
        <v>1.005</v>
      </c>
      <c r="I396" s="26">
        <f t="shared" si="106"/>
        <v>1.005</v>
      </c>
      <c r="J396" s="23">
        <v>0.4</v>
      </c>
      <c r="K396" s="147">
        <f t="shared" si="107"/>
        <v>0.8916799999999999</v>
      </c>
      <c r="L396" s="22">
        <f t="shared" si="108"/>
        <v>0.8916799999999999</v>
      </c>
      <c r="M396" s="26">
        <v>2</v>
      </c>
      <c r="N396" s="23">
        <v>0.11332</v>
      </c>
      <c r="O396" s="23">
        <v>2</v>
      </c>
      <c r="P396" s="26">
        <v>0.11332</v>
      </c>
      <c r="Q396" s="22">
        <f t="shared" si="110"/>
        <v>80</v>
      </c>
      <c r="R396" s="22">
        <f t="shared" si="111"/>
        <v>178.33599999999998</v>
      </c>
      <c r="S396" s="22">
        <f t="shared" si="112"/>
        <v>178.33599999999998</v>
      </c>
      <c r="T396" s="23">
        <f t="shared" si="113"/>
        <v>0.4916799999999999</v>
      </c>
      <c r="U396" s="23">
        <f t="shared" si="114"/>
        <v>0</v>
      </c>
      <c r="V396" s="27">
        <f t="shared" si="115"/>
        <v>0</v>
      </c>
    </row>
    <row r="397" spans="1:22" ht="12.75">
      <c r="A397" s="218"/>
      <c r="B397" s="158">
        <v>78</v>
      </c>
      <c r="C397" s="58" t="s">
        <v>313</v>
      </c>
      <c r="D397" s="6">
        <v>46</v>
      </c>
      <c r="E397" s="6" t="s">
        <v>28</v>
      </c>
      <c r="F397" s="26">
        <v>2848.37</v>
      </c>
      <c r="G397" s="26">
        <v>2848.37</v>
      </c>
      <c r="H397" s="23">
        <v>12.999</v>
      </c>
      <c r="I397" s="26">
        <v>12.999</v>
      </c>
      <c r="J397" s="23">
        <v>7.28</v>
      </c>
      <c r="K397" s="147">
        <v>9.93936</v>
      </c>
      <c r="L397" s="22">
        <v>10.959240000000001</v>
      </c>
      <c r="M397" s="26">
        <v>54</v>
      </c>
      <c r="N397" s="23">
        <v>3.05964</v>
      </c>
      <c r="O397" s="23">
        <v>36</v>
      </c>
      <c r="P397" s="26">
        <v>2.03976</v>
      </c>
      <c r="Q397" s="22">
        <v>158.2608695652174</v>
      </c>
      <c r="R397" s="22">
        <v>216.07304347826087</v>
      </c>
      <c r="S397" s="22">
        <v>238.244347826087</v>
      </c>
      <c r="T397" s="23">
        <v>3.679240000000001</v>
      </c>
      <c r="U397" s="23">
        <v>1.0198800000000001</v>
      </c>
      <c r="V397" s="27">
        <v>-18</v>
      </c>
    </row>
    <row r="398" spans="1:22" ht="12.75">
      <c r="A398" s="218"/>
      <c r="B398" s="158">
        <v>79</v>
      </c>
      <c r="C398" s="58" t="s">
        <v>332</v>
      </c>
      <c r="D398" s="6">
        <v>20</v>
      </c>
      <c r="E398" s="6" t="s">
        <v>28</v>
      </c>
      <c r="F398" s="6">
        <v>1096.7</v>
      </c>
      <c r="G398" s="6">
        <v>1096.7</v>
      </c>
      <c r="H398" s="23">
        <v>4.796</v>
      </c>
      <c r="I398" s="26">
        <v>4.796</v>
      </c>
      <c r="J398" s="26">
        <v>3.2</v>
      </c>
      <c r="K398" s="147">
        <v>3.7453000000000003</v>
      </c>
      <c r="L398" s="22">
        <v>3.4135</v>
      </c>
      <c r="M398" s="26">
        <v>19</v>
      </c>
      <c r="N398" s="23">
        <v>1.0507</v>
      </c>
      <c r="O398" s="96">
        <v>25</v>
      </c>
      <c r="P398" s="26">
        <v>1.3825</v>
      </c>
      <c r="Q398" s="22">
        <v>160</v>
      </c>
      <c r="R398" s="22">
        <v>187.265</v>
      </c>
      <c r="S398" s="22">
        <v>170.675</v>
      </c>
      <c r="T398" s="23">
        <v>0.2134999999999998</v>
      </c>
      <c r="U398" s="23">
        <v>-0.3318000000000001</v>
      </c>
      <c r="V398" s="27">
        <v>6</v>
      </c>
    </row>
    <row r="399" spans="1:22" ht="12.75">
      <c r="A399" s="218"/>
      <c r="B399" s="158">
        <v>80</v>
      </c>
      <c r="C399" s="58" t="s">
        <v>334</v>
      </c>
      <c r="D399" s="6">
        <v>20</v>
      </c>
      <c r="E399" s="6" t="s">
        <v>28</v>
      </c>
      <c r="F399" s="26">
        <v>1075.35</v>
      </c>
      <c r="G399" s="26">
        <v>1075.35</v>
      </c>
      <c r="H399" s="23">
        <v>5.27</v>
      </c>
      <c r="I399" s="26">
        <v>5.27</v>
      </c>
      <c r="J399" s="26">
        <v>3.2</v>
      </c>
      <c r="K399" s="147">
        <v>3.5556999999999994</v>
      </c>
      <c r="L399" s="22">
        <v>3.4727499999999996</v>
      </c>
      <c r="M399" s="26">
        <v>31</v>
      </c>
      <c r="N399" s="23">
        <v>1.7143000000000002</v>
      </c>
      <c r="O399" s="23">
        <v>32.5</v>
      </c>
      <c r="P399" s="26">
        <v>1.79725</v>
      </c>
      <c r="Q399" s="22">
        <v>160</v>
      </c>
      <c r="R399" s="22">
        <v>177.785</v>
      </c>
      <c r="S399" s="22">
        <v>173.6375</v>
      </c>
      <c r="T399" s="23">
        <v>0.2727499999999994</v>
      </c>
      <c r="U399" s="23">
        <v>-0.08294999999999986</v>
      </c>
      <c r="V399" s="27">
        <v>1.5</v>
      </c>
    </row>
    <row r="400" spans="1:22" ht="12.75">
      <c r="A400" s="218"/>
      <c r="B400" s="158">
        <v>81</v>
      </c>
      <c r="C400" s="58" t="s">
        <v>335</v>
      </c>
      <c r="D400" s="6">
        <v>20</v>
      </c>
      <c r="E400" s="6" t="s">
        <v>28</v>
      </c>
      <c r="F400" s="26">
        <v>1047.24</v>
      </c>
      <c r="G400" s="26">
        <v>1047.24</v>
      </c>
      <c r="H400" s="23">
        <v>5.487</v>
      </c>
      <c r="I400" s="26">
        <v>5.487</v>
      </c>
      <c r="J400" s="26">
        <v>3.2</v>
      </c>
      <c r="K400" s="147">
        <v>3.5515</v>
      </c>
      <c r="L400" s="22">
        <v>3.8280000000000003</v>
      </c>
      <c r="M400" s="26">
        <v>35</v>
      </c>
      <c r="N400" s="23">
        <v>1.9355</v>
      </c>
      <c r="O400" s="23">
        <v>30</v>
      </c>
      <c r="P400" s="26">
        <v>1.659</v>
      </c>
      <c r="Q400" s="22">
        <v>160</v>
      </c>
      <c r="R400" s="22">
        <v>177.575</v>
      </c>
      <c r="S400" s="22">
        <v>191.4</v>
      </c>
      <c r="T400" s="23">
        <v>0.6280000000000001</v>
      </c>
      <c r="U400" s="23">
        <v>0.27649999999999997</v>
      </c>
      <c r="V400" s="27">
        <v>-5</v>
      </c>
    </row>
    <row r="401" spans="1:22" ht="12.75">
      <c r="A401" s="218"/>
      <c r="B401" s="158">
        <v>82</v>
      </c>
      <c r="C401" s="58" t="s">
        <v>336</v>
      </c>
      <c r="D401" s="6">
        <v>30</v>
      </c>
      <c r="E401" s="6" t="s">
        <v>28</v>
      </c>
      <c r="F401" s="26">
        <v>1714.13</v>
      </c>
      <c r="G401" s="26">
        <v>1714.13</v>
      </c>
      <c r="H401" s="23">
        <v>8.155</v>
      </c>
      <c r="I401" s="26">
        <v>8.155</v>
      </c>
      <c r="J401" s="26">
        <v>4.8</v>
      </c>
      <c r="K401" s="147">
        <v>6.164199999999999</v>
      </c>
      <c r="L401" s="22">
        <v>5.887699999999999</v>
      </c>
      <c r="M401" s="26">
        <v>36</v>
      </c>
      <c r="N401" s="23">
        <v>1.9908000000000001</v>
      </c>
      <c r="O401" s="23">
        <v>41</v>
      </c>
      <c r="P401" s="26">
        <v>2.2673</v>
      </c>
      <c r="Q401" s="22">
        <v>160</v>
      </c>
      <c r="R401" s="22">
        <v>205.4733333333333</v>
      </c>
      <c r="S401" s="22">
        <v>196.25666666666663</v>
      </c>
      <c r="T401" s="23">
        <v>1.087699999999999</v>
      </c>
      <c r="U401" s="23">
        <v>-0.27649999999999997</v>
      </c>
      <c r="V401" s="27">
        <v>5</v>
      </c>
    </row>
    <row r="402" spans="1:22" ht="12.75">
      <c r="A402" s="218"/>
      <c r="B402" s="158">
        <v>83</v>
      </c>
      <c r="C402" s="58" t="s">
        <v>337</v>
      </c>
      <c r="D402" s="6">
        <v>4</v>
      </c>
      <c r="E402" s="6" t="s">
        <v>28</v>
      </c>
      <c r="F402" s="26">
        <v>306.08</v>
      </c>
      <c r="G402" s="26">
        <v>306.08</v>
      </c>
      <c r="H402" s="23">
        <v>0.999</v>
      </c>
      <c r="I402" s="26">
        <v>0.999</v>
      </c>
      <c r="J402" s="26">
        <v>0.64</v>
      </c>
      <c r="K402" s="147">
        <v>0.8331</v>
      </c>
      <c r="L402" s="22">
        <v>0.8331</v>
      </c>
      <c r="M402" s="26">
        <v>3</v>
      </c>
      <c r="N402" s="23">
        <v>0.1659</v>
      </c>
      <c r="O402" s="23">
        <v>3</v>
      </c>
      <c r="P402" s="26">
        <v>0.1659</v>
      </c>
      <c r="Q402" s="22">
        <v>160</v>
      </c>
      <c r="R402" s="22">
        <v>208.275</v>
      </c>
      <c r="S402" s="22">
        <v>208.275</v>
      </c>
      <c r="T402" s="23">
        <v>0.19309999999999994</v>
      </c>
      <c r="U402" s="23">
        <v>0</v>
      </c>
      <c r="V402" s="27">
        <v>0</v>
      </c>
    </row>
    <row r="403" spans="1:22" ht="12.75">
      <c r="A403" s="218"/>
      <c r="B403" s="158">
        <v>84</v>
      </c>
      <c r="C403" s="58" t="s">
        <v>338</v>
      </c>
      <c r="D403" s="6">
        <v>7</v>
      </c>
      <c r="E403" s="6" t="s">
        <v>28</v>
      </c>
      <c r="F403" s="26">
        <v>337.32</v>
      </c>
      <c r="G403" s="26">
        <v>337.32</v>
      </c>
      <c r="H403" s="23">
        <v>2.032</v>
      </c>
      <c r="I403" s="26">
        <v>2.032</v>
      </c>
      <c r="J403" s="26">
        <v>1.12</v>
      </c>
      <c r="K403" s="147">
        <v>1.3684</v>
      </c>
      <c r="L403" s="22">
        <v>1.5343</v>
      </c>
      <c r="M403" s="26">
        <v>12</v>
      </c>
      <c r="N403" s="23">
        <v>0.6636</v>
      </c>
      <c r="O403" s="23">
        <v>9</v>
      </c>
      <c r="P403" s="26">
        <v>0.49770000000000003</v>
      </c>
      <c r="Q403" s="22">
        <v>160</v>
      </c>
      <c r="R403" s="22">
        <v>195.4857142857143</v>
      </c>
      <c r="S403" s="22">
        <v>219.18571428571428</v>
      </c>
      <c r="T403" s="23">
        <v>0.4142999999999999</v>
      </c>
      <c r="U403" s="23">
        <v>0.16589999999999994</v>
      </c>
      <c r="V403" s="27">
        <v>-3</v>
      </c>
    </row>
    <row r="404" spans="1:22" ht="12.75">
      <c r="A404" s="218"/>
      <c r="B404" s="158">
        <v>85</v>
      </c>
      <c r="C404" s="58" t="s">
        <v>339</v>
      </c>
      <c r="D404" s="6">
        <v>6</v>
      </c>
      <c r="E404" s="6" t="s">
        <v>28</v>
      </c>
      <c r="F404" s="26">
        <v>337.61</v>
      </c>
      <c r="G404" s="26">
        <v>337.61</v>
      </c>
      <c r="H404" s="23">
        <v>1.8</v>
      </c>
      <c r="I404" s="26">
        <v>1.8</v>
      </c>
      <c r="J404" s="26">
        <v>0.96</v>
      </c>
      <c r="K404" s="147">
        <v>1.5235</v>
      </c>
      <c r="L404" s="22">
        <v>1.3576000000000001</v>
      </c>
      <c r="M404" s="26">
        <v>5</v>
      </c>
      <c r="N404" s="23">
        <v>0.2765</v>
      </c>
      <c r="O404" s="23">
        <v>8</v>
      </c>
      <c r="P404" s="26">
        <v>0.4424</v>
      </c>
      <c r="Q404" s="22">
        <v>160</v>
      </c>
      <c r="R404" s="22">
        <v>253.91666666666666</v>
      </c>
      <c r="S404" s="22">
        <v>226.26666666666668</v>
      </c>
      <c r="T404" s="23">
        <v>0.3976000000000002</v>
      </c>
      <c r="U404" s="23">
        <v>-0.1659</v>
      </c>
      <c r="V404" s="27">
        <v>3</v>
      </c>
    </row>
    <row r="405" spans="1:22" ht="12.75">
      <c r="A405" s="218"/>
      <c r="B405" s="158">
        <v>86</v>
      </c>
      <c r="C405" s="58" t="s">
        <v>340</v>
      </c>
      <c r="D405" s="6">
        <v>24</v>
      </c>
      <c r="E405" s="6" t="s">
        <v>28</v>
      </c>
      <c r="F405" s="6">
        <v>906.24</v>
      </c>
      <c r="G405" s="6">
        <v>906.24</v>
      </c>
      <c r="H405" s="23">
        <v>7.203</v>
      </c>
      <c r="I405" s="26">
        <v>7.203</v>
      </c>
      <c r="J405" s="26">
        <v>3.84</v>
      </c>
      <c r="K405" s="147">
        <v>6.0417000000000005</v>
      </c>
      <c r="L405" s="22">
        <v>5.9864</v>
      </c>
      <c r="M405" s="26">
        <v>21</v>
      </c>
      <c r="N405" s="23">
        <v>1.1613</v>
      </c>
      <c r="O405" s="22">
        <v>22</v>
      </c>
      <c r="P405" s="26">
        <v>1.2166000000000001</v>
      </c>
      <c r="Q405" s="22">
        <v>160</v>
      </c>
      <c r="R405" s="22">
        <v>251.7375</v>
      </c>
      <c r="S405" s="22">
        <v>249.4333333333333</v>
      </c>
      <c r="T405" s="23">
        <v>2.1464</v>
      </c>
      <c r="U405" s="23">
        <v>-0.05530000000000013</v>
      </c>
      <c r="V405" s="27">
        <v>1</v>
      </c>
    </row>
    <row r="406" spans="1:22" ht="12.75">
      <c r="A406" s="218"/>
      <c r="B406" s="158">
        <v>87</v>
      </c>
      <c r="C406" s="55" t="s">
        <v>341</v>
      </c>
      <c r="D406" s="56">
        <v>4</v>
      </c>
      <c r="E406" s="56" t="s">
        <v>28</v>
      </c>
      <c r="F406" s="57">
        <v>254.45</v>
      </c>
      <c r="G406" s="57">
        <v>254.45</v>
      </c>
      <c r="H406" s="23">
        <v>1.491</v>
      </c>
      <c r="I406" s="26">
        <v>1.491</v>
      </c>
      <c r="J406" s="26">
        <v>0.64</v>
      </c>
      <c r="K406" s="147">
        <v>1.3804</v>
      </c>
      <c r="L406" s="22">
        <v>1.3251000000000002</v>
      </c>
      <c r="M406" s="26">
        <v>2</v>
      </c>
      <c r="N406" s="23">
        <v>0.1106</v>
      </c>
      <c r="O406" s="22">
        <v>3</v>
      </c>
      <c r="P406" s="26">
        <v>0.1659</v>
      </c>
      <c r="Q406" s="22">
        <v>160</v>
      </c>
      <c r="R406" s="22">
        <v>345.1</v>
      </c>
      <c r="S406" s="22">
        <v>331.275</v>
      </c>
      <c r="T406" s="23">
        <v>0.6851000000000002</v>
      </c>
      <c r="U406" s="23">
        <v>-0.05529999999999999</v>
      </c>
      <c r="V406" s="27">
        <v>1</v>
      </c>
    </row>
    <row r="407" spans="1:22" ht="12.75">
      <c r="A407" s="218"/>
      <c r="B407" s="158">
        <v>88</v>
      </c>
      <c r="C407" s="58" t="s">
        <v>381</v>
      </c>
      <c r="D407" s="6">
        <v>20</v>
      </c>
      <c r="E407" s="6"/>
      <c r="F407" s="26">
        <v>1059.23</v>
      </c>
      <c r="G407" s="26">
        <v>2059.23</v>
      </c>
      <c r="H407" s="23">
        <v>6</v>
      </c>
      <c r="I407" s="26">
        <v>6</v>
      </c>
      <c r="J407" s="23">
        <v>3.2</v>
      </c>
      <c r="K407" s="147">
        <v>3.705</v>
      </c>
      <c r="L407" s="22">
        <v>3.7305</v>
      </c>
      <c r="M407" s="22">
        <v>45</v>
      </c>
      <c r="N407" s="23">
        <v>2.295</v>
      </c>
      <c r="O407" s="22">
        <v>44.5</v>
      </c>
      <c r="P407" s="26">
        <v>2.2695</v>
      </c>
      <c r="Q407" s="22">
        <v>160</v>
      </c>
      <c r="R407" s="22">
        <v>185.25</v>
      </c>
      <c r="S407" s="22">
        <v>186.525</v>
      </c>
      <c r="T407" s="23">
        <v>0.5305</v>
      </c>
      <c r="U407" s="23">
        <v>0.025500000000000078</v>
      </c>
      <c r="V407" s="27">
        <v>-0.5</v>
      </c>
    </row>
    <row r="408" spans="1:22" ht="12.75">
      <c r="A408" s="218"/>
      <c r="B408" s="158">
        <v>89</v>
      </c>
      <c r="C408" s="58" t="s">
        <v>378</v>
      </c>
      <c r="D408" s="6">
        <v>40</v>
      </c>
      <c r="E408" s="6"/>
      <c r="F408" s="26">
        <v>2100.27</v>
      </c>
      <c r="G408" s="26">
        <v>2100.27</v>
      </c>
      <c r="H408" s="23">
        <v>9.5</v>
      </c>
      <c r="I408" s="26">
        <v>9.5</v>
      </c>
      <c r="J408" s="23">
        <v>4.86</v>
      </c>
      <c r="K408" s="147">
        <v>6.95</v>
      </c>
      <c r="L408" s="22">
        <v>6.73733</v>
      </c>
      <c r="M408" s="22">
        <v>50</v>
      </c>
      <c r="N408" s="23">
        <v>2.55</v>
      </c>
      <c r="O408" s="22">
        <v>54.17</v>
      </c>
      <c r="P408" s="26">
        <v>2.76267</v>
      </c>
      <c r="Q408" s="22">
        <v>121.5</v>
      </c>
      <c r="R408" s="22">
        <v>173.75</v>
      </c>
      <c r="S408" s="22">
        <v>168.43325</v>
      </c>
      <c r="T408" s="23">
        <v>1.8773299999999997</v>
      </c>
      <c r="U408" s="23">
        <v>-0.21267000000000014</v>
      </c>
      <c r="V408" s="27">
        <v>4.17</v>
      </c>
    </row>
    <row r="409" spans="1:22" ht="12.75">
      <c r="A409" s="218"/>
      <c r="B409" s="158">
        <v>90</v>
      </c>
      <c r="C409" s="58" t="s">
        <v>373</v>
      </c>
      <c r="D409" s="6">
        <v>40</v>
      </c>
      <c r="E409" s="6"/>
      <c r="F409" s="26">
        <v>2183.94</v>
      </c>
      <c r="G409" s="26">
        <v>2183.94</v>
      </c>
      <c r="H409" s="23">
        <v>8.5</v>
      </c>
      <c r="I409" s="26">
        <v>8.5</v>
      </c>
      <c r="J409" s="23">
        <v>4.86</v>
      </c>
      <c r="K409" s="147">
        <v>5.95</v>
      </c>
      <c r="L409" s="22">
        <v>5.100340000000001</v>
      </c>
      <c r="M409" s="22">
        <v>50</v>
      </c>
      <c r="N409" s="23">
        <v>2.55</v>
      </c>
      <c r="O409" s="22">
        <v>66.66</v>
      </c>
      <c r="P409" s="26">
        <v>3.3996599999999995</v>
      </c>
      <c r="Q409" s="22">
        <v>121.5</v>
      </c>
      <c r="R409" s="22">
        <v>148.75</v>
      </c>
      <c r="S409" s="22">
        <v>127.50850000000003</v>
      </c>
      <c r="T409" s="23">
        <v>0.24034000000000066</v>
      </c>
      <c r="U409" s="23">
        <v>-0.8496599999999996</v>
      </c>
      <c r="V409" s="27">
        <v>16.66</v>
      </c>
    </row>
    <row r="410" spans="1:22" ht="12.75">
      <c r="A410" s="218"/>
      <c r="B410" s="158">
        <v>91</v>
      </c>
      <c r="C410" s="58" t="s">
        <v>437</v>
      </c>
      <c r="D410" s="6">
        <v>20</v>
      </c>
      <c r="E410" s="6">
        <v>1940</v>
      </c>
      <c r="F410" s="117">
        <v>944.22</v>
      </c>
      <c r="G410" s="117">
        <v>819.01</v>
      </c>
      <c r="H410" s="117">
        <v>5.778</v>
      </c>
      <c r="I410" s="26">
        <f>H410</f>
        <v>5.778</v>
      </c>
      <c r="J410" s="117">
        <v>1.521374</v>
      </c>
      <c r="K410" s="147">
        <f>I410-N410</f>
        <v>2.6159999999999997</v>
      </c>
      <c r="L410" s="22">
        <f>I410-P410</f>
        <v>3.6942769999999996</v>
      </c>
      <c r="M410" s="142">
        <v>62</v>
      </c>
      <c r="N410" s="23">
        <f>M410*0.051</f>
        <v>3.162</v>
      </c>
      <c r="O410" s="117">
        <v>38.8175</v>
      </c>
      <c r="P410" s="117">
        <v>2.083723</v>
      </c>
      <c r="Q410" s="22">
        <f>J410*1000/D410</f>
        <v>76.0687</v>
      </c>
      <c r="R410" s="22">
        <f>K410*1000/D410</f>
        <v>130.79999999999998</v>
      </c>
      <c r="S410" s="22">
        <f>L410*1000/D410</f>
        <v>184.71384999999998</v>
      </c>
      <c r="T410" s="23">
        <f>L410-J410</f>
        <v>2.172903</v>
      </c>
      <c r="U410" s="23">
        <f>N410-P410</f>
        <v>1.078277</v>
      </c>
      <c r="V410" s="27">
        <f>O410-M410</f>
        <v>-23.182499999999997</v>
      </c>
    </row>
    <row r="411" spans="1:22" ht="12.75">
      <c r="A411" s="218"/>
      <c r="B411" s="158">
        <v>92</v>
      </c>
      <c r="C411" s="58" t="s">
        <v>438</v>
      </c>
      <c r="D411" s="6">
        <v>4</v>
      </c>
      <c r="E411" s="6">
        <v>1963</v>
      </c>
      <c r="F411" s="117">
        <v>150.99</v>
      </c>
      <c r="G411" s="117">
        <v>150.99</v>
      </c>
      <c r="H411" s="117">
        <v>0.45</v>
      </c>
      <c r="I411" s="26">
        <f>H411</f>
        <v>0.45</v>
      </c>
      <c r="J411" s="117">
        <v>0.04</v>
      </c>
      <c r="K411" s="147">
        <f>I411-N411</f>
        <v>0.14400000000000002</v>
      </c>
      <c r="L411" s="22">
        <f>I411-P411</f>
        <v>-0.03311999999999998</v>
      </c>
      <c r="M411" s="142">
        <v>6</v>
      </c>
      <c r="N411" s="23">
        <f>M411*0.051</f>
        <v>0.306</v>
      </c>
      <c r="O411" s="117">
        <v>9</v>
      </c>
      <c r="P411" s="117">
        <v>0.48312</v>
      </c>
      <c r="Q411" s="22">
        <f>J411*1000/D411</f>
        <v>10</v>
      </c>
      <c r="R411" s="22">
        <f>K411*1000/D411</f>
        <v>36.00000000000001</v>
      </c>
      <c r="S411" s="22">
        <f>L411*1000/D411</f>
        <v>-8.279999999999996</v>
      </c>
      <c r="T411" s="23">
        <f>L411-J411</f>
        <v>-0.07311999999999999</v>
      </c>
      <c r="U411" s="23">
        <f>N411-P411</f>
        <v>-0.17712</v>
      </c>
      <c r="V411" s="27">
        <f>O411-M411</f>
        <v>3</v>
      </c>
    </row>
    <row r="412" spans="1:22" ht="13.5" thickBot="1">
      <c r="A412" s="219"/>
      <c r="B412" s="159">
        <v>93</v>
      </c>
      <c r="C412" s="195" t="s">
        <v>439</v>
      </c>
      <c r="D412" s="196">
        <v>6</v>
      </c>
      <c r="E412" s="196" t="s">
        <v>28</v>
      </c>
      <c r="F412" s="197">
        <v>310.34</v>
      </c>
      <c r="G412" s="197">
        <v>310.34</v>
      </c>
      <c r="H412" s="197">
        <v>1.536</v>
      </c>
      <c r="I412" s="198">
        <f>H412</f>
        <v>1.536</v>
      </c>
      <c r="J412" s="197">
        <v>0.06</v>
      </c>
      <c r="K412" s="199">
        <f>I412-N412</f>
        <v>1.179</v>
      </c>
      <c r="L412" s="44">
        <f>I412-P412</f>
        <v>1.2676</v>
      </c>
      <c r="M412" s="200">
        <v>7</v>
      </c>
      <c r="N412" s="89">
        <f>M412*0.051</f>
        <v>0.357</v>
      </c>
      <c r="O412" s="197">
        <v>5</v>
      </c>
      <c r="P412" s="197">
        <v>0.2684</v>
      </c>
      <c r="Q412" s="44">
        <f>J412*1000/D412</f>
        <v>10</v>
      </c>
      <c r="R412" s="44">
        <f>K412*1000/D412</f>
        <v>196.5</v>
      </c>
      <c r="S412" s="44">
        <f>L412*1000/D412</f>
        <v>211.26666666666668</v>
      </c>
      <c r="T412" s="89">
        <f>L412-J412</f>
        <v>1.2076</v>
      </c>
      <c r="U412" s="89">
        <f>N412-P412</f>
        <v>0.08859999999999996</v>
      </c>
      <c r="V412" s="45">
        <f>O412-M412</f>
        <v>-2</v>
      </c>
    </row>
    <row r="413" spans="1:3" ht="12.75">
      <c r="A413" s="201"/>
      <c r="B413" s="202"/>
      <c r="C413" s="201"/>
    </row>
    <row r="414" spans="1:3" ht="12.75">
      <c r="A414" s="201"/>
      <c r="B414" s="201"/>
      <c r="C414" s="201"/>
    </row>
    <row r="415" spans="1:3" ht="12.75">
      <c r="A415" s="201"/>
      <c r="B415" s="201"/>
      <c r="C415" s="201"/>
    </row>
  </sheetData>
  <sheetProtection/>
  <mergeCells count="17">
    <mergeCell ref="A269:A319"/>
    <mergeCell ref="A320:A412"/>
    <mergeCell ref="A6:A209"/>
    <mergeCell ref="A210:A268"/>
    <mergeCell ref="T3:T4"/>
    <mergeCell ref="A3:A5"/>
    <mergeCell ref="B3:B5"/>
    <mergeCell ref="C3:C5"/>
    <mergeCell ref="D3:D4"/>
    <mergeCell ref="A1:F1"/>
    <mergeCell ref="A2:P2"/>
    <mergeCell ref="U3:U4"/>
    <mergeCell ref="V3:V4"/>
    <mergeCell ref="E3:E4"/>
    <mergeCell ref="F3:F4"/>
    <mergeCell ref="G3:G4"/>
    <mergeCell ref="H3:P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LŠTA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Ramunė Kmieliauskaitė</dc:creator>
  <cp:keywords/>
  <dc:description/>
  <cp:lastModifiedBy>Danguolė Turčinavičienė</cp:lastModifiedBy>
  <cp:lastPrinted>2008-11-13T09:10:59Z</cp:lastPrinted>
  <dcterms:created xsi:type="dcterms:W3CDTF">2007-12-03T08:09:16Z</dcterms:created>
  <dcterms:modified xsi:type="dcterms:W3CDTF">2010-09-09T05:38:39Z</dcterms:modified>
  <cp:category/>
  <cp:version/>
  <cp:contentType/>
  <cp:contentStatus/>
</cp:coreProperties>
</file>