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105" windowWidth="18810" windowHeight="6030"/>
  </bookViews>
  <sheets>
    <sheet name="2014_gruodis" sheetId="4" r:id="rId1"/>
  </sheets>
  <calcPr calcId="125725"/>
</workbook>
</file>

<file path=xl/calcChain.xml><?xml version="1.0" encoding="utf-8"?>
<calcChain xmlns="http://schemas.openxmlformats.org/spreadsheetml/2006/main">
  <c r="M897" i="4"/>
  <c r="O897" s="1"/>
  <c r="F897"/>
  <c r="M896"/>
  <c r="O896" s="1"/>
  <c r="F896"/>
  <c r="O895"/>
  <c r="M895"/>
  <c r="P895" s="1"/>
  <c r="Q895" s="1"/>
  <c r="F895"/>
  <c r="M894"/>
  <c r="O894" s="1"/>
  <c r="F894"/>
  <c r="M893"/>
  <c r="O893" s="1"/>
  <c r="F893"/>
  <c r="O892"/>
  <c r="M892"/>
  <c r="P892" s="1"/>
  <c r="Q892" s="1"/>
  <c r="F892"/>
  <c r="O891"/>
  <c r="M891"/>
  <c r="P891" s="1"/>
  <c r="Q891" s="1"/>
  <c r="F891"/>
  <c r="M890"/>
  <c r="O890" s="1"/>
  <c r="F890"/>
  <c r="M889"/>
  <c r="O889" s="1"/>
  <c r="F889"/>
  <c r="O888"/>
  <c r="M888"/>
  <c r="P888" s="1"/>
  <c r="Q888" s="1"/>
  <c r="F888"/>
  <c r="O887"/>
  <c r="M887"/>
  <c r="P887" s="1"/>
  <c r="Q887" s="1"/>
  <c r="F887"/>
  <c r="M886"/>
  <c r="O886" s="1"/>
  <c r="F886"/>
  <c r="M885"/>
  <c r="O885" s="1"/>
  <c r="F885"/>
  <c r="O884"/>
  <c r="M884"/>
  <c r="P884" s="1"/>
  <c r="Q884" s="1"/>
  <c r="F884"/>
  <c r="O883"/>
  <c r="M883"/>
  <c r="P883" s="1"/>
  <c r="Q883" s="1"/>
  <c r="F883"/>
  <c r="M882"/>
  <c r="O882" s="1"/>
  <c r="F882"/>
  <c r="O881"/>
  <c r="M881"/>
  <c r="P881" s="1"/>
  <c r="Q881" s="1"/>
  <c r="F881"/>
  <c r="P880"/>
  <c r="Q880" s="1"/>
  <c r="O880"/>
  <c r="M880"/>
  <c r="F880"/>
  <c r="Q879"/>
  <c r="P879"/>
  <c r="M879"/>
  <c r="O879" s="1"/>
  <c r="F879"/>
  <c r="M878"/>
  <c r="O878" s="1"/>
  <c r="F878"/>
  <c r="M877"/>
  <c r="P877" s="1"/>
  <c r="Q877" s="1"/>
  <c r="F877"/>
  <c r="M876"/>
  <c r="O876" s="1"/>
  <c r="F876"/>
  <c r="M875"/>
  <c r="O875" s="1"/>
  <c r="F875"/>
  <c r="M874"/>
  <c r="O874" s="1"/>
  <c r="F874"/>
  <c r="M873"/>
  <c r="P873" s="1"/>
  <c r="Q873" s="1"/>
  <c r="F873"/>
  <c r="M872"/>
  <c r="O872" s="1"/>
  <c r="F872"/>
  <c r="M871"/>
  <c r="O871" s="1"/>
  <c r="F871"/>
  <c r="M870"/>
  <c r="O870" s="1"/>
  <c r="F870"/>
  <c r="O869"/>
  <c r="M869"/>
  <c r="P869" s="1"/>
  <c r="Q869" s="1"/>
  <c r="F869"/>
  <c r="P868"/>
  <c r="Q868" s="1"/>
  <c r="O868"/>
  <c r="M868"/>
  <c r="F868"/>
  <c r="P867"/>
  <c r="Q867" s="1"/>
  <c r="M867"/>
  <c r="O867" s="1"/>
  <c r="F867"/>
  <c r="M866"/>
  <c r="O866" s="1"/>
  <c r="F866"/>
  <c r="O865"/>
  <c r="M865"/>
  <c r="P865" s="1"/>
  <c r="Q865" s="1"/>
  <c r="F865"/>
  <c r="P864"/>
  <c r="Q864" s="1"/>
  <c r="O864"/>
  <c r="M864"/>
  <c r="F864"/>
  <c r="Q863"/>
  <c r="P863"/>
  <c r="M863"/>
  <c r="O863" s="1"/>
  <c r="F863"/>
  <c r="M862"/>
  <c r="O862" s="1"/>
  <c r="F862"/>
  <c r="M861"/>
  <c r="P861" s="1"/>
  <c r="Q861" s="1"/>
  <c r="F861"/>
  <c r="M860"/>
  <c r="O860" s="1"/>
  <c r="F860"/>
  <c r="M859"/>
  <c r="O859" s="1"/>
  <c r="F859"/>
  <c r="M858"/>
  <c r="O858" s="1"/>
  <c r="F858"/>
  <c r="P876" l="1"/>
  <c r="Q876" s="1"/>
  <c r="P860"/>
  <c r="Q860" s="1"/>
  <c r="P859"/>
  <c r="Q859" s="1"/>
  <c r="O861"/>
  <c r="P872"/>
  <c r="Q872" s="1"/>
  <c r="P875"/>
  <c r="Q875" s="1"/>
  <c r="O877"/>
  <c r="P896"/>
  <c r="Q896" s="1"/>
  <c r="P871"/>
  <c r="Q871" s="1"/>
  <c r="O873"/>
  <c r="P858"/>
  <c r="Q858" s="1"/>
  <c r="P862"/>
  <c r="Q862" s="1"/>
  <c r="P866"/>
  <c r="Q866" s="1"/>
  <c r="P870"/>
  <c r="Q870" s="1"/>
  <c r="P874"/>
  <c r="Q874" s="1"/>
  <c r="P878"/>
  <c r="Q878" s="1"/>
  <c r="P882"/>
  <c r="Q882" s="1"/>
  <c r="P886"/>
  <c r="Q886" s="1"/>
  <c r="P890"/>
  <c r="Q890" s="1"/>
  <c r="P894"/>
  <c r="Q894" s="1"/>
  <c r="P885"/>
  <c r="Q885" s="1"/>
  <c r="P889"/>
  <c r="Q889" s="1"/>
  <c r="P893"/>
  <c r="Q893" s="1"/>
  <c r="P897"/>
  <c r="Q897" s="1"/>
  <c r="L1583" l="1"/>
  <c r="K1583"/>
  <c r="M1583" s="1"/>
  <c r="F1583"/>
  <c r="L1582"/>
  <c r="K1582"/>
  <c r="M1582" s="1"/>
  <c r="F1582"/>
  <c r="L1581"/>
  <c r="K1581"/>
  <c r="M1581" s="1"/>
  <c r="P1581" s="1"/>
  <c r="Q1581" s="1"/>
  <c r="F1581"/>
  <c r="L1580"/>
  <c r="M1580" s="1"/>
  <c r="K1580"/>
  <c r="F1580"/>
  <c r="L1579"/>
  <c r="K1579"/>
  <c r="F1579"/>
  <c r="L1578"/>
  <c r="K1578"/>
  <c r="M1578" s="1"/>
  <c r="F1578"/>
  <c r="L1577"/>
  <c r="K1577"/>
  <c r="M1577" s="1"/>
  <c r="P1577" s="1"/>
  <c r="Q1577" s="1"/>
  <c r="F1577"/>
  <c r="L1576"/>
  <c r="K1576"/>
  <c r="F1576"/>
  <c r="L1575"/>
  <c r="K1575"/>
  <c r="F1575"/>
  <c r="L1574"/>
  <c r="K1574"/>
  <c r="F1574"/>
  <c r="K1573"/>
  <c r="M1573" s="1"/>
  <c r="P1573" s="1"/>
  <c r="Q1573" s="1"/>
  <c r="F1573"/>
  <c r="L1572"/>
  <c r="K1572"/>
  <c r="M1572" s="1"/>
  <c r="F1572"/>
  <c r="L1571"/>
  <c r="K1571"/>
  <c r="M1571" s="1"/>
  <c r="F1571"/>
  <c r="M1570"/>
  <c r="P1570" s="1"/>
  <c r="Q1570" s="1"/>
  <c r="L1570"/>
  <c r="K1570"/>
  <c r="F1570"/>
  <c r="L1569"/>
  <c r="M1569" s="1"/>
  <c r="K1569"/>
  <c r="F1569"/>
  <c r="L1568"/>
  <c r="K1568"/>
  <c r="M1568" s="1"/>
  <c r="F1568"/>
  <c r="L1567"/>
  <c r="K1567"/>
  <c r="M1567" s="1"/>
  <c r="F1567"/>
  <c r="L1566"/>
  <c r="K1566"/>
  <c r="M1566" s="1"/>
  <c r="P1566" s="1"/>
  <c r="Q1566" s="1"/>
  <c r="F1566"/>
  <c r="L1565"/>
  <c r="K1565"/>
  <c r="F1565"/>
  <c r="L1564"/>
  <c r="K1564"/>
  <c r="F1564"/>
  <c r="L1563"/>
  <c r="K1563"/>
  <c r="M1563" s="1"/>
  <c r="F1563"/>
  <c r="L1562"/>
  <c r="K1562"/>
  <c r="M1562" s="1"/>
  <c r="P1562" s="1"/>
  <c r="Q1562" s="1"/>
  <c r="F1562"/>
  <c r="L1561"/>
  <c r="M1561" s="1"/>
  <c r="K1561"/>
  <c r="F1561"/>
  <c r="L1560"/>
  <c r="K1560"/>
  <c r="M1560" s="1"/>
  <c r="F1560"/>
  <c r="L1559"/>
  <c r="K1559"/>
  <c r="F1559"/>
  <c r="L1558"/>
  <c r="M1558" s="1"/>
  <c r="P1558" s="1"/>
  <c r="Q1558" s="1"/>
  <c r="K1558"/>
  <c r="F1558"/>
  <c r="L1557"/>
  <c r="K1557"/>
  <c r="F1557"/>
  <c r="L1556"/>
  <c r="K1556"/>
  <c r="F1556"/>
  <c r="L1555"/>
  <c r="K1555"/>
  <c r="M1555" s="1"/>
  <c r="F1555"/>
  <c r="L1554"/>
  <c r="K1554"/>
  <c r="M1554" s="1"/>
  <c r="P1554" s="1"/>
  <c r="Q1554" s="1"/>
  <c r="F1554"/>
  <c r="L1553"/>
  <c r="M1553" s="1"/>
  <c r="K1553"/>
  <c r="F1553"/>
  <c r="L1552"/>
  <c r="K1552"/>
  <c r="M1552" s="1"/>
  <c r="F1552"/>
  <c r="L1551"/>
  <c r="K1551"/>
  <c r="F1551"/>
  <c r="L1550"/>
  <c r="K1550"/>
  <c r="M1550" s="1"/>
  <c r="P1550" s="1"/>
  <c r="Q1550" s="1"/>
  <c r="F1550"/>
  <c r="L1549"/>
  <c r="K1549"/>
  <c r="F1549"/>
  <c r="L1548"/>
  <c r="K1548"/>
  <c r="F1548"/>
  <c r="L1547"/>
  <c r="K1547"/>
  <c r="M1547" s="1"/>
  <c r="F1547"/>
  <c r="L1546"/>
  <c r="K1546"/>
  <c r="M1546" s="1"/>
  <c r="P1546" s="1"/>
  <c r="Q1546" s="1"/>
  <c r="F1546"/>
  <c r="L1545"/>
  <c r="M1545" s="1"/>
  <c r="K1545"/>
  <c r="F1545"/>
  <c r="L1544"/>
  <c r="K1544"/>
  <c r="M1544" s="1"/>
  <c r="F1544"/>
  <c r="M1240"/>
  <c r="O1240" s="1"/>
  <c r="O1239"/>
  <c r="M1239"/>
  <c r="P1239" s="1"/>
  <c r="Q1239" s="1"/>
  <c r="M1238"/>
  <c r="P1238" s="1"/>
  <c r="Q1238" s="1"/>
  <c r="O1237"/>
  <c r="M1237"/>
  <c r="P1237" s="1"/>
  <c r="Q1237" s="1"/>
  <c r="M1236"/>
  <c r="O1236" s="1"/>
  <c r="O1235"/>
  <c r="M1235"/>
  <c r="P1235" s="1"/>
  <c r="Q1235" s="1"/>
  <c r="M1234"/>
  <c r="P1234" s="1"/>
  <c r="Q1234" s="1"/>
  <c r="O1233"/>
  <c r="M1233"/>
  <c r="P1233" s="1"/>
  <c r="Q1233" s="1"/>
  <c r="M1232"/>
  <c r="O1232" s="1"/>
  <c r="O1231"/>
  <c r="M1231"/>
  <c r="P1231" s="1"/>
  <c r="Q1231" s="1"/>
  <c r="M1230"/>
  <c r="P1230" s="1"/>
  <c r="Q1230" s="1"/>
  <c r="O1229"/>
  <c r="M1229"/>
  <c r="P1229" s="1"/>
  <c r="Q1229" s="1"/>
  <c r="M1228"/>
  <c r="O1228" s="1"/>
  <c r="O1227"/>
  <c r="M1227"/>
  <c r="P1227" s="1"/>
  <c r="Q1227" s="1"/>
  <c r="P1226"/>
  <c r="Q1226" s="1"/>
  <c r="M1226"/>
  <c r="O1226" s="1"/>
  <c r="O1225"/>
  <c r="M1225"/>
  <c r="P1225" s="1"/>
  <c r="Q1225" s="1"/>
  <c r="P1224"/>
  <c r="Q1224" s="1"/>
  <c r="M1224"/>
  <c r="O1224" s="1"/>
  <c r="O1223"/>
  <c r="M1223"/>
  <c r="P1223" s="1"/>
  <c r="Q1223" s="1"/>
  <c r="P1222"/>
  <c r="Q1222" s="1"/>
  <c r="M1222"/>
  <c r="O1222" s="1"/>
  <c r="O1221"/>
  <c r="M1221"/>
  <c r="P1221" s="1"/>
  <c r="Q1221" s="1"/>
  <c r="M1220"/>
  <c r="O1220" s="1"/>
  <c r="O1219"/>
  <c r="M1219"/>
  <c r="P1219" s="1"/>
  <c r="Q1219" s="1"/>
  <c r="P1218"/>
  <c r="Q1218" s="1"/>
  <c r="M1218"/>
  <c r="O1218" s="1"/>
  <c r="O1217"/>
  <c r="M1217"/>
  <c r="P1217" s="1"/>
  <c r="Q1217" s="1"/>
  <c r="M1216"/>
  <c r="O1216" s="1"/>
  <c r="O1215"/>
  <c r="M1215"/>
  <c r="P1215" s="1"/>
  <c r="Q1215" s="1"/>
  <c r="P1214"/>
  <c r="Q1214" s="1"/>
  <c r="M1214"/>
  <c r="O1214" s="1"/>
  <c r="O1213"/>
  <c r="M1213"/>
  <c r="P1213" s="1"/>
  <c r="Q1213" s="1"/>
  <c r="M1212"/>
  <c r="O1212" s="1"/>
  <c r="O1211"/>
  <c r="M1211"/>
  <c r="P1211" s="1"/>
  <c r="Q1211" s="1"/>
  <c r="O1230" l="1"/>
  <c r="O1234"/>
  <c r="O1238"/>
  <c r="M1551"/>
  <c r="M1556"/>
  <c r="M1557"/>
  <c r="P1557" s="1"/>
  <c r="Q1557" s="1"/>
  <c r="P1232"/>
  <c r="Q1232" s="1"/>
  <c r="P1236"/>
  <c r="Q1236" s="1"/>
  <c r="P1240"/>
  <c r="Q1240" s="1"/>
  <c r="P1212"/>
  <c r="Q1212" s="1"/>
  <c r="P1216"/>
  <c r="Q1216" s="1"/>
  <c r="P1220"/>
  <c r="Q1220" s="1"/>
  <c r="P1228"/>
  <c r="Q1228" s="1"/>
  <c r="M1548"/>
  <c r="M1549"/>
  <c r="P1549" s="1"/>
  <c r="Q1549" s="1"/>
  <c r="M1559"/>
  <c r="M1564"/>
  <c r="M1565"/>
  <c r="M1574"/>
  <c r="M1579"/>
  <c r="M1575"/>
  <c r="M1576"/>
  <c r="O1549"/>
  <c r="O1564"/>
  <c r="P1564"/>
  <c r="Q1564" s="1"/>
  <c r="O1551"/>
  <c r="P1551"/>
  <c r="Q1551" s="1"/>
  <c r="O1556"/>
  <c r="P1556"/>
  <c r="Q1556" s="1"/>
  <c r="O1557"/>
  <c r="O1567"/>
  <c r="P1567"/>
  <c r="Q1567" s="1"/>
  <c r="O1572"/>
  <c r="P1572"/>
  <c r="Q1572" s="1"/>
  <c r="O1582"/>
  <c r="P1582"/>
  <c r="Q1582" s="1"/>
  <c r="O1547"/>
  <c r="P1547"/>
  <c r="Q1547" s="1"/>
  <c r="P1552"/>
  <c r="Q1552" s="1"/>
  <c r="O1552"/>
  <c r="O1553"/>
  <c r="P1553"/>
  <c r="Q1553" s="1"/>
  <c r="O1563"/>
  <c r="P1563"/>
  <c r="Q1563" s="1"/>
  <c r="P1568"/>
  <c r="Q1568" s="1"/>
  <c r="O1568"/>
  <c r="O1569"/>
  <c r="P1569"/>
  <c r="Q1569" s="1"/>
  <c r="O1578"/>
  <c r="P1578"/>
  <c r="Q1578" s="1"/>
  <c r="O1583"/>
  <c r="P1583"/>
  <c r="Q1583" s="1"/>
  <c r="O1548"/>
  <c r="P1548"/>
  <c r="Q1548" s="1"/>
  <c r="O1574"/>
  <c r="P1574"/>
  <c r="Q1574" s="1"/>
  <c r="P1579"/>
  <c r="Q1579" s="1"/>
  <c r="O1579"/>
  <c r="O1580"/>
  <c r="P1580"/>
  <c r="Q1580" s="1"/>
  <c r="O1559"/>
  <c r="P1559"/>
  <c r="Q1559" s="1"/>
  <c r="O1565"/>
  <c r="P1565"/>
  <c r="Q1565" s="1"/>
  <c r="P1544"/>
  <c r="Q1544" s="1"/>
  <c r="O1544"/>
  <c r="O1545"/>
  <c r="P1545"/>
  <c r="Q1545" s="1"/>
  <c r="O1555"/>
  <c r="P1555"/>
  <c r="Q1555" s="1"/>
  <c r="O1560"/>
  <c r="P1560"/>
  <c r="Q1560" s="1"/>
  <c r="O1561"/>
  <c r="P1561"/>
  <c r="Q1561" s="1"/>
  <c r="O1571"/>
  <c r="P1571"/>
  <c r="Q1571" s="1"/>
  <c r="O1575"/>
  <c r="P1575"/>
  <c r="Q1575" s="1"/>
  <c r="O1576"/>
  <c r="P1576"/>
  <c r="Q1576" s="1"/>
  <c r="O1546"/>
  <c r="O1550"/>
  <c r="O1554"/>
  <c r="O1558"/>
  <c r="O1562"/>
  <c r="O1566"/>
  <c r="O1570"/>
  <c r="O1573"/>
  <c r="O1577"/>
  <c r="O1581"/>
  <c r="M1624" l="1"/>
  <c r="O1624" s="1"/>
  <c r="Q1624" s="1"/>
  <c r="P1623"/>
  <c r="M1623"/>
  <c r="O1623" s="1"/>
  <c r="Q1623" s="1"/>
  <c r="M1622"/>
  <c r="O1622" s="1"/>
  <c r="Q1622" s="1"/>
  <c r="F1622"/>
  <c r="M1621"/>
  <c r="O1621" s="1"/>
  <c r="Q1621" s="1"/>
  <c r="M1620"/>
  <c r="O1620" s="1"/>
  <c r="Q1620" s="1"/>
  <c r="M1630"/>
  <c r="O1630" s="1"/>
  <c r="Q1630" s="1"/>
  <c r="F1630"/>
  <c r="M1629"/>
  <c r="P1629" s="1"/>
  <c r="F1629"/>
  <c r="M1628"/>
  <c r="P1628" s="1"/>
  <c r="F1628"/>
  <c r="P1627"/>
  <c r="O1627"/>
  <c r="Q1627" s="1"/>
  <c r="M1627"/>
  <c r="M1626"/>
  <c r="P1626" s="1"/>
  <c r="F1626"/>
  <c r="M1625"/>
  <c r="O1625" s="1"/>
  <c r="Q1625" s="1"/>
  <c r="F1625"/>
  <c r="M1619"/>
  <c r="O1619" s="1"/>
  <c r="Q1619" s="1"/>
  <c r="F1619"/>
  <c r="M1618"/>
  <c r="P1618" s="1"/>
  <c r="O1617"/>
  <c r="Q1617" s="1"/>
  <c r="M1617"/>
  <c r="P1617" s="1"/>
  <c r="F1617"/>
  <c r="M1616"/>
  <c r="P1616" s="1"/>
  <c r="F1616"/>
  <c r="O1615"/>
  <c r="Q1615" s="1"/>
  <c r="M1615"/>
  <c r="P1615" s="1"/>
  <c r="F1615"/>
  <c r="M1614"/>
  <c r="O1614" s="1"/>
  <c r="Q1614" s="1"/>
  <c r="F1614"/>
  <c r="M1613"/>
  <c r="P1613" s="1"/>
  <c r="F1613"/>
  <c r="M1612"/>
  <c r="P1612" s="1"/>
  <c r="F1612"/>
  <c r="P1611"/>
  <c r="M1611"/>
  <c r="O1611" s="1"/>
  <c r="Q1611" s="1"/>
  <c r="F1611"/>
  <c r="M1601"/>
  <c r="O1601" s="1"/>
  <c r="Q1601" s="1"/>
  <c r="F1601"/>
  <c r="M1599"/>
  <c r="O1599" s="1"/>
  <c r="Q1599" s="1"/>
  <c r="F1599"/>
  <c r="O1598"/>
  <c r="Q1598" s="1"/>
  <c r="M1598"/>
  <c r="P1598" s="1"/>
  <c r="F1598"/>
  <c r="M1597"/>
  <c r="P1597" s="1"/>
  <c r="F1597"/>
  <c r="M1596"/>
  <c r="P1596" s="1"/>
  <c r="F1596"/>
  <c r="M1595"/>
  <c r="O1595" s="1"/>
  <c r="Q1595" s="1"/>
  <c r="F1595"/>
  <c r="O1594"/>
  <c r="Q1594" s="1"/>
  <c r="M1594"/>
  <c r="P1594" s="1"/>
  <c r="F1594"/>
  <c r="M1593"/>
  <c r="P1593" s="1"/>
  <c r="F1593"/>
  <c r="M1592"/>
  <c r="P1592" s="1"/>
  <c r="F1592"/>
  <c r="M1591"/>
  <c r="O1591" s="1"/>
  <c r="Q1591" s="1"/>
  <c r="F1591"/>
  <c r="M260"/>
  <c r="O260" s="1"/>
  <c r="M259"/>
  <c r="O259" s="1"/>
  <c r="I259"/>
  <c r="M258"/>
  <c r="P258" s="1"/>
  <c r="Q258" s="1"/>
  <c r="I258"/>
  <c r="M257"/>
  <c r="P257" s="1"/>
  <c r="Q257" s="1"/>
  <c r="I257"/>
  <c r="Q256"/>
  <c r="P256"/>
  <c r="O256"/>
  <c r="M256"/>
  <c r="I256"/>
  <c r="M255"/>
  <c r="O255" s="1"/>
  <c r="I255"/>
  <c r="M254"/>
  <c r="P254" s="1"/>
  <c r="Q254" s="1"/>
  <c r="I254"/>
  <c r="M253"/>
  <c r="P253" s="1"/>
  <c r="Q253" s="1"/>
  <c r="I253"/>
  <c r="O252"/>
  <c r="M252"/>
  <c r="P252" s="1"/>
  <c r="Q252" s="1"/>
  <c r="I252"/>
  <c r="M251"/>
  <c r="O251" s="1"/>
  <c r="I251"/>
  <c r="M250"/>
  <c r="P250" s="1"/>
  <c r="Q250" s="1"/>
  <c r="I250"/>
  <c r="M249"/>
  <c r="P249" s="1"/>
  <c r="Q249" s="1"/>
  <c r="I249"/>
  <c r="O248"/>
  <c r="M248"/>
  <c r="P248" s="1"/>
  <c r="Q248" s="1"/>
  <c r="I248"/>
  <c r="M247"/>
  <c r="O247" s="1"/>
  <c r="I247"/>
  <c r="M246"/>
  <c r="P246" s="1"/>
  <c r="Q246" s="1"/>
  <c r="I246"/>
  <c r="M245"/>
  <c r="P245" s="1"/>
  <c r="Q245" s="1"/>
  <c r="M244"/>
  <c r="P244" s="1"/>
  <c r="Q244" s="1"/>
  <c r="M243"/>
  <c r="P243" s="1"/>
  <c r="Q243" s="1"/>
  <c r="M242"/>
  <c r="P242" s="1"/>
  <c r="Q242" s="1"/>
  <c r="M241"/>
  <c r="P241" s="1"/>
  <c r="Q241" s="1"/>
  <c r="M240"/>
  <c r="P240" s="1"/>
  <c r="Q240" s="1"/>
  <c r="M239"/>
  <c r="P239" s="1"/>
  <c r="Q239" s="1"/>
  <c r="M238"/>
  <c r="P238" s="1"/>
  <c r="Q238" s="1"/>
  <c r="M237"/>
  <c r="P237" s="1"/>
  <c r="Q237" s="1"/>
  <c r="M236"/>
  <c r="P236" s="1"/>
  <c r="Q236" s="1"/>
  <c r="M235"/>
  <c r="P235" s="1"/>
  <c r="Q235" s="1"/>
  <c r="M234"/>
  <c r="P234" s="1"/>
  <c r="Q234" s="1"/>
  <c r="M233"/>
  <c r="P233" s="1"/>
  <c r="Q233" s="1"/>
  <c r="M232"/>
  <c r="O232" s="1"/>
  <c r="M231"/>
  <c r="P231" s="1"/>
  <c r="Q231" s="1"/>
  <c r="M230"/>
  <c r="P230" s="1"/>
  <c r="Q230" s="1"/>
  <c r="M229"/>
  <c r="O229" s="1"/>
  <c r="M228"/>
  <c r="P228" s="1"/>
  <c r="Q228" s="1"/>
  <c r="M227"/>
  <c r="O227" s="1"/>
  <c r="M226"/>
  <c r="O226" s="1"/>
  <c r="M225"/>
  <c r="O225" s="1"/>
  <c r="M224"/>
  <c r="O224" s="1"/>
  <c r="M223"/>
  <c r="O223" s="1"/>
  <c r="M222"/>
  <c r="O222" s="1"/>
  <c r="M221"/>
  <c r="O221" s="1"/>
  <c r="M1147"/>
  <c r="O1147" s="1"/>
  <c r="M1146"/>
  <c r="O1146" s="1"/>
  <c r="M1145"/>
  <c r="O1145" s="1"/>
  <c r="M1144"/>
  <c r="O1144" s="1"/>
  <c r="M1143"/>
  <c r="O1143" s="1"/>
  <c r="M1142"/>
  <c r="O1142" s="1"/>
  <c r="M1141"/>
  <c r="O1141" s="1"/>
  <c r="M1140"/>
  <c r="O1140" s="1"/>
  <c r="M1139"/>
  <c r="O1139" s="1"/>
  <c r="M1138"/>
  <c r="O1138" s="1"/>
  <c r="M1137"/>
  <c r="O1137" s="1"/>
  <c r="M1136"/>
  <c r="O1136" s="1"/>
  <c r="M1135"/>
  <c r="O1135" s="1"/>
  <c r="M1134"/>
  <c r="O1134" s="1"/>
  <c r="M1133"/>
  <c r="O1133" s="1"/>
  <c r="M1132"/>
  <c r="O1132" s="1"/>
  <c r="M1131"/>
  <c r="O1131" s="1"/>
  <c r="M1130"/>
  <c r="O1130" s="1"/>
  <c r="M1129"/>
  <c r="O1129" s="1"/>
  <c r="M1128"/>
  <c r="O1128" s="1"/>
  <c r="O250" l="1"/>
  <c r="O254"/>
  <c r="O258"/>
  <c r="O1592"/>
  <c r="Q1592" s="1"/>
  <c r="O1613"/>
  <c r="Q1613" s="1"/>
  <c r="O1626"/>
  <c r="Q1626" s="1"/>
  <c r="P1622"/>
  <c r="P1624"/>
  <c r="O246"/>
  <c r="O1596"/>
  <c r="Q1596" s="1"/>
  <c r="O1618"/>
  <c r="Q1618" s="1"/>
  <c r="O1629"/>
  <c r="Q1629" s="1"/>
  <c r="P1620"/>
  <c r="P1621"/>
  <c r="O1628"/>
  <c r="Q1628" s="1"/>
  <c r="P1625"/>
  <c r="P1630"/>
  <c r="O1612"/>
  <c r="Q1612" s="1"/>
  <c r="O1616"/>
  <c r="Q1616" s="1"/>
  <c r="P1614"/>
  <c r="P1619"/>
  <c r="P1601"/>
  <c r="O1593"/>
  <c r="Q1593" s="1"/>
  <c r="O1597"/>
  <c r="Q1597" s="1"/>
  <c r="P1591"/>
  <c r="P1595"/>
  <c r="P1599"/>
  <c r="P221"/>
  <c r="Q221" s="1"/>
  <c r="P222"/>
  <c r="Q222" s="1"/>
  <c r="P223"/>
  <c r="Q223" s="1"/>
  <c r="P224"/>
  <c r="Q224" s="1"/>
  <c r="P225"/>
  <c r="Q225" s="1"/>
  <c r="P226"/>
  <c r="Q226" s="1"/>
  <c r="P227"/>
  <c r="Q227" s="1"/>
  <c r="P229"/>
  <c r="Q229" s="1"/>
  <c r="P232"/>
  <c r="Q232" s="1"/>
  <c r="O228"/>
  <c r="O230"/>
  <c r="O231"/>
  <c r="O233"/>
  <c r="O234"/>
  <c r="O235"/>
  <c r="O236"/>
  <c r="O237"/>
  <c r="O238"/>
  <c r="O239"/>
  <c r="O240"/>
  <c r="O241"/>
  <c r="O242"/>
  <c r="O243"/>
  <c r="O244"/>
  <c r="O245"/>
  <c r="O249"/>
  <c r="O253"/>
  <c r="O257"/>
  <c r="P247"/>
  <c r="Q247" s="1"/>
  <c r="P251"/>
  <c r="Q251" s="1"/>
  <c r="P255"/>
  <c r="Q255" s="1"/>
  <c r="P259"/>
  <c r="Q259" s="1"/>
  <c r="P260"/>
  <c r="Q260" s="1"/>
  <c r="P1131"/>
  <c r="Q1131" s="1"/>
  <c r="P1133"/>
  <c r="Q1133" s="1"/>
  <c r="P1134"/>
  <c r="Q1134" s="1"/>
  <c r="P1135"/>
  <c r="Q1135" s="1"/>
  <c r="P1136"/>
  <c r="Q1136" s="1"/>
  <c r="P1137"/>
  <c r="Q1137" s="1"/>
  <c r="P1138"/>
  <c r="Q1138" s="1"/>
  <c r="P1139"/>
  <c r="Q1139" s="1"/>
  <c r="P1140"/>
  <c r="Q1140" s="1"/>
  <c r="P1141"/>
  <c r="Q1141" s="1"/>
  <c r="P1142"/>
  <c r="Q1142" s="1"/>
  <c r="P1143"/>
  <c r="Q1143" s="1"/>
  <c r="P1144"/>
  <c r="Q1144" s="1"/>
  <c r="P1145"/>
  <c r="Q1145" s="1"/>
  <c r="P1146"/>
  <c r="Q1146" s="1"/>
  <c r="P1147"/>
  <c r="Q1147" s="1"/>
  <c r="P1128"/>
  <c r="Q1128" s="1"/>
  <c r="P1129"/>
  <c r="Q1129" s="1"/>
  <c r="P1130"/>
  <c r="Q1130" s="1"/>
  <c r="P1132"/>
  <c r="Q1132" s="1"/>
  <c r="M1120"/>
  <c r="O1120" s="1"/>
  <c r="M1119"/>
  <c r="O1119" s="1"/>
  <c r="M1118"/>
  <c r="O1118" s="1"/>
  <c r="M1117"/>
  <c r="O1117" s="1"/>
  <c r="M1116"/>
  <c r="O1116" s="1"/>
  <c r="M1115"/>
  <c r="O1115" s="1"/>
  <c r="M1114"/>
  <c r="O1114" s="1"/>
  <c r="M1113"/>
  <c r="O1113" s="1"/>
  <c r="M1112"/>
  <c r="O1112" s="1"/>
  <c r="M1111"/>
  <c r="O1111" s="1"/>
  <c r="M1110"/>
  <c r="O1110" s="1"/>
  <c r="M1109"/>
  <c r="O1109" s="1"/>
  <c r="M1108"/>
  <c r="O1108" s="1"/>
  <c r="M1107"/>
  <c r="O1107" s="1"/>
  <c r="M1106"/>
  <c r="O1106" s="1"/>
  <c r="M1105"/>
  <c r="O1105" s="1"/>
  <c r="M1104"/>
  <c r="O1104" s="1"/>
  <c r="M1103"/>
  <c r="O1103" s="1"/>
  <c r="M1101"/>
  <c r="O1101" s="1"/>
  <c r="M1100"/>
  <c r="O1100" s="1"/>
  <c r="M1099"/>
  <c r="O1099" s="1"/>
  <c r="M1098"/>
  <c r="O1098" s="1"/>
  <c r="M1097"/>
  <c r="O1097" s="1"/>
  <c r="M1096"/>
  <c r="O1096" s="1"/>
  <c r="M1095"/>
  <c r="O1095" s="1"/>
  <c r="M1094"/>
  <c r="O1094" s="1"/>
  <c r="M1093"/>
  <c r="O1093" s="1"/>
  <c r="M1087"/>
  <c r="O1087" s="1"/>
  <c r="M1086"/>
  <c r="O1086" s="1"/>
  <c r="M1085"/>
  <c r="O1085" s="1"/>
  <c r="M1084"/>
  <c r="O1084" s="1"/>
  <c r="M1083"/>
  <c r="O1083" s="1"/>
  <c r="M1036"/>
  <c r="O1036" s="1"/>
  <c r="Q1036" s="1"/>
  <c r="F1036"/>
  <c r="M1035"/>
  <c r="P1035" s="1"/>
  <c r="F1035"/>
  <c r="M1034"/>
  <c r="P1034" s="1"/>
  <c r="F1034"/>
  <c r="M1033"/>
  <c r="P1033" s="1"/>
  <c r="F1033"/>
  <c r="M1032"/>
  <c r="O1032" s="1"/>
  <c r="Q1032" s="1"/>
  <c r="F1032"/>
  <c r="M1031"/>
  <c r="P1031" s="1"/>
  <c r="F1031"/>
  <c r="M1030"/>
  <c r="P1030" s="1"/>
  <c r="F1030"/>
  <c r="M1029"/>
  <c r="P1029" s="1"/>
  <c r="F1029"/>
  <c r="M1028"/>
  <c r="O1028" s="1"/>
  <c r="Q1028" s="1"/>
  <c r="F1028"/>
  <c r="O1025"/>
  <c r="Q1025" s="1"/>
  <c r="M1025"/>
  <c r="P1025" s="1"/>
  <c r="F1025"/>
  <c r="M1024"/>
  <c r="P1024" s="1"/>
  <c r="F1024"/>
  <c r="M1023"/>
  <c r="P1023" s="1"/>
  <c r="F1023"/>
  <c r="M1022"/>
  <c r="O1022" s="1"/>
  <c r="Q1022" s="1"/>
  <c r="F1022"/>
  <c r="O1021"/>
  <c r="Q1021" s="1"/>
  <c r="M1021"/>
  <c r="P1021" s="1"/>
  <c r="F1021"/>
  <c r="M1020"/>
  <c r="P1020" s="1"/>
  <c r="F1020"/>
  <c r="M1019"/>
  <c r="P1019" s="1"/>
  <c r="F1019"/>
  <c r="M1018"/>
  <c r="O1018" s="1"/>
  <c r="Q1018" s="1"/>
  <c r="F1018"/>
  <c r="M1015"/>
  <c r="P1015" s="1"/>
  <c r="F1015"/>
  <c r="M1014"/>
  <c r="P1014" s="1"/>
  <c r="F1014"/>
  <c r="M1013"/>
  <c r="P1013" s="1"/>
  <c r="F1013"/>
  <c r="M1012"/>
  <c r="O1012" s="1"/>
  <c r="Q1012" s="1"/>
  <c r="F1012"/>
  <c r="M1011"/>
  <c r="P1011" s="1"/>
  <c r="F1011"/>
  <c r="M1010"/>
  <c r="O1010" s="1"/>
  <c r="Q1010" s="1"/>
  <c r="F1010"/>
  <c r="M1009"/>
  <c r="P1009" s="1"/>
  <c r="F1009"/>
  <c r="M1008"/>
  <c r="O1008" s="1"/>
  <c r="Q1008" s="1"/>
  <c r="F1008"/>
  <c r="P1008" l="1"/>
  <c r="O1013"/>
  <c r="Q1013" s="1"/>
  <c r="O1035"/>
  <c r="Q1035" s="1"/>
  <c r="O1011"/>
  <c r="Q1011" s="1"/>
  <c r="O1033"/>
  <c r="Q1033" s="1"/>
  <c r="O1019"/>
  <c r="Q1019" s="1"/>
  <c r="O1029"/>
  <c r="Q1029" s="1"/>
  <c r="O1009"/>
  <c r="Q1009" s="1"/>
  <c r="O1015"/>
  <c r="Q1015" s="1"/>
  <c r="O1023"/>
  <c r="Q1023" s="1"/>
  <c r="O1031"/>
  <c r="Q1031" s="1"/>
  <c r="P1112"/>
  <c r="Q1112" s="1"/>
  <c r="P1113"/>
  <c r="Q1113" s="1"/>
  <c r="P1114"/>
  <c r="Q1114" s="1"/>
  <c r="P1115"/>
  <c r="Q1115" s="1"/>
  <c r="P1116"/>
  <c r="Q1116" s="1"/>
  <c r="P1117"/>
  <c r="Q1117" s="1"/>
  <c r="P1118"/>
  <c r="Q1118" s="1"/>
  <c r="P1119"/>
  <c r="Q1119" s="1"/>
  <c r="P1120"/>
  <c r="Q1120" s="1"/>
  <c r="P1103"/>
  <c r="Q1103" s="1"/>
  <c r="P1104"/>
  <c r="Q1104" s="1"/>
  <c r="P1105"/>
  <c r="Q1105" s="1"/>
  <c r="P1106"/>
  <c r="Q1106" s="1"/>
  <c r="P1107"/>
  <c r="Q1107" s="1"/>
  <c r="P1108"/>
  <c r="Q1108" s="1"/>
  <c r="P1109"/>
  <c r="Q1109" s="1"/>
  <c r="P1110"/>
  <c r="Q1110" s="1"/>
  <c r="P1111"/>
  <c r="Q1111" s="1"/>
  <c r="P1093"/>
  <c r="Q1093" s="1"/>
  <c r="P1094"/>
  <c r="Q1094" s="1"/>
  <c r="P1095"/>
  <c r="Q1095" s="1"/>
  <c r="P1096"/>
  <c r="Q1096" s="1"/>
  <c r="P1097"/>
  <c r="Q1097" s="1"/>
  <c r="P1098"/>
  <c r="Q1098" s="1"/>
  <c r="P1099"/>
  <c r="Q1099" s="1"/>
  <c r="P1100"/>
  <c r="Q1100" s="1"/>
  <c r="P1101"/>
  <c r="Q1101" s="1"/>
  <c r="P1083"/>
  <c r="Q1083" s="1"/>
  <c r="P1084"/>
  <c r="Q1084" s="1"/>
  <c r="P1085"/>
  <c r="Q1085" s="1"/>
  <c r="P1086"/>
  <c r="Q1086" s="1"/>
  <c r="P1087"/>
  <c r="Q1087" s="1"/>
  <c r="P1010"/>
  <c r="O1014"/>
  <c r="Q1014" s="1"/>
  <c r="O1020"/>
  <c r="Q1020" s="1"/>
  <c r="O1024"/>
  <c r="Q1024" s="1"/>
  <c r="O1030"/>
  <c r="Q1030" s="1"/>
  <c r="O1034"/>
  <c r="Q1034" s="1"/>
  <c r="P1012"/>
  <c r="P1022"/>
  <c r="P1028"/>
  <c r="P1032"/>
  <c r="P1036"/>
  <c r="P1018"/>
  <c r="L1536"/>
  <c r="K1536"/>
  <c r="F1536"/>
  <c r="M1535"/>
  <c r="P1535" s="1"/>
  <c r="Q1535" s="1"/>
  <c r="F1535"/>
  <c r="L1534"/>
  <c r="K1534"/>
  <c r="F1534"/>
  <c r="L1533"/>
  <c r="K1533"/>
  <c r="F1533"/>
  <c r="M1532"/>
  <c r="P1532" s="1"/>
  <c r="Q1532" s="1"/>
  <c r="F1532"/>
  <c r="L1531"/>
  <c r="M1531" s="1"/>
  <c r="K1531"/>
  <c r="F1531"/>
  <c r="L1530"/>
  <c r="K1530"/>
  <c r="M1530" s="1"/>
  <c r="F1530"/>
  <c r="L1529"/>
  <c r="K1529"/>
  <c r="F1529"/>
  <c r="M1528"/>
  <c r="O1528" s="1"/>
  <c r="F1528"/>
  <c r="L1527"/>
  <c r="K1527"/>
  <c r="M1527" s="1"/>
  <c r="F1527"/>
  <c r="L1526"/>
  <c r="K1526"/>
  <c r="F1526"/>
  <c r="L1525"/>
  <c r="K1525"/>
  <c r="F1525"/>
  <c r="M1524"/>
  <c r="P1524" s="1"/>
  <c r="Q1524" s="1"/>
  <c r="L1524"/>
  <c r="K1524"/>
  <c r="F1524"/>
  <c r="L1523"/>
  <c r="K1523"/>
  <c r="F1523"/>
  <c r="L1522"/>
  <c r="K1522"/>
  <c r="M1522" s="1"/>
  <c r="F1522"/>
  <c r="L1521"/>
  <c r="K1521"/>
  <c r="F1521"/>
  <c r="L1520"/>
  <c r="K1520"/>
  <c r="F1520"/>
  <c r="L1519"/>
  <c r="K1519"/>
  <c r="F1519"/>
  <c r="L1518"/>
  <c r="K1518"/>
  <c r="M1518" s="1"/>
  <c r="F1518"/>
  <c r="L1517"/>
  <c r="K1517"/>
  <c r="F1517"/>
  <c r="L1516"/>
  <c r="K1516"/>
  <c r="F1516"/>
  <c r="L1515"/>
  <c r="K1515"/>
  <c r="F1515"/>
  <c r="L1514"/>
  <c r="K1514"/>
  <c r="M1514" s="1"/>
  <c r="O1514" s="1"/>
  <c r="F1514"/>
  <c r="L1513"/>
  <c r="K1513"/>
  <c r="M1513" s="1"/>
  <c r="F1513"/>
  <c r="M1512"/>
  <c r="P1512" s="1"/>
  <c r="Q1512" s="1"/>
  <c r="F1512"/>
  <c r="L1511"/>
  <c r="K1511"/>
  <c r="F1511"/>
  <c r="M1510"/>
  <c r="P1510" s="1"/>
  <c r="Q1510" s="1"/>
  <c r="F1510"/>
  <c r="M1509"/>
  <c r="P1509" s="1"/>
  <c r="Q1509" s="1"/>
  <c r="F1509"/>
  <c r="L1508"/>
  <c r="K1508"/>
  <c r="F1508"/>
  <c r="L1507"/>
  <c r="K1507"/>
  <c r="F1507"/>
  <c r="P960"/>
  <c r="O960"/>
  <c r="Q960" s="1"/>
  <c r="M960"/>
  <c r="O959"/>
  <c r="Q959" s="1"/>
  <c r="M959"/>
  <c r="P959" s="1"/>
  <c r="O958"/>
  <c r="Q958" s="1"/>
  <c r="M958"/>
  <c r="P958" s="1"/>
  <c r="O957"/>
  <c r="Q957" s="1"/>
  <c r="M957"/>
  <c r="P957" s="1"/>
  <c r="P956"/>
  <c r="O956"/>
  <c r="Q956" s="1"/>
  <c r="M956"/>
  <c r="O955"/>
  <c r="Q955" s="1"/>
  <c r="M955"/>
  <c r="P955" s="1"/>
  <c r="O954"/>
  <c r="Q954" s="1"/>
  <c r="M954"/>
  <c r="P954" s="1"/>
  <c r="O949"/>
  <c r="Q949" s="1"/>
  <c r="M949"/>
  <c r="P949" s="1"/>
  <c r="O948"/>
  <c r="Q948" s="1"/>
  <c r="M948"/>
  <c r="P948" s="1"/>
  <c r="Q947"/>
  <c r="O947"/>
  <c r="M947"/>
  <c r="P947" s="1"/>
  <c r="O946"/>
  <c r="Q946" s="1"/>
  <c r="M946"/>
  <c r="P946" s="1"/>
  <c r="O945"/>
  <c r="Q945" s="1"/>
  <c r="M945"/>
  <c r="P945" s="1"/>
  <c r="O944"/>
  <c r="Q944" s="1"/>
  <c r="M944"/>
  <c r="P944" s="1"/>
  <c r="O939"/>
  <c r="Q939" s="1"/>
  <c r="M939"/>
  <c r="P939" s="1"/>
  <c r="O938"/>
  <c r="Q938" s="1"/>
  <c r="M938"/>
  <c r="P938" s="1"/>
  <c r="O937"/>
  <c r="Q937" s="1"/>
  <c r="M937"/>
  <c r="P937" s="1"/>
  <c r="O936"/>
  <c r="Q936" s="1"/>
  <c r="M936"/>
  <c r="P936" s="1"/>
  <c r="O935"/>
  <c r="Q935" s="1"/>
  <c r="M935"/>
  <c r="P935" s="1"/>
  <c r="O934"/>
  <c r="Q934" s="1"/>
  <c r="M934"/>
  <c r="P934" s="1"/>
  <c r="O933"/>
  <c r="Q933" s="1"/>
  <c r="M933"/>
  <c r="P933" s="1"/>
  <c r="O932"/>
  <c r="Q932" s="1"/>
  <c r="M932"/>
  <c r="P932" s="1"/>
  <c r="Q931"/>
  <c r="O931"/>
  <c r="M931"/>
  <c r="P931" s="1"/>
  <c r="O930"/>
  <c r="Q930" s="1"/>
  <c r="M930"/>
  <c r="P930" s="1"/>
  <c r="Q929"/>
  <c r="O929"/>
  <c r="M929"/>
  <c r="P929" s="1"/>
  <c r="O928"/>
  <c r="Q928" s="1"/>
  <c r="M928"/>
  <c r="P928" s="1"/>
  <c r="O927"/>
  <c r="Q927" s="1"/>
  <c r="M927"/>
  <c r="P927" s="1"/>
  <c r="O926"/>
  <c r="Q926" s="1"/>
  <c r="M926"/>
  <c r="P926" s="1"/>
  <c r="O925"/>
  <c r="Q925" s="1"/>
  <c r="M925"/>
  <c r="P925" s="1"/>
  <c r="Q924"/>
  <c r="O924"/>
  <c r="M924"/>
  <c r="P924" s="1"/>
  <c r="O921"/>
  <c r="Q921" s="1"/>
  <c r="M921"/>
  <c r="P921" s="1"/>
  <c r="O920"/>
  <c r="Q920" s="1"/>
  <c r="M920"/>
  <c r="P920" s="1"/>
  <c r="Q919"/>
  <c r="O919"/>
  <c r="M919"/>
  <c r="P919" s="1"/>
  <c r="O918"/>
  <c r="Q918" s="1"/>
  <c r="M918"/>
  <c r="P918" s="1"/>
  <c r="O917"/>
  <c r="Q917" s="1"/>
  <c r="M917"/>
  <c r="P917" s="1"/>
  <c r="O916"/>
  <c r="Q916" s="1"/>
  <c r="M916"/>
  <c r="P916" s="1"/>
  <c r="O915"/>
  <c r="Q915" s="1"/>
  <c r="M915"/>
  <c r="P915" s="1"/>
  <c r="O914"/>
  <c r="Q914" s="1"/>
  <c r="M914"/>
  <c r="P914" s="1"/>
  <c r="O906"/>
  <c r="Q906" s="1"/>
  <c r="M906"/>
  <c r="P906" s="1"/>
  <c r="Q905"/>
  <c r="O905"/>
  <c r="M905"/>
  <c r="P905" s="1"/>
  <c r="M1507" l="1"/>
  <c r="M1516"/>
  <c r="O1516" s="1"/>
  <c r="M1520"/>
  <c r="M1517"/>
  <c r="M1521"/>
  <c r="P1521" s="1"/>
  <c r="Q1521" s="1"/>
  <c r="M1526"/>
  <c r="M1529"/>
  <c r="M1533"/>
  <c r="M1536"/>
  <c r="P1536" s="1"/>
  <c r="Q1536" s="1"/>
  <c r="M1508"/>
  <c r="P1508" s="1"/>
  <c r="Q1508" s="1"/>
  <c r="O1509"/>
  <c r="M1511"/>
  <c r="M1515"/>
  <c r="P1515" s="1"/>
  <c r="Q1515" s="1"/>
  <c r="M1519"/>
  <c r="M1523"/>
  <c r="M1525"/>
  <c r="M1534"/>
  <c r="P1534" s="1"/>
  <c r="Q1534" s="1"/>
  <c r="O1535"/>
  <c r="O1511"/>
  <c r="P1511"/>
  <c r="Q1511" s="1"/>
  <c r="P1520"/>
  <c r="Q1520" s="1"/>
  <c r="O1520"/>
  <c r="O1517"/>
  <c r="P1517"/>
  <c r="Q1517" s="1"/>
  <c r="O1526"/>
  <c r="P1526"/>
  <c r="Q1526" s="1"/>
  <c r="O1529"/>
  <c r="P1529"/>
  <c r="Q1529" s="1"/>
  <c r="O1533"/>
  <c r="P1533"/>
  <c r="Q1533" s="1"/>
  <c r="O1507"/>
  <c r="P1507"/>
  <c r="Q1507" s="1"/>
  <c r="O1513"/>
  <c r="P1513"/>
  <c r="Q1513" s="1"/>
  <c r="O1518"/>
  <c r="P1518"/>
  <c r="Q1518" s="1"/>
  <c r="O1522"/>
  <c r="P1522"/>
  <c r="Q1522" s="1"/>
  <c r="O1527"/>
  <c r="P1527"/>
  <c r="Q1527" s="1"/>
  <c r="P1530"/>
  <c r="Q1530" s="1"/>
  <c r="O1530"/>
  <c r="O1531"/>
  <c r="P1531"/>
  <c r="Q1531" s="1"/>
  <c r="O1519"/>
  <c r="P1519"/>
  <c r="Q1519" s="1"/>
  <c r="O1523"/>
  <c r="P1523"/>
  <c r="Q1523" s="1"/>
  <c r="O1525"/>
  <c r="P1525"/>
  <c r="Q1525" s="1"/>
  <c r="O1510"/>
  <c r="O1512"/>
  <c r="O1524"/>
  <c r="O1532"/>
  <c r="P1514"/>
  <c r="Q1514" s="1"/>
  <c r="P1528"/>
  <c r="Q1528" s="1"/>
  <c r="M214"/>
  <c r="O214" s="1"/>
  <c r="M213"/>
  <c r="O213" s="1"/>
  <c r="M212"/>
  <c r="O212" s="1"/>
  <c r="M211"/>
  <c r="O211" s="1"/>
  <c r="M210"/>
  <c r="O210" s="1"/>
  <c r="M209"/>
  <c r="O209" s="1"/>
  <c r="M208"/>
  <c r="O208" s="1"/>
  <c r="M207"/>
  <c r="O207" s="1"/>
  <c r="M206"/>
  <c r="O206" s="1"/>
  <c r="M205"/>
  <c r="O205" s="1"/>
  <c r="M204"/>
  <c r="O204" s="1"/>
  <c r="M203"/>
  <c r="O203" s="1"/>
  <c r="M202"/>
  <c r="O202" s="1"/>
  <c r="M201"/>
  <c r="O201" s="1"/>
  <c r="M200"/>
  <c r="O200" s="1"/>
  <c r="M199"/>
  <c r="O199" s="1"/>
  <c r="M198"/>
  <c r="O198" s="1"/>
  <c r="M197"/>
  <c r="O197" s="1"/>
  <c r="M196"/>
  <c r="O196" s="1"/>
  <c r="M195"/>
  <c r="O195" s="1"/>
  <c r="M194"/>
  <c r="O194" s="1"/>
  <c r="M193"/>
  <c r="O193" s="1"/>
  <c r="M192"/>
  <c r="O192" s="1"/>
  <c r="M191"/>
  <c r="O191" s="1"/>
  <c r="P190"/>
  <c r="Q190" s="1"/>
  <c r="M190"/>
  <c r="O190" s="1"/>
  <c r="M189"/>
  <c r="O189" s="1"/>
  <c r="P188"/>
  <c r="Q188" s="1"/>
  <c r="M188"/>
  <c r="O188" s="1"/>
  <c r="M187"/>
  <c r="O187" s="1"/>
  <c r="P186"/>
  <c r="Q186" s="1"/>
  <c r="M186"/>
  <c r="O186" s="1"/>
  <c r="M185"/>
  <c r="O185" s="1"/>
  <c r="M184"/>
  <c r="O184" s="1"/>
  <c r="M183"/>
  <c r="O183" s="1"/>
  <c r="M182"/>
  <c r="O182" s="1"/>
  <c r="M181"/>
  <c r="O181" s="1"/>
  <c r="M180"/>
  <c r="O180" s="1"/>
  <c r="M179"/>
  <c r="O179" s="1"/>
  <c r="M178"/>
  <c r="O178" s="1"/>
  <c r="M177"/>
  <c r="O177" s="1"/>
  <c r="M176"/>
  <c r="O176" s="1"/>
  <c r="M175"/>
  <c r="O175" s="1"/>
  <c r="P192" l="1"/>
  <c r="Q192" s="1"/>
  <c r="P194"/>
  <c r="Q194" s="1"/>
  <c r="P185"/>
  <c r="Q185" s="1"/>
  <c r="P187"/>
  <c r="Q187" s="1"/>
  <c r="P189"/>
  <c r="Q189" s="1"/>
  <c r="P191"/>
  <c r="Q191" s="1"/>
  <c r="P193"/>
  <c r="Q193" s="1"/>
  <c r="P1516"/>
  <c r="Q1516" s="1"/>
  <c r="O1508"/>
  <c r="P175"/>
  <c r="Q175" s="1"/>
  <c r="P177"/>
  <c r="Q177" s="1"/>
  <c r="P179"/>
  <c r="Q179" s="1"/>
  <c r="P181"/>
  <c r="Q181" s="1"/>
  <c r="P183"/>
  <c r="Q183" s="1"/>
  <c r="P196"/>
  <c r="Q196" s="1"/>
  <c r="P198"/>
  <c r="Q198" s="1"/>
  <c r="P200"/>
  <c r="Q200" s="1"/>
  <c r="P202"/>
  <c r="Q202" s="1"/>
  <c r="P204"/>
  <c r="Q204" s="1"/>
  <c r="P206"/>
  <c r="Q206" s="1"/>
  <c r="P208"/>
  <c r="Q208" s="1"/>
  <c r="P210"/>
  <c r="Q210" s="1"/>
  <c r="P212"/>
  <c r="Q212" s="1"/>
  <c r="P214"/>
  <c r="Q214" s="1"/>
  <c r="P176"/>
  <c r="Q176" s="1"/>
  <c r="P178"/>
  <c r="Q178" s="1"/>
  <c r="P180"/>
  <c r="Q180" s="1"/>
  <c r="P182"/>
  <c r="Q182" s="1"/>
  <c r="P197"/>
  <c r="Q197" s="1"/>
  <c r="P199"/>
  <c r="Q199" s="1"/>
  <c r="P201"/>
  <c r="Q201" s="1"/>
  <c r="P203"/>
  <c r="Q203" s="1"/>
  <c r="P205"/>
  <c r="Q205" s="1"/>
  <c r="P207"/>
  <c r="Q207" s="1"/>
  <c r="P209"/>
  <c r="Q209" s="1"/>
  <c r="P211"/>
  <c r="Q211" s="1"/>
  <c r="P213"/>
  <c r="Q213" s="1"/>
  <c r="O1534"/>
  <c r="O1515"/>
  <c r="O1536"/>
  <c r="O1521"/>
  <c r="P184"/>
  <c r="Q184" s="1"/>
  <c r="P195"/>
  <c r="Q195" s="1"/>
  <c r="M308" l="1"/>
  <c r="O308" s="1"/>
  <c r="F308"/>
  <c r="M307"/>
  <c r="P307" s="1"/>
  <c r="Q307" s="1"/>
  <c r="F307"/>
  <c r="M306"/>
  <c r="P306" s="1"/>
  <c r="Q306" s="1"/>
  <c r="F306"/>
  <c r="P305"/>
  <c r="Q305" s="1"/>
  <c r="M305"/>
  <c r="O305" s="1"/>
  <c r="F305"/>
  <c r="M304"/>
  <c r="O304" s="1"/>
  <c r="F304"/>
  <c r="M303"/>
  <c r="P303" s="1"/>
  <c r="Q303" s="1"/>
  <c r="F303"/>
  <c r="M302"/>
  <c r="O302" s="1"/>
  <c r="F302"/>
  <c r="O301"/>
  <c r="M301"/>
  <c r="P301" s="1"/>
  <c r="Q301" s="1"/>
  <c r="F301"/>
  <c r="M300"/>
  <c r="O300" s="1"/>
  <c r="F300"/>
  <c r="M299"/>
  <c r="P299" s="1"/>
  <c r="Q299" s="1"/>
  <c r="F299"/>
  <c r="M298"/>
  <c r="P298" s="1"/>
  <c r="Q298" s="1"/>
  <c r="F298"/>
  <c r="M297"/>
  <c r="P297" s="1"/>
  <c r="Q297" s="1"/>
  <c r="F297"/>
  <c r="M296"/>
  <c r="O296" s="1"/>
  <c r="F296"/>
  <c r="M295"/>
  <c r="P295" s="1"/>
  <c r="Q295" s="1"/>
  <c r="F295"/>
  <c r="M294"/>
  <c r="P294" s="1"/>
  <c r="Q294" s="1"/>
  <c r="F294"/>
  <c r="O293"/>
  <c r="M293"/>
  <c r="P293" s="1"/>
  <c r="Q293" s="1"/>
  <c r="F293"/>
  <c r="M292"/>
  <c r="O292" s="1"/>
  <c r="F292"/>
  <c r="M291"/>
  <c r="P291" s="1"/>
  <c r="Q291" s="1"/>
  <c r="F291"/>
  <c r="M290"/>
  <c r="P290" s="1"/>
  <c r="Q290" s="1"/>
  <c r="F290"/>
  <c r="M289"/>
  <c r="P289" s="1"/>
  <c r="Q289" s="1"/>
  <c r="F289"/>
  <c r="M288"/>
  <c r="O288" s="1"/>
  <c r="F288"/>
  <c r="M287"/>
  <c r="P287" s="1"/>
  <c r="Q287" s="1"/>
  <c r="F287"/>
  <c r="M286"/>
  <c r="P286" s="1"/>
  <c r="Q286" s="1"/>
  <c r="F286"/>
  <c r="O285"/>
  <c r="M285"/>
  <c r="P285" s="1"/>
  <c r="Q285" s="1"/>
  <c r="F285"/>
  <c r="M284"/>
  <c r="O284" s="1"/>
  <c r="F284"/>
  <c r="M283"/>
  <c r="P283" s="1"/>
  <c r="Q283" s="1"/>
  <c r="F283"/>
  <c r="M282"/>
  <c r="P282" s="1"/>
  <c r="Q282" s="1"/>
  <c r="F282"/>
  <c r="M281"/>
  <c r="P281" s="1"/>
  <c r="Q281" s="1"/>
  <c r="F281"/>
  <c r="M280"/>
  <c r="O280" s="1"/>
  <c r="F280"/>
  <c r="M279"/>
  <c r="P279" s="1"/>
  <c r="Q279" s="1"/>
  <c r="F279"/>
  <c r="M278"/>
  <c r="P278" s="1"/>
  <c r="Q278" s="1"/>
  <c r="F278"/>
  <c r="O277"/>
  <c r="M277"/>
  <c r="P277" s="1"/>
  <c r="Q277" s="1"/>
  <c r="F277"/>
  <c r="M276"/>
  <c r="O276" s="1"/>
  <c r="F276"/>
  <c r="M275"/>
  <c r="P275" s="1"/>
  <c r="Q275" s="1"/>
  <c r="F275"/>
  <c r="M274"/>
  <c r="P274" s="1"/>
  <c r="Q274" s="1"/>
  <c r="F274"/>
  <c r="M273"/>
  <c r="P273" s="1"/>
  <c r="Q273" s="1"/>
  <c r="F273"/>
  <c r="M272"/>
  <c r="O272" s="1"/>
  <c r="F272"/>
  <c r="O271"/>
  <c r="M271"/>
  <c r="P271" s="1"/>
  <c r="Q271" s="1"/>
  <c r="F271"/>
  <c r="M270"/>
  <c r="P270" s="1"/>
  <c r="Q270" s="1"/>
  <c r="F270"/>
  <c r="M269"/>
  <c r="P269" s="1"/>
  <c r="Q269" s="1"/>
  <c r="F269"/>
  <c r="O273" l="1"/>
  <c r="O289"/>
  <c r="O303"/>
  <c r="O281"/>
  <c r="O297"/>
  <c r="O307"/>
  <c r="O279"/>
  <c r="O287"/>
  <c r="O295"/>
  <c r="O299"/>
  <c r="O269"/>
  <c r="P272"/>
  <c r="Q272" s="1"/>
  <c r="O275"/>
  <c r="O283"/>
  <c r="O291"/>
  <c r="P302"/>
  <c r="Q302" s="1"/>
  <c r="O270"/>
  <c r="O274"/>
  <c r="O278"/>
  <c r="O282"/>
  <c r="O286"/>
  <c r="O290"/>
  <c r="O294"/>
  <c r="O298"/>
  <c r="O306"/>
  <c r="P276"/>
  <c r="Q276" s="1"/>
  <c r="P280"/>
  <c r="Q280" s="1"/>
  <c r="P284"/>
  <c r="Q284" s="1"/>
  <c r="P288"/>
  <c r="Q288" s="1"/>
  <c r="P292"/>
  <c r="Q292" s="1"/>
  <c r="P296"/>
  <c r="Q296" s="1"/>
  <c r="P300"/>
  <c r="Q300" s="1"/>
  <c r="P304"/>
  <c r="Q304" s="1"/>
  <c r="P308"/>
  <c r="Q308" s="1"/>
  <c r="M1284"/>
  <c r="P1284" s="1"/>
  <c r="Q1284" s="1"/>
  <c r="F1284"/>
  <c r="P1283"/>
  <c r="Q1283" s="1"/>
  <c r="M1283"/>
  <c r="O1283" s="1"/>
  <c r="F1283"/>
  <c r="M1282"/>
  <c r="P1282" s="1"/>
  <c r="Q1282" s="1"/>
  <c r="F1282"/>
  <c r="M1281"/>
  <c r="O1281" s="1"/>
  <c r="F1281"/>
  <c r="M1280"/>
  <c r="O1280" s="1"/>
  <c r="F1280"/>
  <c r="P1279"/>
  <c r="Q1279" s="1"/>
  <c r="M1279"/>
  <c r="O1279" s="1"/>
  <c r="F1279"/>
  <c r="M1278"/>
  <c r="P1278" s="1"/>
  <c r="Q1278" s="1"/>
  <c r="F1278"/>
  <c r="M1274"/>
  <c r="P1274" s="1"/>
  <c r="Q1274" s="1"/>
  <c r="F1274"/>
  <c r="M1273"/>
  <c r="P1273" s="1"/>
  <c r="Q1273" s="1"/>
  <c r="F1273"/>
  <c r="M1272"/>
  <c r="P1272" s="1"/>
  <c r="Q1272" s="1"/>
  <c r="F1272"/>
  <c r="O1271"/>
  <c r="M1271"/>
  <c r="P1271" s="1"/>
  <c r="Q1271" s="1"/>
  <c r="F1271"/>
  <c r="M1270"/>
  <c r="O1270" s="1"/>
  <c r="F1270"/>
  <c r="M1269"/>
  <c r="P1269" s="1"/>
  <c r="Q1269" s="1"/>
  <c r="F1269"/>
  <c r="M1268"/>
  <c r="P1268" s="1"/>
  <c r="Q1268" s="1"/>
  <c r="F1268"/>
  <c r="O1264"/>
  <c r="M1264"/>
  <c r="P1264" s="1"/>
  <c r="Q1264" s="1"/>
  <c r="F1264"/>
  <c r="M1263"/>
  <c r="O1263" s="1"/>
  <c r="F1263"/>
  <c r="M1262"/>
  <c r="P1262" s="1"/>
  <c r="Q1262" s="1"/>
  <c r="F1262"/>
  <c r="O1261"/>
  <c r="M1261"/>
  <c r="P1261" s="1"/>
  <c r="Q1261" s="1"/>
  <c r="F1261"/>
  <c r="M1260"/>
  <c r="P1260" s="1"/>
  <c r="Q1260" s="1"/>
  <c r="F1260"/>
  <c r="M1259"/>
  <c r="O1259" s="1"/>
  <c r="F1259"/>
  <c r="M1258"/>
  <c r="P1258" s="1"/>
  <c r="Q1258" s="1"/>
  <c r="F1258"/>
  <c r="O1253"/>
  <c r="M1253"/>
  <c r="P1253" s="1"/>
  <c r="Q1253" s="1"/>
  <c r="F1253"/>
  <c r="M1252"/>
  <c r="P1252" s="1"/>
  <c r="Q1252" s="1"/>
  <c r="F1252"/>
  <c r="P1251"/>
  <c r="Q1251" s="1"/>
  <c r="M1251"/>
  <c r="O1251" s="1"/>
  <c r="F1251"/>
  <c r="M1250"/>
  <c r="P1250" s="1"/>
  <c r="Q1250" s="1"/>
  <c r="F1250"/>
  <c r="M1249"/>
  <c r="P1249" s="1"/>
  <c r="Q1249" s="1"/>
  <c r="F1249"/>
  <c r="O1248"/>
  <c r="M1248"/>
  <c r="P1248" s="1"/>
  <c r="Q1248" s="1"/>
  <c r="F1248"/>
  <c r="O1260" l="1"/>
  <c r="P1263"/>
  <c r="Q1263" s="1"/>
  <c r="O1272"/>
  <c r="P1280"/>
  <c r="Q1280" s="1"/>
  <c r="O1249"/>
  <c r="O1252"/>
  <c r="O1268"/>
  <c r="O1284"/>
  <c r="P1259"/>
  <c r="Q1259" s="1"/>
  <c r="P1270"/>
  <c r="Q1270" s="1"/>
  <c r="O1250"/>
  <c r="O1258"/>
  <c r="O1262"/>
  <c r="O1269"/>
  <c r="O1278"/>
  <c r="P1281"/>
  <c r="Q1281" s="1"/>
  <c r="O1282"/>
  <c r="L166" l="1"/>
  <c r="K166"/>
  <c r="L165"/>
  <c r="K165"/>
  <c r="L164"/>
  <c r="K164"/>
  <c r="L163"/>
  <c r="K163"/>
  <c r="L162"/>
  <c r="K162"/>
  <c r="L161"/>
  <c r="K161"/>
  <c r="L160"/>
  <c r="K160"/>
  <c r="L159"/>
  <c r="K159"/>
  <c r="L158"/>
  <c r="K158"/>
  <c r="L157"/>
  <c r="K157"/>
  <c r="L156"/>
  <c r="K156"/>
  <c r="L155"/>
  <c r="K155"/>
  <c r="L154"/>
  <c r="M154" s="1"/>
  <c r="O154" s="1"/>
  <c r="K154"/>
  <c r="L153"/>
  <c r="K153"/>
  <c r="L152"/>
  <c r="K152"/>
  <c r="L151"/>
  <c r="K151"/>
  <c r="L150"/>
  <c r="K150"/>
  <c r="L149"/>
  <c r="K149"/>
  <c r="L148"/>
  <c r="K148"/>
  <c r="L147"/>
  <c r="K147"/>
  <c r="L146"/>
  <c r="K146"/>
  <c r="L145"/>
  <c r="K145"/>
  <c r="L144"/>
  <c r="K144"/>
  <c r="L143"/>
  <c r="K143"/>
  <c r="L142"/>
  <c r="K142"/>
  <c r="L141"/>
  <c r="K141"/>
  <c r="L140"/>
  <c r="K140"/>
  <c r="L139"/>
  <c r="K139"/>
  <c r="L138"/>
  <c r="K138"/>
  <c r="L137"/>
  <c r="K137"/>
  <c r="L136"/>
  <c r="K136"/>
  <c r="L135"/>
  <c r="K135"/>
  <c r="L134"/>
  <c r="K134"/>
  <c r="L133"/>
  <c r="K133"/>
  <c r="L132"/>
  <c r="K132"/>
  <c r="L131"/>
  <c r="K131"/>
  <c r="L130"/>
  <c r="K130"/>
  <c r="L129"/>
  <c r="K129"/>
  <c r="L128"/>
  <c r="K128"/>
  <c r="L127"/>
  <c r="K127"/>
  <c r="M1193"/>
  <c r="O1193" s="1"/>
  <c r="F1193"/>
  <c r="M1192"/>
  <c r="P1192" s="1"/>
  <c r="Q1192" s="1"/>
  <c r="F1192"/>
  <c r="M1191"/>
  <c r="P1191" s="1"/>
  <c r="Q1191" s="1"/>
  <c r="F1191"/>
  <c r="M1190"/>
  <c r="O1190" s="1"/>
  <c r="F1190"/>
  <c r="P1189"/>
  <c r="Q1189" s="1"/>
  <c r="M1189"/>
  <c r="O1189" s="1"/>
  <c r="F1189"/>
  <c r="M1188"/>
  <c r="P1188" s="1"/>
  <c r="Q1188" s="1"/>
  <c r="F1188"/>
  <c r="M1187"/>
  <c r="O1187" s="1"/>
  <c r="F1187"/>
  <c r="M1186"/>
  <c r="P1186" s="1"/>
  <c r="Q1186" s="1"/>
  <c r="F1186"/>
  <c r="M1185"/>
  <c r="O1185" s="1"/>
  <c r="F1185"/>
  <c r="M1184"/>
  <c r="P1184" s="1"/>
  <c r="Q1184" s="1"/>
  <c r="F1184"/>
  <c r="M1183"/>
  <c r="O1183" s="1"/>
  <c r="F1183"/>
  <c r="M1182"/>
  <c r="P1182" s="1"/>
  <c r="Q1182" s="1"/>
  <c r="F1182"/>
  <c r="M1181"/>
  <c r="O1181" s="1"/>
  <c r="F1181"/>
  <c r="M1180"/>
  <c r="P1180" s="1"/>
  <c r="Q1180" s="1"/>
  <c r="F1180"/>
  <c r="M1179"/>
  <c r="O1179" s="1"/>
  <c r="F1179"/>
  <c r="M1178"/>
  <c r="P1178" s="1"/>
  <c r="Q1178" s="1"/>
  <c r="F1178"/>
  <c r="M1177"/>
  <c r="O1177" s="1"/>
  <c r="F1177"/>
  <c r="O1176"/>
  <c r="M1176"/>
  <c r="P1176" s="1"/>
  <c r="Q1176" s="1"/>
  <c r="F1176"/>
  <c r="M1175"/>
  <c r="O1175" s="1"/>
  <c r="F1175"/>
  <c r="M1174"/>
  <c r="P1174" s="1"/>
  <c r="Q1174" s="1"/>
  <c r="F1174"/>
  <c r="M1170"/>
  <c r="O1170" s="1"/>
  <c r="F1170"/>
  <c r="M1169"/>
  <c r="P1169" s="1"/>
  <c r="Q1169" s="1"/>
  <c r="F1169"/>
  <c r="M1168"/>
  <c r="P1168" s="1"/>
  <c r="Q1168" s="1"/>
  <c r="F1168"/>
  <c r="M1167"/>
  <c r="O1167" s="1"/>
  <c r="F1167"/>
  <c r="M1166"/>
  <c r="O1166" s="1"/>
  <c r="F1166"/>
  <c r="M1165"/>
  <c r="P1165" s="1"/>
  <c r="Q1165" s="1"/>
  <c r="F1165"/>
  <c r="M1164"/>
  <c r="O1164" s="1"/>
  <c r="F1164"/>
  <c r="P1166" l="1"/>
  <c r="Q1166" s="1"/>
  <c r="O1180"/>
  <c r="M139"/>
  <c r="P139" s="1"/>
  <c r="Q139" s="1"/>
  <c r="M153"/>
  <c r="M140"/>
  <c r="M142"/>
  <c r="M144"/>
  <c r="M146"/>
  <c r="M148"/>
  <c r="M150"/>
  <c r="M152"/>
  <c r="O152" s="1"/>
  <c r="P1167"/>
  <c r="Q1167" s="1"/>
  <c r="P1190"/>
  <c r="Q1190" s="1"/>
  <c r="M128"/>
  <c r="M130"/>
  <c r="M132"/>
  <c r="M134"/>
  <c r="P134" s="1"/>
  <c r="Q134" s="1"/>
  <c r="M136"/>
  <c r="M138"/>
  <c r="M155"/>
  <c r="M157"/>
  <c r="O157" s="1"/>
  <c r="M159"/>
  <c r="M161"/>
  <c r="M163"/>
  <c r="M165"/>
  <c r="P165" s="1"/>
  <c r="Q165" s="1"/>
  <c r="O1174"/>
  <c r="P1177"/>
  <c r="Q1177" s="1"/>
  <c r="O1186"/>
  <c r="M127"/>
  <c r="O127" s="1"/>
  <c r="M129"/>
  <c r="M131"/>
  <c r="M133"/>
  <c r="M135"/>
  <c r="O135" s="1"/>
  <c r="M137"/>
  <c r="M166"/>
  <c r="O1169"/>
  <c r="O1178"/>
  <c r="P1181"/>
  <c r="Q1181" s="1"/>
  <c r="O1184"/>
  <c r="O1192"/>
  <c r="M141"/>
  <c r="O141" s="1"/>
  <c r="M143"/>
  <c r="M145"/>
  <c r="O145" s="1"/>
  <c r="M147"/>
  <c r="M149"/>
  <c r="O149" s="1"/>
  <c r="M151"/>
  <c r="M156"/>
  <c r="P156" s="1"/>
  <c r="Q156" s="1"/>
  <c r="M158"/>
  <c r="M160"/>
  <c r="P160" s="1"/>
  <c r="Q160" s="1"/>
  <c r="M162"/>
  <c r="M164"/>
  <c r="P164" s="1"/>
  <c r="Q164" s="1"/>
  <c r="O1165"/>
  <c r="O1182"/>
  <c r="P1185"/>
  <c r="Q1185" s="1"/>
  <c r="O1188"/>
  <c r="P1193"/>
  <c r="Q1193" s="1"/>
  <c r="O140"/>
  <c r="P140"/>
  <c r="Q140" s="1"/>
  <c r="O142"/>
  <c r="P142"/>
  <c r="Q142" s="1"/>
  <c r="O144"/>
  <c r="P144"/>
  <c r="Q144" s="1"/>
  <c r="O146"/>
  <c r="P146"/>
  <c r="Q146" s="1"/>
  <c r="O148"/>
  <c r="P148"/>
  <c r="Q148" s="1"/>
  <c r="O150"/>
  <c r="P150"/>
  <c r="Q150" s="1"/>
  <c r="P155"/>
  <c r="Q155" s="1"/>
  <c r="O155"/>
  <c r="P157"/>
  <c r="Q157" s="1"/>
  <c r="P159"/>
  <c r="Q159" s="1"/>
  <c r="O159"/>
  <c r="P161"/>
  <c r="Q161" s="1"/>
  <c r="O161"/>
  <c r="P163"/>
  <c r="Q163" s="1"/>
  <c r="O163"/>
  <c r="O128"/>
  <c r="P128"/>
  <c r="Q128" s="1"/>
  <c r="O130"/>
  <c r="P130"/>
  <c r="Q130" s="1"/>
  <c r="O132"/>
  <c r="P132"/>
  <c r="Q132" s="1"/>
  <c r="O134"/>
  <c r="O136"/>
  <c r="P136"/>
  <c r="Q136" s="1"/>
  <c r="O138"/>
  <c r="P138"/>
  <c r="Q138" s="1"/>
  <c r="P153"/>
  <c r="Q153" s="1"/>
  <c r="O153"/>
  <c r="O166"/>
  <c r="P166"/>
  <c r="Q166" s="1"/>
  <c r="P141"/>
  <c r="Q141" s="1"/>
  <c r="P143"/>
  <c r="Q143" s="1"/>
  <c r="O143"/>
  <c r="P145"/>
  <c r="Q145" s="1"/>
  <c r="P147"/>
  <c r="Q147" s="1"/>
  <c r="O147"/>
  <c r="P151"/>
  <c r="Q151" s="1"/>
  <c r="O151"/>
  <c r="O156"/>
  <c r="O158"/>
  <c r="P158"/>
  <c r="Q158" s="1"/>
  <c r="O160"/>
  <c r="O162"/>
  <c r="P162"/>
  <c r="Q162" s="1"/>
  <c r="O164"/>
  <c r="P127"/>
  <c r="Q127" s="1"/>
  <c r="P129"/>
  <c r="Q129" s="1"/>
  <c r="O129"/>
  <c r="P131"/>
  <c r="Q131" s="1"/>
  <c r="O131"/>
  <c r="P133"/>
  <c r="Q133" s="1"/>
  <c r="O133"/>
  <c r="P135"/>
  <c r="Q135" s="1"/>
  <c r="P137"/>
  <c r="Q137" s="1"/>
  <c r="O137"/>
  <c r="O139"/>
  <c r="P152"/>
  <c r="Q152" s="1"/>
  <c r="P154"/>
  <c r="Q154" s="1"/>
  <c r="P1175"/>
  <c r="Q1175" s="1"/>
  <c r="P1179"/>
  <c r="Q1179" s="1"/>
  <c r="P1183"/>
  <c r="Q1183" s="1"/>
  <c r="P1187"/>
  <c r="Q1187" s="1"/>
  <c r="O1191"/>
  <c r="P1164"/>
  <c r="Q1164" s="1"/>
  <c r="O1168"/>
  <c r="P1170"/>
  <c r="Q1170" s="1"/>
  <c r="P149" l="1"/>
  <c r="Q149" s="1"/>
  <c r="O165"/>
  <c r="K114"/>
  <c r="M114" s="1"/>
  <c r="K113"/>
  <c r="M113" s="1"/>
  <c r="K112"/>
  <c r="M112" s="1"/>
  <c r="P112" s="1"/>
  <c r="Q112" s="1"/>
  <c r="K111"/>
  <c r="M111" s="1"/>
  <c r="K110"/>
  <c r="M110" s="1"/>
  <c r="K109"/>
  <c r="M109" s="1"/>
  <c r="K108"/>
  <c r="M108" s="1"/>
  <c r="P108" s="1"/>
  <c r="Q108" s="1"/>
  <c r="K107"/>
  <c r="M107" s="1"/>
  <c r="K106"/>
  <c r="M106" s="1"/>
  <c r="O106" s="1"/>
  <c r="K105"/>
  <c r="M105" s="1"/>
  <c r="K104"/>
  <c r="M104" s="1"/>
  <c r="P104" s="1"/>
  <c r="Q104" s="1"/>
  <c r="K103"/>
  <c r="M103" s="1"/>
  <c r="K102"/>
  <c r="M102" s="1"/>
  <c r="O102" s="1"/>
  <c r="K101"/>
  <c r="M101" s="1"/>
  <c r="K100"/>
  <c r="M100" s="1"/>
  <c r="P100" s="1"/>
  <c r="Q100" s="1"/>
  <c r="K99"/>
  <c r="M99" s="1"/>
  <c r="F99"/>
  <c r="K98"/>
  <c r="M98" s="1"/>
  <c r="M97"/>
  <c r="P97" s="1"/>
  <c r="Q97" s="1"/>
  <c r="K97"/>
  <c r="K96"/>
  <c r="M96" s="1"/>
  <c r="K95"/>
  <c r="M95" s="1"/>
  <c r="O95" s="1"/>
  <c r="K94"/>
  <c r="M94" s="1"/>
  <c r="K93"/>
  <c r="M93" s="1"/>
  <c r="P93" s="1"/>
  <c r="Q93" s="1"/>
  <c r="K92"/>
  <c r="M92" s="1"/>
  <c r="K91"/>
  <c r="M91" s="1"/>
  <c r="O91" s="1"/>
  <c r="K90"/>
  <c r="M90" s="1"/>
  <c r="F90"/>
  <c r="K89"/>
  <c r="M89" s="1"/>
  <c r="K88"/>
  <c r="M88" s="1"/>
  <c r="O88" s="1"/>
  <c r="K87"/>
  <c r="M87" s="1"/>
  <c r="K86"/>
  <c r="M86" s="1"/>
  <c r="P86" s="1"/>
  <c r="Q86" s="1"/>
  <c r="F86"/>
  <c r="K85"/>
  <c r="M85" s="1"/>
  <c r="O85" s="1"/>
  <c r="K84"/>
  <c r="M84" s="1"/>
  <c r="K83"/>
  <c r="M83" s="1"/>
  <c r="P83" s="1"/>
  <c r="Q83" s="1"/>
  <c r="K82"/>
  <c r="M82" s="1"/>
  <c r="M81"/>
  <c r="O81" s="1"/>
  <c r="K81"/>
  <c r="K80"/>
  <c r="M80" s="1"/>
  <c r="K79"/>
  <c r="M79" s="1"/>
  <c r="P79" s="1"/>
  <c r="Q79" s="1"/>
  <c r="K78"/>
  <c r="M78" s="1"/>
  <c r="K77"/>
  <c r="M77" s="1"/>
  <c r="O77" s="1"/>
  <c r="K76"/>
  <c r="M76" s="1"/>
  <c r="K75"/>
  <c r="M75" s="1"/>
  <c r="P75" s="1"/>
  <c r="Q75" s="1"/>
  <c r="K1489"/>
  <c r="M1489" s="1"/>
  <c r="F1489"/>
  <c r="K1488"/>
  <c r="M1488" s="1"/>
  <c r="F1488"/>
  <c r="K1487"/>
  <c r="M1487" s="1"/>
  <c r="O1487" s="1"/>
  <c r="F1487"/>
  <c r="K1486"/>
  <c r="M1486" s="1"/>
  <c r="F1486"/>
  <c r="K1485"/>
  <c r="M1485" s="1"/>
  <c r="F1485"/>
  <c r="K1484"/>
  <c r="M1484" s="1"/>
  <c r="F1484"/>
  <c r="M1483"/>
  <c r="O1483" s="1"/>
  <c r="K1483"/>
  <c r="F1483"/>
  <c r="K1482"/>
  <c r="M1482" s="1"/>
  <c r="F1482"/>
  <c r="K1481"/>
  <c r="M1481" s="1"/>
  <c r="F1481"/>
  <c r="K1480"/>
  <c r="M1480" s="1"/>
  <c r="F1480"/>
  <c r="K1479"/>
  <c r="M1479" s="1"/>
  <c r="O1479" s="1"/>
  <c r="F1479"/>
  <c r="K1478"/>
  <c r="M1478" s="1"/>
  <c r="F1478"/>
  <c r="K1477"/>
  <c r="M1477" s="1"/>
  <c r="F1477"/>
  <c r="K1476"/>
  <c r="M1476" s="1"/>
  <c r="P1476" s="1"/>
  <c r="Q1476" s="1"/>
  <c r="F1476"/>
  <c r="K1475"/>
  <c r="M1475" s="1"/>
  <c r="F1475"/>
  <c r="K1474"/>
  <c r="M1474" s="1"/>
  <c r="P1474" s="1"/>
  <c r="Q1474" s="1"/>
  <c r="F1474"/>
  <c r="K1473"/>
  <c r="M1473" s="1"/>
  <c r="F1473"/>
  <c r="M1472"/>
  <c r="P1472" s="1"/>
  <c r="Q1472" s="1"/>
  <c r="K1472"/>
  <c r="F1472"/>
  <c r="K1471"/>
  <c r="M1471" s="1"/>
  <c r="F1471"/>
  <c r="K1470"/>
  <c r="M1470" s="1"/>
  <c r="P1470" s="1"/>
  <c r="Q1470" s="1"/>
  <c r="F1470"/>
  <c r="O1475" l="1"/>
  <c r="P1475"/>
  <c r="Q1475" s="1"/>
  <c r="P1489"/>
  <c r="Q1489" s="1"/>
  <c r="O1489"/>
  <c r="O1473"/>
  <c r="P1473"/>
  <c r="Q1473" s="1"/>
  <c r="O1485"/>
  <c r="P1485"/>
  <c r="Q1485" s="1"/>
  <c r="O1471"/>
  <c r="P1471"/>
  <c r="Q1471" s="1"/>
  <c r="P1481"/>
  <c r="Q1481" s="1"/>
  <c r="O1481"/>
  <c r="O1477"/>
  <c r="P1477"/>
  <c r="Q1477" s="1"/>
  <c r="O110"/>
  <c r="P110"/>
  <c r="Q110" s="1"/>
  <c r="P1483"/>
  <c r="Q1483" s="1"/>
  <c r="P1479"/>
  <c r="Q1479" s="1"/>
  <c r="P1487"/>
  <c r="Q1487" s="1"/>
  <c r="P106"/>
  <c r="Q106" s="1"/>
  <c r="O82"/>
  <c r="P82"/>
  <c r="Q82" s="1"/>
  <c r="O89"/>
  <c r="P89"/>
  <c r="Q89" s="1"/>
  <c r="O94"/>
  <c r="P94"/>
  <c r="Q94" s="1"/>
  <c r="O99"/>
  <c r="P99"/>
  <c r="Q99" s="1"/>
  <c r="O109"/>
  <c r="P109"/>
  <c r="Q109" s="1"/>
  <c r="O111"/>
  <c r="P111"/>
  <c r="Q111" s="1"/>
  <c r="O114"/>
  <c r="P114"/>
  <c r="Q114" s="1"/>
  <c r="O76"/>
  <c r="P76"/>
  <c r="Q76" s="1"/>
  <c r="O84"/>
  <c r="P84"/>
  <c r="Q84" s="1"/>
  <c r="O96"/>
  <c r="P96"/>
  <c r="Q96" s="1"/>
  <c r="O101"/>
  <c r="P101"/>
  <c r="Q101" s="1"/>
  <c r="O113"/>
  <c r="P113"/>
  <c r="Q113" s="1"/>
  <c r="O78"/>
  <c r="P78"/>
  <c r="Q78" s="1"/>
  <c r="O90"/>
  <c r="P90"/>
  <c r="Q90" s="1"/>
  <c r="O98"/>
  <c r="P98"/>
  <c r="Q98" s="1"/>
  <c r="O103"/>
  <c r="P103"/>
  <c r="Q103" s="1"/>
  <c r="O80"/>
  <c r="P80"/>
  <c r="Q80" s="1"/>
  <c r="O87"/>
  <c r="P87"/>
  <c r="Q87" s="1"/>
  <c r="O92"/>
  <c r="P92"/>
  <c r="Q92" s="1"/>
  <c r="O105"/>
  <c r="P105"/>
  <c r="Q105" s="1"/>
  <c r="O107"/>
  <c r="P107"/>
  <c r="Q107" s="1"/>
  <c r="O75"/>
  <c r="O79"/>
  <c r="O83"/>
  <c r="O86"/>
  <c r="O93"/>
  <c r="O97"/>
  <c r="O100"/>
  <c r="O104"/>
  <c r="O108"/>
  <c r="O112"/>
  <c r="P77"/>
  <c r="Q77" s="1"/>
  <c r="P81"/>
  <c r="Q81" s="1"/>
  <c r="P85"/>
  <c r="Q85" s="1"/>
  <c r="P88"/>
  <c r="Q88" s="1"/>
  <c r="P91"/>
  <c r="Q91" s="1"/>
  <c r="P95"/>
  <c r="Q95" s="1"/>
  <c r="P102"/>
  <c r="Q102" s="1"/>
  <c r="P1478"/>
  <c r="Q1478" s="1"/>
  <c r="O1478"/>
  <c r="P1486"/>
  <c r="Q1486" s="1"/>
  <c r="O1486"/>
  <c r="P1480"/>
  <c r="Q1480" s="1"/>
  <c r="O1480"/>
  <c r="P1488"/>
  <c r="Q1488" s="1"/>
  <c r="O1488"/>
  <c r="P1482"/>
  <c r="Q1482" s="1"/>
  <c r="O1482"/>
  <c r="P1484"/>
  <c r="Q1484" s="1"/>
  <c r="O1484"/>
  <c r="O1470"/>
  <c r="O1472"/>
  <c r="O1474"/>
  <c r="O1476"/>
  <c r="M1443"/>
  <c r="O1443" s="1"/>
  <c r="F1443"/>
  <c r="M1442"/>
  <c r="P1442" s="1"/>
  <c r="Q1442" s="1"/>
  <c r="F1442"/>
  <c r="M1441"/>
  <c r="P1441" s="1"/>
  <c r="Q1441" s="1"/>
  <c r="F1441"/>
  <c r="O1440"/>
  <c r="M1440"/>
  <c r="P1440" s="1"/>
  <c r="Q1440" s="1"/>
  <c r="F1440"/>
  <c r="M1439"/>
  <c r="O1439" s="1"/>
  <c r="F1439"/>
  <c r="M1438"/>
  <c r="P1438" s="1"/>
  <c r="Q1438" s="1"/>
  <c r="F1438"/>
  <c r="M1437"/>
  <c r="P1437" s="1"/>
  <c r="Q1437" s="1"/>
  <c r="F1437"/>
  <c r="M1436"/>
  <c r="O1436" s="1"/>
  <c r="F1436"/>
  <c r="M1435"/>
  <c r="O1435" s="1"/>
  <c r="F1435"/>
  <c r="M1434"/>
  <c r="P1434" s="1"/>
  <c r="Q1434" s="1"/>
  <c r="F1434"/>
  <c r="M1432"/>
  <c r="P1432" s="1"/>
  <c r="Q1432" s="1"/>
  <c r="F1432"/>
  <c r="O1431"/>
  <c r="M1431"/>
  <c r="P1431" s="1"/>
  <c r="Q1431" s="1"/>
  <c r="F1431"/>
  <c r="M1430"/>
  <c r="O1430" s="1"/>
  <c r="F1430"/>
  <c r="M1429"/>
  <c r="P1429" s="1"/>
  <c r="Q1429" s="1"/>
  <c r="F1429"/>
  <c r="M1428"/>
  <c r="O1428" s="1"/>
  <c r="F1428"/>
  <c r="M1427"/>
  <c r="P1427" s="1"/>
  <c r="Q1427" s="1"/>
  <c r="F1427"/>
  <c r="M1426"/>
  <c r="O1426" s="1"/>
  <c r="F1426"/>
  <c r="M1425"/>
  <c r="P1425" s="1"/>
  <c r="Q1425" s="1"/>
  <c r="F1425"/>
  <c r="M1424"/>
  <c r="P1424" s="1"/>
  <c r="Q1424" s="1"/>
  <c r="F1424"/>
  <c r="M1422"/>
  <c r="P1422" s="1"/>
  <c r="Q1422" s="1"/>
  <c r="F1422"/>
  <c r="M1421"/>
  <c r="O1421" s="1"/>
  <c r="F1421"/>
  <c r="M1420"/>
  <c r="P1420" s="1"/>
  <c r="Q1420" s="1"/>
  <c r="F1420"/>
  <c r="M1419"/>
  <c r="P1419" s="1"/>
  <c r="Q1419" s="1"/>
  <c r="F1419"/>
  <c r="M1418"/>
  <c r="O1418" s="1"/>
  <c r="F1418"/>
  <c r="M1417"/>
  <c r="O1417" s="1"/>
  <c r="F1417"/>
  <c r="O1416"/>
  <c r="M1416"/>
  <c r="P1416" s="1"/>
  <c r="Q1416" s="1"/>
  <c r="F1416"/>
  <c r="M1415"/>
  <c r="O1415" s="1"/>
  <c r="F1415"/>
  <c r="M1414"/>
  <c r="P1414" s="1"/>
  <c r="Q1414" s="1"/>
  <c r="F1414"/>
  <c r="M1413"/>
  <c r="O1413" s="1"/>
  <c r="F1413"/>
  <c r="M1412"/>
  <c r="P1412" s="1"/>
  <c r="Q1412" s="1"/>
  <c r="F1412"/>
  <c r="M1411"/>
  <c r="O1411" s="1"/>
  <c r="F1411"/>
  <c r="M1410"/>
  <c r="P1410" s="1"/>
  <c r="Q1410" s="1"/>
  <c r="F1410"/>
  <c r="M1409"/>
  <c r="O1409" s="1"/>
  <c r="F1409"/>
  <c r="M1408"/>
  <c r="P1408" s="1"/>
  <c r="Q1408" s="1"/>
  <c r="F1408"/>
  <c r="M1407"/>
  <c r="O1407" s="1"/>
  <c r="F1407"/>
  <c r="O1406"/>
  <c r="M1406"/>
  <c r="P1406" s="1"/>
  <c r="Q1406" s="1"/>
  <c r="F1406"/>
  <c r="M1405"/>
  <c r="O1405" s="1"/>
  <c r="F1405"/>
  <c r="M1404"/>
  <c r="P1404" s="1"/>
  <c r="Q1404" s="1"/>
  <c r="F1404"/>
  <c r="P1411" l="1"/>
  <c r="Q1411" s="1"/>
  <c r="O1425"/>
  <c r="P1436"/>
  <c r="Q1436" s="1"/>
  <c r="O1408"/>
  <c r="O1420"/>
  <c r="P1428"/>
  <c r="Q1428" s="1"/>
  <c r="O1414"/>
  <c r="O1404"/>
  <c r="P1407"/>
  <c r="Q1407" s="1"/>
  <c r="O1410"/>
  <c r="O1427"/>
  <c r="O1429"/>
  <c r="O1434"/>
  <c r="O1438"/>
  <c r="O1442"/>
  <c r="P1418"/>
  <c r="Q1418" s="1"/>
  <c r="O1412"/>
  <c r="P1415"/>
  <c r="Q1415" s="1"/>
  <c r="O1422"/>
  <c r="O1419"/>
  <c r="O1424"/>
  <c r="O1432"/>
  <c r="O1437"/>
  <c r="O1441"/>
  <c r="P1421"/>
  <c r="Q1421" s="1"/>
  <c r="P1426"/>
  <c r="Q1426" s="1"/>
  <c r="P1430"/>
  <c r="Q1430" s="1"/>
  <c r="P1435"/>
  <c r="Q1435" s="1"/>
  <c r="P1439"/>
  <c r="Q1439" s="1"/>
  <c r="P1443"/>
  <c r="Q1443" s="1"/>
  <c r="P1405"/>
  <c r="Q1405" s="1"/>
  <c r="P1409"/>
  <c r="Q1409" s="1"/>
  <c r="P1413"/>
  <c r="Q1413" s="1"/>
  <c r="P1417"/>
  <c r="Q1417" s="1"/>
  <c r="M1390" l="1"/>
  <c r="O1390" s="1"/>
  <c r="M1389"/>
  <c r="O1389" s="1"/>
  <c r="M1388"/>
  <c r="O1388" s="1"/>
  <c r="M1380"/>
  <c r="O1380" s="1"/>
  <c r="M1379"/>
  <c r="O1379" s="1"/>
  <c r="M1378"/>
  <c r="O1378" s="1"/>
  <c r="M1370"/>
  <c r="O1370" s="1"/>
  <c r="M1369"/>
  <c r="O1369" s="1"/>
  <c r="M1368"/>
  <c r="O1368" s="1"/>
  <c r="M1360"/>
  <c r="O1360" s="1"/>
  <c r="M1359"/>
  <c r="O1359" s="1"/>
  <c r="M1358"/>
  <c r="O1358" s="1"/>
  <c r="P1388" l="1"/>
  <c r="Q1388" s="1"/>
  <c r="P1389"/>
  <c r="Q1389" s="1"/>
  <c r="P1390"/>
  <c r="Q1390" s="1"/>
  <c r="P1379"/>
  <c r="Q1379" s="1"/>
  <c r="P1380"/>
  <c r="Q1380" s="1"/>
  <c r="P1378"/>
  <c r="Q1378" s="1"/>
  <c r="P1370"/>
  <c r="Q1370" s="1"/>
  <c r="P1368"/>
  <c r="Q1368" s="1"/>
  <c r="P1369"/>
  <c r="Q1369" s="1"/>
  <c r="P1360"/>
  <c r="Q1360" s="1"/>
  <c r="P1358"/>
  <c r="Q1358" s="1"/>
  <c r="P1359"/>
  <c r="Q1359" s="1"/>
  <c r="M1047" l="1"/>
  <c r="O1047" s="1"/>
  <c r="M1046"/>
  <c r="O1046" s="1"/>
  <c r="M1045"/>
  <c r="O1045" s="1"/>
  <c r="L1340"/>
  <c r="K1340"/>
  <c r="M1340" s="1"/>
  <c r="L1339"/>
  <c r="K1339"/>
  <c r="L1338"/>
  <c r="K1338"/>
  <c r="M1338" s="1"/>
  <c r="L1337"/>
  <c r="K1337"/>
  <c r="L1336"/>
  <c r="K1336"/>
  <c r="L1335"/>
  <c r="K1335"/>
  <c r="L1334"/>
  <c r="K1334"/>
  <c r="L1333"/>
  <c r="K1333"/>
  <c r="L1332"/>
  <c r="K1332"/>
  <c r="M1332" s="1"/>
  <c r="L1331"/>
  <c r="K1331"/>
  <c r="L1330"/>
  <c r="K1330"/>
  <c r="L1329"/>
  <c r="K1329"/>
  <c r="L1328"/>
  <c r="K1328"/>
  <c r="L1327"/>
  <c r="K1327"/>
  <c r="L1326"/>
  <c r="K1326"/>
  <c r="L1325"/>
  <c r="K1325"/>
  <c r="L1324"/>
  <c r="K1324"/>
  <c r="M1323"/>
  <c r="P1323" s="1"/>
  <c r="Q1323" s="1"/>
  <c r="L1323"/>
  <c r="K1323"/>
  <c r="L1322"/>
  <c r="K1322"/>
  <c r="M1322" s="1"/>
  <c r="L1321"/>
  <c r="K1321"/>
  <c r="K1320"/>
  <c r="M1320" s="1"/>
  <c r="K1319"/>
  <c r="M1319" s="1"/>
  <c r="K1318"/>
  <c r="M1318" s="1"/>
  <c r="P1318" s="1"/>
  <c r="Q1318" s="1"/>
  <c r="K1317"/>
  <c r="M1317" s="1"/>
  <c r="K1316"/>
  <c r="M1316" s="1"/>
  <c r="K1315"/>
  <c r="M1315" s="1"/>
  <c r="O1315" s="1"/>
  <c r="M1314"/>
  <c r="P1314" s="1"/>
  <c r="Q1314" s="1"/>
  <c r="K1314"/>
  <c r="K1313"/>
  <c r="M1313" s="1"/>
  <c r="K1312"/>
  <c r="M1312" s="1"/>
  <c r="M1311"/>
  <c r="O1311" s="1"/>
  <c r="M1331" l="1"/>
  <c r="P1331" s="1"/>
  <c r="Q1331" s="1"/>
  <c r="M1333"/>
  <c r="P1333" s="1"/>
  <c r="Q1333" s="1"/>
  <c r="M1335"/>
  <c r="P1335" s="1"/>
  <c r="Q1335" s="1"/>
  <c r="M1337"/>
  <c r="P1337" s="1"/>
  <c r="Q1337" s="1"/>
  <c r="M1339"/>
  <c r="P1339" s="1"/>
  <c r="Q1339" s="1"/>
  <c r="M1321"/>
  <c r="P1321" s="1"/>
  <c r="Q1321" s="1"/>
  <c r="M1324"/>
  <c r="M1330"/>
  <c r="O1330" s="1"/>
  <c r="O1314"/>
  <c r="M1325"/>
  <c r="P1325" s="1"/>
  <c r="Q1325" s="1"/>
  <c r="M1327"/>
  <c r="P1327" s="1"/>
  <c r="Q1327" s="1"/>
  <c r="M1329"/>
  <c r="P1329" s="1"/>
  <c r="Q1329" s="1"/>
  <c r="M1328"/>
  <c r="M1336"/>
  <c r="P1336" s="1"/>
  <c r="Q1336" s="1"/>
  <c r="M1326"/>
  <c r="O1326" s="1"/>
  <c r="M1334"/>
  <c r="O1334" s="1"/>
  <c r="P1045"/>
  <c r="Q1045" s="1"/>
  <c r="P1046"/>
  <c r="Q1046" s="1"/>
  <c r="P1047"/>
  <c r="Q1047" s="1"/>
  <c r="P1326"/>
  <c r="Q1326" s="1"/>
  <c r="O1324"/>
  <c r="P1324"/>
  <c r="Q1324" s="1"/>
  <c r="O1332"/>
  <c r="P1332"/>
  <c r="Q1332" s="1"/>
  <c r="O1340"/>
  <c r="P1340"/>
  <c r="Q1340" s="1"/>
  <c r="O1313"/>
  <c r="P1313"/>
  <c r="Q1313" s="1"/>
  <c r="P1312"/>
  <c r="Q1312" s="1"/>
  <c r="O1312"/>
  <c r="O1317"/>
  <c r="P1317"/>
  <c r="Q1317" s="1"/>
  <c r="O1320"/>
  <c r="P1320"/>
  <c r="Q1320" s="1"/>
  <c r="O1322"/>
  <c r="P1322"/>
  <c r="Q1322" s="1"/>
  <c r="P1330"/>
  <c r="Q1330" s="1"/>
  <c r="O1338"/>
  <c r="P1338"/>
  <c r="Q1338" s="1"/>
  <c r="O1316"/>
  <c r="P1316"/>
  <c r="Q1316" s="1"/>
  <c r="O1319"/>
  <c r="P1319"/>
  <c r="Q1319" s="1"/>
  <c r="O1328"/>
  <c r="P1328"/>
  <c r="Q1328" s="1"/>
  <c r="O1318"/>
  <c r="O1321"/>
  <c r="O1323"/>
  <c r="O1327"/>
  <c r="O1329"/>
  <c r="O1331"/>
  <c r="O1333"/>
  <c r="O1335"/>
  <c r="O1337"/>
  <c r="O1339"/>
  <c r="P1311"/>
  <c r="Q1311" s="1"/>
  <c r="P1315"/>
  <c r="Q1315" s="1"/>
  <c r="O1336" l="1"/>
  <c r="O1325"/>
  <c r="P1334"/>
  <c r="Q1334" s="1"/>
  <c r="N1303"/>
  <c r="L1303"/>
  <c r="K1303"/>
  <c r="F1303"/>
  <c r="N1302"/>
  <c r="L1302"/>
  <c r="K1302"/>
  <c r="F1302"/>
  <c r="N1301"/>
  <c r="L1301"/>
  <c r="K1301"/>
  <c r="F1301"/>
  <c r="N1300"/>
  <c r="L1300"/>
  <c r="K1300"/>
  <c r="F1300"/>
  <c r="N1299"/>
  <c r="L1299"/>
  <c r="K1299"/>
  <c r="F1299"/>
  <c r="N1298"/>
  <c r="L1298"/>
  <c r="K1298"/>
  <c r="F1298"/>
  <c r="N1297"/>
  <c r="L1297"/>
  <c r="K1297"/>
  <c r="F1297"/>
  <c r="N1296"/>
  <c r="L1296"/>
  <c r="K1296"/>
  <c r="F1296"/>
  <c r="N1295"/>
  <c r="L1295"/>
  <c r="K1295"/>
  <c r="F1295"/>
  <c r="N1294"/>
  <c r="L1294"/>
  <c r="K1294"/>
  <c r="F1294"/>
  <c r="M1295" l="1"/>
  <c r="O1295" s="1"/>
  <c r="M1294"/>
  <c r="O1294" s="1"/>
  <c r="M1296"/>
  <c r="M1297"/>
  <c r="O1297" s="1"/>
  <c r="M1298"/>
  <c r="P1298" s="1"/>
  <c r="Q1298" s="1"/>
  <c r="M1299"/>
  <c r="P1299" s="1"/>
  <c r="Q1299" s="1"/>
  <c r="M1300"/>
  <c r="M1301"/>
  <c r="P1301" s="1"/>
  <c r="Q1301" s="1"/>
  <c r="M1302"/>
  <c r="O1302" s="1"/>
  <c r="M1303"/>
  <c r="P1303" s="1"/>
  <c r="Q1303" s="1"/>
  <c r="O1296"/>
  <c r="P1296"/>
  <c r="Q1296" s="1"/>
  <c r="P1297"/>
  <c r="Q1297" s="1"/>
  <c r="O1300"/>
  <c r="P1300"/>
  <c r="Q1300" s="1"/>
  <c r="O1301"/>
  <c r="P1302"/>
  <c r="Q1302" s="1"/>
  <c r="O1303"/>
  <c r="O1298" l="1"/>
  <c r="P1295"/>
  <c r="Q1295" s="1"/>
  <c r="O1299"/>
  <c r="P1294"/>
  <c r="Q1294" s="1"/>
  <c r="M999"/>
  <c r="O999" s="1"/>
  <c r="F999"/>
  <c r="M998"/>
  <c r="P998" s="1"/>
  <c r="Q998" s="1"/>
  <c r="F998"/>
  <c r="M997"/>
  <c r="P997" s="1"/>
  <c r="Q997" s="1"/>
  <c r="F997"/>
  <c r="M996"/>
  <c r="P996" s="1"/>
  <c r="Q996" s="1"/>
  <c r="F996"/>
  <c r="M995"/>
  <c r="O995" s="1"/>
  <c r="F995"/>
  <c r="O994"/>
  <c r="M994"/>
  <c r="P994" s="1"/>
  <c r="Q994" s="1"/>
  <c r="F994"/>
  <c r="M993"/>
  <c r="P993" s="1"/>
  <c r="Q993" s="1"/>
  <c r="F993"/>
  <c r="M991"/>
  <c r="O991" s="1"/>
  <c r="F991"/>
  <c r="M990"/>
  <c r="O990" s="1"/>
  <c r="F990"/>
  <c r="M989"/>
  <c r="P989" s="1"/>
  <c r="Q989" s="1"/>
  <c r="F989"/>
  <c r="M988"/>
  <c r="P988" s="1"/>
  <c r="Q988" s="1"/>
  <c r="F988"/>
  <c r="M987"/>
  <c r="O987" s="1"/>
  <c r="F987"/>
  <c r="M986"/>
  <c r="O986" s="1"/>
  <c r="F986"/>
  <c r="M985"/>
  <c r="P985" s="1"/>
  <c r="Q985" s="1"/>
  <c r="F985"/>
  <c r="M982"/>
  <c r="O982" s="1"/>
  <c r="F982"/>
  <c r="O981"/>
  <c r="M981"/>
  <c r="P981" s="1"/>
  <c r="Q981" s="1"/>
  <c r="F981"/>
  <c r="M980"/>
  <c r="P980" s="1"/>
  <c r="Q980" s="1"/>
  <c r="F980"/>
  <c r="M979"/>
  <c r="P979" s="1"/>
  <c r="Q979" s="1"/>
  <c r="F979"/>
  <c r="M978"/>
  <c r="O978" s="1"/>
  <c r="F978"/>
  <c r="M975"/>
  <c r="P975" s="1"/>
  <c r="Q975" s="1"/>
  <c r="F975"/>
  <c r="M974"/>
  <c r="O974" s="1"/>
  <c r="F974"/>
  <c r="M973"/>
  <c r="P973" s="1"/>
  <c r="Q973" s="1"/>
  <c r="F973"/>
  <c r="M972"/>
  <c r="O972" s="1"/>
  <c r="F972"/>
  <c r="M971"/>
  <c r="O971" s="1"/>
  <c r="F971"/>
  <c r="M970"/>
  <c r="O970" s="1"/>
  <c r="F970"/>
  <c r="P972" l="1"/>
  <c r="Q972" s="1"/>
  <c r="O975"/>
  <c r="O988"/>
  <c r="P971"/>
  <c r="Q971" s="1"/>
  <c r="O973"/>
  <c r="O985"/>
  <c r="O996"/>
  <c r="O998"/>
  <c r="O979"/>
  <c r="O993"/>
  <c r="O997"/>
  <c r="P995"/>
  <c r="Q995" s="1"/>
  <c r="P999"/>
  <c r="Q999" s="1"/>
  <c r="O989"/>
  <c r="P987"/>
  <c r="Q987" s="1"/>
  <c r="P991"/>
  <c r="Q991" s="1"/>
  <c r="P986"/>
  <c r="Q986" s="1"/>
  <c r="P990"/>
  <c r="Q990" s="1"/>
  <c r="O980"/>
  <c r="P978"/>
  <c r="Q978" s="1"/>
  <c r="P982"/>
  <c r="Q982" s="1"/>
  <c r="P970"/>
  <c r="Q970" s="1"/>
  <c r="P974"/>
  <c r="Q974" s="1"/>
  <c r="M1066" l="1"/>
  <c r="O1066" s="1"/>
  <c r="M1065"/>
  <c r="O1065" s="1"/>
  <c r="M1064"/>
  <c r="O1064" s="1"/>
  <c r="M1063"/>
  <c r="O1063" s="1"/>
  <c r="M1062"/>
  <c r="O1062" s="1"/>
  <c r="M1061"/>
  <c r="O1061" s="1"/>
  <c r="M1060"/>
  <c r="O1060" s="1"/>
  <c r="M1058"/>
  <c r="O1058" s="1"/>
  <c r="M1057"/>
  <c r="O1057" s="1"/>
  <c r="M1056"/>
  <c r="O1056" s="1"/>
  <c r="M1055"/>
  <c r="O1055" s="1"/>
  <c r="M1054"/>
  <c r="O1054" s="1"/>
  <c r="M1053"/>
  <c r="O1053" s="1"/>
  <c r="P1060" l="1"/>
  <c r="Q1060" s="1"/>
  <c r="P1061"/>
  <c r="Q1061" s="1"/>
  <c r="P1062"/>
  <c r="Q1062" s="1"/>
  <c r="P1063"/>
  <c r="Q1063" s="1"/>
  <c r="P1064"/>
  <c r="Q1064" s="1"/>
  <c r="P1065"/>
  <c r="Q1065" s="1"/>
  <c r="P1066"/>
  <c r="Q1066" s="1"/>
  <c r="P1053"/>
  <c r="Q1053" s="1"/>
  <c r="P1054"/>
  <c r="Q1054" s="1"/>
  <c r="P1055"/>
  <c r="Q1055" s="1"/>
  <c r="P1056"/>
  <c r="Q1056" s="1"/>
  <c r="P1057"/>
  <c r="Q1057" s="1"/>
  <c r="P1058"/>
  <c r="Q1058" s="1"/>
</calcChain>
</file>

<file path=xl/sharedStrings.xml><?xml version="1.0" encoding="utf-8"?>
<sst xmlns="http://schemas.openxmlformats.org/spreadsheetml/2006/main" count="2492" uniqueCount="1058">
  <si>
    <t>Nr.</t>
  </si>
  <si>
    <t>Pastatų grupės pagal šilumos suvartojimą</t>
  </si>
  <si>
    <t>Adresas</t>
  </si>
  <si>
    <t>Butų sk.</t>
  </si>
  <si>
    <t>Namo 
plotas</t>
  </si>
  <si>
    <t>Butų 
plotas</t>
  </si>
  <si>
    <t xml:space="preserve">Šilumos 
suvartojimas šildymui </t>
  </si>
  <si>
    <t>vnt.</t>
  </si>
  <si>
    <t>metai</t>
  </si>
  <si>
    <t>MWh</t>
  </si>
  <si>
    <t>Lt/MWh</t>
  </si>
  <si>
    <r>
      <t>I.</t>
    </r>
    <r>
      <rPr>
        <sz val="8"/>
        <rFont val="Arial"/>
        <family val="2"/>
        <charset val="186"/>
      </rPr>
      <t xml:space="preserve"> Daugiabučiai suvartojantys mažiausiai šilumos (naujos statybos, kokybiški namai)</t>
    </r>
  </si>
  <si>
    <r>
      <t>IV.</t>
    </r>
    <r>
      <rPr>
        <sz val="8"/>
        <rFont val="Arial"/>
        <family val="2"/>
        <charset val="186"/>
      </rPr>
      <t xml:space="preserve"> Daugiaubučiai suvartojantys labai daug šilumos (senos statybos, labai prastos šiluminės izoliacijos namai)</t>
    </r>
  </si>
  <si>
    <t>Statybos metai</t>
  </si>
  <si>
    <t>Suvartotas šilumos kiekis</t>
  </si>
  <si>
    <t>Apmokestinta šiluma šildymui gyventojams</t>
  </si>
  <si>
    <t xml:space="preserve">Šilumos kaina gyventojams
(su PVM) </t>
  </si>
  <si>
    <t>Mokėjimai už šilumą 1 m² ploto šildymui                 (su PVM)</t>
  </si>
  <si>
    <t xml:space="preserve">Iš viso 
</t>
  </si>
  <si>
    <t xml:space="preserve">Karštam vandeniui ruošti </t>
  </si>
  <si>
    <t>Karšto vandens temp. palaikymui</t>
  </si>
  <si>
    <t xml:space="preserve">Patalpų šildymui </t>
  </si>
  <si>
    <t>m²</t>
  </si>
  <si>
    <t>MWh/m²</t>
  </si>
  <si>
    <t>Lt/m²</t>
  </si>
  <si>
    <t>Šilumos suvartojimas 60 m² ploto buto šildymui</t>
  </si>
  <si>
    <t>Mokėjimai už šilumą 60 m² ploto buto šildymui 
(su PVM)</t>
  </si>
  <si>
    <t>kWh/mėn</t>
  </si>
  <si>
    <t>Lt/mėn</t>
  </si>
  <si>
    <r>
      <t>II.</t>
    </r>
    <r>
      <rPr>
        <sz val="8"/>
        <rFont val="Arial"/>
        <family val="2"/>
        <charset val="186"/>
      </rPr>
      <t xml:space="preserve"> Daugiabučiai suvartojantys mažai arba vidutiniškai šilumos (naujos statybos ir kiti kažkiek taupantys šilumą namai)</t>
    </r>
  </si>
  <si>
    <r>
      <t>III.</t>
    </r>
    <r>
      <rPr>
        <sz val="8"/>
        <rFont val="Arial"/>
        <family val="2"/>
        <charset val="186"/>
      </rPr>
      <t xml:space="preserve"> Daugiabučiai suvartojantys daug šilumos (senos statybos nerenovuoti namai)</t>
    </r>
  </si>
  <si>
    <t>Vilnius (UAB "Vilniaus energija")</t>
  </si>
  <si>
    <t>Karšto vandens temp. Palaikymui</t>
  </si>
  <si>
    <t>Kaunas (AB ,,Kauno energija")</t>
  </si>
  <si>
    <t>Šiauliai (AB "Šiaulių energija")</t>
  </si>
  <si>
    <t>Šilumos suvartojimas 60 m2 ploto buto šildymui</t>
  </si>
  <si>
    <t>kWh/mėn.</t>
  </si>
  <si>
    <t>Mažeikiai (UAB "Mažeikių šilumos tinklai")</t>
  </si>
  <si>
    <t>Staty-bos metai</t>
  </si>
  <si>
    <t>....</t>
  </si>
  <si>
    <t>Varėna (UAB "Varėnos šiluma")</t>
  </si>
  <si>
    <t>Pavilnionių g. 31</t>
  </si>
  <si>
    <t>Bajorų kelias 3</t>
  </si>
  <si>
    <t>iki 1992</t>
  </si>
  <si>
    <t>J.Tiškevičiaus g. 6</t>
  </si>
  <si>
    <t>Ašmenos II-oji 37</t>
  </si>
  <si>
    <t>Geležinio Vilko 1A</t>
  </si>
  <si>
    <t>Krėvės 82B</t>
  </si>
  <si>
    <t>Karaliaus Mindaugo 7</t>
  </si>
  <si>
    <t>Saulės 3</t>
  </si>
  <si>
    <t>Šiaurės 101</t>
  </si>
  <si>
    <t>Partizanų 198</t>
  </si>
  <si>
    <t>Lukšio 64</t>
  </si>
  <si>
    <t>Taikos 39</t>
  </si>
  <si>
    <t>Gravrogkų 17</t>
  </si>
  <si>
    <t>Vievio 54</t>
  </si>
  <si>
    <t>Partizanų 20</t>
  </si>
  <si>
    <t>Baltų 2</t>
  </si>
  <si>
    <t>Baršausko 75</t>
  </si>
  <si>
    <t>Taikos 41</t>
  </si>
  <si>
    <t>Draugystės 6</t>
  </si>
  <si>
    <t>Juozapavičiaus 48 A</t>
  </si>
  <si>
    <t>Masiulio 6</t>
  </si>
  <si>
    <t>Sąjungos a. 10</t>
  </si>
  <si>
    <t>MWh/m²/mėn.</t>
  </si>
  <si>
    <t>Lt/m²/mėn.</t>
  </si>
  <si>
    <t>Sukilėlių 87A (KVT)</t>
  </si>
  <si>
    <t>Kovo 11-osios 114 (renov.)(KVT)</t>
  </si>
  <si>
    <t>Kovo 11-osios 118 (renov)(KVT)</t>
  </si>
  <si>
    <t>Krėvės 61 (renov.) (KVT)</t>
  </si>
  <si>
    <t>Partizanų 160 (renov.)</t>
  </si>
  <si>
    <t>Griunvaldo 4  (renov.)</t>
  </si>
  <si>
    <t>Savanorių 415  (renov.)(KVT)</t>
  </si>
  <si>
    <t>Taikos 78 (renov.)</t>
  </si>
  <si>
    <t>Medvėgalio 31 (renov.)</t>
  </si>
  <si>
    <t>Šiaurės 1 (KVT)</t>
  </si>
  <si>
    <t>MWh/m²/mėn</t>
  </si>
  <si>
    <t>Lt/m²/mėn</t>
  </si>
  <si>
    <t>Sodų 4</t>
  </si>
  <si>
    <t>J.Kubiliaus g. 4</t>
  </si>
  <si>
    <t>Jaunimo 4 (renov.)</t>
  </si>
  <si>
    <t>Kalantos R. 23</t>
  </si>
  <si>
    <t>Stulginskio A. 64</t>
  </si>
  <si>
    <t>Masiulio T. 1</t>
  </si>
  <si>
    <t>Jakšto 8</t>
  </si>
  <si>
    <t>SODŲ 11</t>
  </si>
  <si>
    <t>VASARIO 16-OSIOS 8</t>
  </si>
  <si>
    <t>P.VILEIŠIO 6</t>
  </si>
  <si>
    <r>
      <rPr>
        <b/>
        <sz val="8"/>
        <rFont val="Arial"/>
        <family val="2"/>
        <charset val="186"/>
      </rPr>
      <t>IV.</t>
    </r>
    <r>
      <rPr>
        <sz val="8"/>
        <rFont val="Arial"/>
        <family val="2"/>
        <charset val="186"/>
      </rPr>
      <t xml:space="preserve"> Daugiaubučiai suvartojantys labai daug šilumos (senos statybos, labai prastos šiluminės izoliacijos namai)</t>
    </r>
  </si>
  <si>
    <r>
      <rPr>
        <b/>
        <sz val="8"/>
        <rFont val="Arial"/>
        <family val="2"/>
        <charset val="186"/>
      </rPr>
      <t>III</t>
    </r>
    <r>
      <rPr>
        <sz val="8"/>
        <rFont val="Arial"/>
        <family val="2"/>
        <charset val="186"/>
      </rPr>
      <t>. Daugiabučiai suvartojantys daug šilumos (senos statybos nerenovuoti namai)</t>
    </r>
  </si>
  <si>
    <r>
      <rPr>
        <b/>
        <sz val="8"/>
        <rFont val="Arial"/>
        <family val="2"/>
        <charset val="186"/>
      </rPr>
      <t>IV</t>
    </r>
    <r>
      <rPr>
        <sz val="8"/>
        <rFont val="Arial"/>
        <family val="2"/>
        <charset val="186"/>
      </rPr>
      <t>. Daugiaubučiai suvartojantys labai daug šilumos (senos statybos, labai prastos šiluminės izoliacijos namai)</t>
    </r>
  </si>
  <si>
    <t>Raseiniai (UAB „Raseinių šilumos tinklai")</t>
  </si>
  <si>
    <t>Vaižganto 5A</t>
  </si>
  <si>
    <t>Dariaus ir Girėno 23</t>
  </si>
  <si>
    <t>Dariaus ir Girėno 28</t>
  </si>
  <si>
    <t>Dubysos 3</t>
  </si>
  <si>
    <t>Stonų 3</t>
  </si>
  <si>
    <t>Dubysos 16</t>
  </si>
  <si>
    <t>Dubysos 1</t>
  </si>
  <si>
    <t>Vaižganto 1</t>
  </si>
  <si>
    <t>Jaunimo 12</t>
  </si>
  <si>
    <t>Dominikonų 4</t>
  </si>
  <si>
    <t>Muziejaus 6</t>
  </si>
  <si>
    <t>Dariaus ir Girėno 26</t>
  </si>
  <si>
    <t>iki1960</t>
  </si>
  <si>
    <t>V.Kudirkos 9</t>
  </si>
  <si>
    <t>Vytauto Didžiojo 3</t>
  </si>
  <si>
    <r>
      <t>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 suvartojantys mažiausiai šilumos</t>
    </r>
    <r>
      <rPr>
        <sz val="8"/>
        <rFont val="Arial"/>
        <family val="2"/>
        <charset val="186"/>
      </rPr>
      <t xml:space="preserve"> (naujos statybos, apšiltinti, modernizuoti namai ir namai su individualiu šildymo reguliavimu ir apskaita)</t>
    </r>
  </si>
  <si>
    <t>Pavilnionių g. 33</t>
  </si>
  <si>
    <t>M.Mironaitės g. 18</t>
  </si>
  <si>
    <t>Sviliškių g. 8</t>
  </si>
  <si>
    <t>Žirmūnų g. 30C</t>
  </si>
  <si>
    <t>Sviliškių g. 4, 6</t>
  </si>
  <si>
    <r>
      <rPr>
        <b/>
        <sz val="8"/>
        <rFont val="Arial"/>
        <family val="2"/>
        <charset val="186"/>
      </rPr>
      <t>II</t>
    </r>
    <r>
      <rPr>
        <sz val="8"/>
        <rFont val="Arial"/>
        <family val="2"/>
        <charset val="186"/>
      </rPr>
      <t xml:space="preserve">. </t>
    </r>
    <r>
      <rPr>
        <b/>
        <sz val="8"/>
        <rFont val="Arial"/>
        <family val="2"/>
        <charset val="186"/>
      </rPr>
      <t>Daugiabučiai, suvartojantys mažai šilumos</t>
    </r>
    <r>
      <rPr>
        <sz val="8"/>
        <rFont val="Arial"/>
        <family val="2"/>
        <charset val="186"/>
      </rPr>
      <t xml:space="preserve"> (naujos statybos, apšiltinti, modernizuoti namai, tačiau turintys didelius vitrininius langus, kurių atitvarų varža atitinka tik minimalius šiuolaikinius reikalavimus, nedidelio aukštingumo ir mažiau energetiškai efektyvios pastato formos ir panašūs kiti.</t>
    </r>
  </si>
  <si>
    <t>Blindžių g. 7</t>
  </si>
  <si>
    <t>J.Franko g. 8</t>
  </si>
  <si>
    <t>Tolminkiemio g. 31</t>
  </si>
  <si>
    <t>J.Galvydžio g. 11A</t>
  </si>
  <si>
    <t>Tolminkiemio g. 14</t>
  </si>
  <si>
    <t>M.Marcinkevičiaus g. 37, Baltupio g. 175</t>
  </si>
  <si>
    <t>M.Marcinkevičiaus g. 31, 33, 35</t>
  </si>
  <si>
    <t>S.Žukausko g. 27</t>
  </si>
  <si>
    <r>
      <rPr>
        <b/>
        <sz val="8"/>
        <rFont val="Arial"/>
        <family val="2"/>
        <charset val="186"/>
      </rPr>
      <t>III. Daugiabučiai, pastatyti iki 1992 m., neapšiltinti, su įrengtais dalikliais individualiai šilumos apskaitai</t>
    </r>
    <r>
      <rPr>
        <sz val="8"/>
        <rFont val="Arial"/>
        <family val="2"/>
        <charset val="186"/>
      </rPr>
      <t xml:space="preserve"> (pastato vidaus šildymo ir karšto vandens sistema subalansuota; ant kiekvieno šildymo prietaiso įrengti termostatiniai ventiliai ir šilumos kiekio apskaitos dalikliai; įrengti karšto vandens antimagnetiniai skaitikliai; įrengta nuotolinė duomenų nuskaitymo ir valdymo sistema; įvadinio šilumos apskaitos prietaiso, butų šildymo prietaisų, butų karšto vandens apskaitos prietaisų rodmenys nuskaitomi vienu metu) </t>
    </r>
  </si>
  <si>
    <t>Gedvydžių g. 29 (bt. 1-36)</t>
  </si>
  <si>
    <t>V.Pietario g. 7</t>
  </si>
  <si>
    <t>Šviesos g 11 (bt. 41-60)</t>
  </si>
  <si>
    <t>Taikos g. 134, 136</t>
  </si>
  <si>
    <t>Gedvydžių g. 20</t>
  </si>
  <si>
    <t>Kovo 11-osios g. 55</t>
  </si>
  <si>
    <t>Šviesos g 14 (bt. 81-100)</t>
  </si>
  <si>
    <t>Šviesos g 4 (bt. 81-100)</t>
  </si>
  <si>
    <t>Taikos g. 25, 27</t>
  </si>
  <si>
    <t>Gabijos g. 81 (bt. 1-36)</t>
  </si>
  <si>
    <r>
      <t>IV.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Daugiabučiai, pastatyti iki 1992 m.</t>
    </r>
    <r>
      <rPr>
        <sz val="8"/>
        <rFont val="Arial"/>
        <family val="2"/>
        <charset val="186"/>
      </rPr>
      <t xml:space="preserve">, neapšiltinti, su senomis nesubalansuotomis vidaus šildymo ir karšto vandens sistemomis, dalikliai individualiai šilumos apskaitai neįrengti, karšto vandens suvartojimą deklaruoja patys gyventojai </t>
    </r>
  </si>
  <si>
    <t>S.Stanevičiaus g. 7 (bt. 1-40)</t>
  </si>
  <si>
    <t>Žemynos g. 25</t>
  </si>
  <si>
    <t>Peteliškių g. 10</t>
  </si>
  <si>
    <t>Žemynos g. 35</t>
  </si>
  <si>
    <t>Taikos g. 105</t>
  </si>
  <si>
    <t>Antakalnio g. 118</t>
  </si>
  <si>
    <t>Musninkų g. 7</t>
  </si>
  <si>
    <t>Taikos g. 241, 243, 245</t>
  </si>
  <si>
    <t>Kapsų g. 38</t>
  </si>
  <si>
    <r>
      <t>V. Daugiabučiai, suvartojantys daug šilumos</t>
    </r>
    <r>
      <rPr>
        <sz val="8"/>
        <rFont val="Arial"/>
        <family val="2"/>
        <charset val="186"/>
      </rPr>
      <t xml:space="preserve"> (1959-1992 m. statybos nerenovuoti, nusidėvėję namai, kuriuose nuo jų pastatymo dienos neatlikti jokie didesni remonto darbai) </t>
    </r>
  </si>
  <si>
    <t>Parko g. 4</t>
  </si>
  <si>
    <t>Parko g. 6</t>
  </si>
  <si>
    <t>Žaliųjų ežerų g. 9</t>
  </si>
  <si>
    <t>Smėlio g. 11</t>
  </si>
  <si>
    <t>Gelvonų g. 57</t>
  </si>
  <si>
    <t>Naugarduko g. 56</t>
  </si>
  <si>
    <t>Kanklių g. 10B</t>
  </si>
  <si>
    <t>Smėlio g. 15</t>
  </si>
  <si>
    <t>J.Basanavičiaus g. 17A</t>
  </si>
  <si>
    <t>Šaltkalvių g. 66</t>
  </si>
  <si>
    <r>
      <t xml:space="preserve">VI. Daugiabučiai suvartojantys labai daug šilumos </t>
    </r>
    <r>
      <rPr>
        <sz val="8"/>
        <rFont val="Arial"/>
        <family val="2"/>
        <charset val="186"/>
      </rPr>
      <t xml:space="preserve">(senos statybos, labai prastos šiluminės izoliacijos namai) </t>
    </r>
  </si>
  <si>
    <t>S.Skapo g. 6, 8</t>
  </si>
  <si>
    <t>Kunigiškių g. 4</t>
  </si>
  <si>
    <t>Lentvario g. 1</t>
  </si>
  <si>
    <t>Vykinto g. 8</t>
  </si>
  <si>
    <t>V.Grybo g. 30</t>
  </si>
  <si>
    <t>Žygio g. 4</t>
  </si>
  <si>
    <t>Gedimino pr. 27</t>
  </si>
  <si>
    <t>(KVT)</t>
  </si>
  <si>
    <t>daugiabutis namas kuriame karšto vandens tiekėjas AB ,,Kauno energija"</t>
  </si>
  <si>
    <t>šildymui šilumos kiekis išmatuotas šilumos apskaitos prietaisu</t>
  </si>
  <si>
    <t>Molainių g. 8 (apšiltintas), Panevėžys</t>
  </si>
  <si>
    <t xml:space="preserve">iki 1992 </t>
  </si>
  <si>
    <t>Kniaudiškių g. 54 (apšiltintas), Panevėžys</t>
  </si>
  <si>
    <t>Klaipėdos g. 99 K3, Panevėžys</t>
  </si>
  <si>
    <t>Klaipėdos g. 99 K2, Panevėžys</t>
  </si>
  <si>
    <t>Klaipėdos g. 99 K1, Panevėžys</t>
  </si>
  <si>
    <t>Pušaloto g. 76, Panevėžys</t>
  </si>
  <si>
    <t>Respublikos g. 24, Kėdainiai</t>
  </si>
  <si>
    <t>Margirio g. 18, Panevėžys</t>
  </si>
  <si>
    <t>Chemikų g. 3, Kėdainiai</t>
  </si>
  <si>
    <t>Respublikos g. 26, Kėdainiai</t>
  </si>
  <si>
    <t>Liepų al. 13, Panevėžys</t>
  </si>
  <si>
    <t>Švyturio g. 19, Panevėžys</t>
  </si>
  <si>
    <t>Ramygalos g. 67, Panevėžys</t>
  </si>
  <si>
    <t>Vilties g. 47, Panevėžys</t>
  </si>
  <si>
    <t>Vilties g. 22, Panevėžys</t>
  </si>
  <si>
    <t>Marijonų g. 29, Panevėžys</t>
  </si>
  <si>
    <t>Liepų al. 15A, Panevėžys</t>
  </si>
  <si>
    <t>Smėlynės g. 73, Panevėžys</t>
  </si>
  <si>
    <t>Nevėžio g. 24, Panevėžys</t>
  </si>
  <si>
    <t>Smetonos g. 5A, Panevėžys</t>
  </si>
  <si>
    <t>Jakšto g. 8, Panevėžys</t>
  </si>
  <si>
    <t>Žagienės g. 4, Panevėžys</t>
  </si>
  <si>
    <t>Kerbedžio g. 24, Panevėžys</t>
  </si>
  <si>
    <t>Mažeikių 3 Viekšniai</t>
  </si>
  <si>
    <t>Mažeikių 6 Viekšniai</t>
  </si>
  <si>
    <t>S.Daukanto 8 Viekšniai</t>
  </si>
  <si>
    <t>Vytauto Didžiojo 37</t>
  </si>
  <si>
    <t>Partizanų 14A</t>
  </si>
  <si>
    <t>Birštonas (UAB „Birštono šiluma)</t>
  </si>
  <si>
    <t>Kęstučio g. 21</t>
  </si>
  <si>
    <t>Šaulių g. 26</t>
  </si>
  <si>
    <t>Šaulių g. 8</t>
  </si>
  <si>
    <t>V. Kudirkos g. 47</t>
  </si>
  <si>
    <t>Šaulių g. 22</t>
  </si>
  <si>
    <t>Šakiai (UAB "Šakių šilumos tinklai")</t>
  </si>
  <si>
    <t>Šalčininkai (UAB „Šalčininkų šilumos tinklai")</t>
  </si>
  <si>
    <t>K.Vanagėlio g. 9</t>
  </si>
  <si>
    <t>Pašilės 59</t>
  </si>
  <si>
    <t>renov.</t>
  </si>
  <si>
    <t>Algirdo 25</t>
  </si>
  <si>
    <t>Algirdo 27</t>
  </si>
  <si>
    <t>Rytų 6</t>
  </si>
  <si>
    <t>Rytų 4</t>
  </si>
  <si>
    <t>Ateities 19</t>
  </si>
  <si>
    <t>Vytauto Didžiojo 41</t>
  </si>
  <si>
    <t>Vaižganto 20B</t>
  </si>
  <si>
    <t>V.Grybo 2</t>
  </si>
  <si>
    <t>J.Pauliaus II G.34 Eišiškės</t>
  </si>
  <si>
    <t>J.Pauliaus II G.28 Eišiškės</t>
  </si>
  <si>
    <t>NAUJOJI 68 (renov.)</t>
  </si>
  <si>
    <t>BIRUTĖS 14 (renov.)</t>
  </si>
  <si>
    <t>STATYBININKŲ 46 (renov.)</t>
  </si>
  <si>
    <t>KAŠTONŲ 12 (renov.)</t>
  </si>
  <si>
    <t>AUKŠTAKALNIO 14</t>
  </si>
  <si>
    <t>LAUKO 17 (renov.)</t>
  </si>
  <si>
    <t>PUTINŲ 24A</t>
  </si>
  <si>
    <t>VINGIO 1 (renov.)</t>
  </si>
  <si>
    <t>PUTINŲ 2 (renov.)</t>
  </si>
  <si>
    <t>Statybininkų 107</t>
  </si>
  <si>
    <t>Kalniškės 23</t>
  </si>
  <si>
    <t>JAUNIMO 38</t>
  </si>
  <si>
    <t>MIKLUSĖNŲ 33</t>
  </si>
  <si>
    <t>NAUJOJI 18</t>
  </si>
  <si>
    <t>KAŠTONŲ 52</t>
  </si>
  <si>
    <t>STATYBININKŲ 27</t>
  </si>
  <si>
    <t>JONYNO 5</t>
  </si>
  <si>
    <t>NAUJOJI 96</t>
  </si>
  <si>
    <t>NAUJOJI 86</t>
  </si>
  <si>
    <t>VILTIES 18</t>
  </si>
  <si>
    <t>JAZMINŲ 12</t>
  </si>
  <si>
    <t>STATYBININKŲ 34</t>
  </si>
  <si>
    <t>LIKIŠKĖLIŲ 40</t>
  </si>
  <si>
    <t>STATYBININKŲ 49</t>
  </si>
  <si>
    <t>VOLUNGĖS 12</t>
  </si>
  <si>
    <t>VOLUNGĖS 27</t>
  </si>
  <si>
    <t>VOLUNGĖS 22</t>
  </si>
  <si>
    <t>VOLUNGĖS 19</t>
  </si>
  <si>
    <t>Alytus (UAB "Litesko")</t>
  </si>
  <si>
    <r>
      <rPr>
        <b/>
        <sz val="8"/>
        <rFont val="Arial"/>
        <family val="2"/>
        <charset val="186"/>
      </rPr>
      <t>I. Daugiabučiai suvartojantys mažiausiai šilumos</t>
    </r>
    <r>
      <rPr>
        <sz val="8"/>
        <rFont val="Arial"/>
        <family val="2"/>
        <charset val="186"/>
      </rPr>
      <t xml:space="preserve"> (naujos statybos, kokybiški namai)</t>
    </r>
  </si>
  <si>
    <r>
      <rPr>
        <b/>
        <sz val="8"/>
        <rFont val="Arial"/>
        <family val="2"/>
        <charset val="186"/>
      </rPr>
      <t xml:space="preserve">II. Daugiabučiai suvartojantys mažai arba vidutiniškai šilumos </t>
    </r>
    <r>
      <rPr>
        <sz val="8"/>
        <rFont val="Arial"/>
        <family val="2"/>
        <charset val="186"/>
      </rPr>
      <t>(naujos statybos ir kiti kažkiek taupantys šilumą namai)</t>
    </r>
  </si>
  <si>
    <r>
      <rPr>
        <b/>
        <sz val="8"/>
        <rFont val="Arial"/>
        <family val="2"/>
        <charset val="186"/>
      </rPr>
      <t xml:space="preserve">III. Daugiabučiai suvartojantys daug šilumos </t>
    </r>
    <r>
      <rPr>
        <sz val="8"/>
        <rFont val="Arial"/>
        <family val="2"/>
        <charset val="186"/>
      </rPr>
      <t>(senos statybos nerenovuoti namai)</t>
    </r>
  </si>
  <si>
    <r>
      <rPr>
        <b/>
        <sz val="8"/>
        <rFont val="Arial"/>
        <family val="2"/>
        <charset val="186"/>
      </rPr>
      <t>IV. Daugiaubučiai suvartojantys labai daug šilumos</t>
    </r>
    <r>
      <rPr>
        <sz val="8"/>
        <rFont val="Arial"/>
        <family val="2"/>
        <charset val="186"/>
      </rPr>
      <t xml:space="preserve"> (senos statybos, labai prastos šiluminės izoliacijos namai)</t>
    </r>
  </si>
  <si>
    <t>Biržai (UAB "Litesko")</t>
  </si>
  <si>
    <t>Vilkaviškis (UAB "Litesko")</t>
  </si>
  <si>
    <t>DVARO  25</t>
  </si>
  <si>
    <t>DVARO  27</t>
  </si>
  <si>
    <t>Telšiai (UAB "Litesko")</t>
  </si>
  <si>
    <t>Muziejaus 18</t>
  </si>
  <si>
    <t>Stoties 8</t>
  </si>
  <si>
    <t>Karaliaus Mindaugo 39</t>
  </si>
  <si>
    <t>Sedos 11</t>
  </si>
  <si>
    <t>Žemaitės 29</t>
  </si>
  <si>
    <t>Birutės 24</t>
  </si>
  <si>
    <t>Stoties 16</t>
  </si>
  <si>
    <t>Stoties 12</t>
  </si>
  <si>
    <t>Luokės 73</t>
  </si>
  <si>
    <t>Palanga (UAB "Litesko")</t>
  </si>
  <si>
    <t>Druskininkų 7A</t>
  </si>
  <si>
    <t>Sodų 1</t>
  </si>
  <si>
    <t>Saulėtekio 24/26</t>
  </si>
  <si>
    <t>Saulėtekio 5/7</t>
  </si>
  <si>
    <t>Taikos 14</t>
  </si>
  <si>
    <t>Sodų 43</t>
  </si>
  <si>
    <t>Saulėtekio 3</t>
  </si>
  <si>
    <t>Sodų 20-II</t>
  </si>
  <si>
    <t>Sodų 29</t>
  </si>
  <si>
    <t>Sodų 25</t>
  </si>
  <si>
    <t>Sodų 45</t>
  </si>
  <si>
    <t>Ganyklų 59</t>
  </si>
  <si>
    <t>Taikos 20</t>
  </si>
  <si>
    <t>Saulėtekio 4</t>
  </si>
  <si>
    <t>Sodų 59</t>
  </si>
  <si>
    <t>Gintaro 33</t>
  </si>
  <si>
    <t>Mokyklos 14-II</t>
  </si>
  <si>
    <t>Mokyklos 13</t>
  </si>
  <si>
    <t>Kretingos 6</t>
  </si>
  <si>
    <t>Janonio 41</t>
  </si>
  <si>
    <t>Kelmė (UAB "Litesko")</t>
  </si>
  <si>
    <t>Druskininkai (UAB "Litesko")</t>
  </si>
  <si>
    <t>Plungė (UAB "Plungės šilumos tinklai")</t>
  </si>
  <si>
    <t>I. Končiaus g. 7</t>
  </si>
  <si>
    <t>I. Končiaus g. 7A</t>
  </si>
  <si>
    <r>
      <rPr>
        <b/>
        <sz val="8"/>
        <rFont val="Arial"/>
        <family val="2"/>
        <charset val="186"/>
      </rPr>
      <t>II</t>
    </r>
    <r>
      <rPr>
        <sz val="8"/>
        <rFont val="Arial"/>
        <family val="2"/>
        <charset val="186"/>
      </rPr>
      <t xml:space="preserve">. </t>
    </r>
    <r>
      <rPr>
        <b/>
        <sz val="8"/>
        <rFont val="Arial"/>
        <family val="2"/>
        <charset val="186"/>
      </rPr>
      <t>Daugiabučiai, suvartojantys mažai šilumos</t>
    </r>
    <r>
      <rPr>
        <sz val="8"/>
        <rFont val="Arial"/>
        <family val="2"/>
        <charset val="186"/>
      </rPr>
      <t xml:space="preserve"> (naujos statybos, kurių atitvarų varža atitinka tik minimalius šiuolaikinius reikalavimus)</t>
    </r>
  </si>
  <si>
    <t>A. Jucio g. 45</t>
  </si>
  <si>
    <t>A. Jucio g. 47</t>
  </si>
  <si>
    <t>A. Jucio g. 53</t>
  </si>
  <si>
    <t>Gandingos g. 10</t>
  </si>
  <si>
    <t>Gandingos g. 14</t>
  </si>
  <si>
    <t>Gandingos g. 16</t>
  </si>
  <si>
    <t>I. Končiaus g. 8</t>
  </si>
  <si>
    <t>Vėjo g. 12</t>
  </si>
  <si>
    <r>
      <rPr>
        <b/>
        <sz val="8"/>
        <rFont val="Arial"/>
        <family val="2"/>
        <charset val="186"/>
      </rPr>
      <t>III. Daugiabučiai, pastatyti iki 1992 m., renovuoti, su įrengtais dalikliais individualiai šilumos apskaitai</t>
    </r>
    <r>
      <rPr>
        <sz val="8"/>
        <rFont val="Arial"/>
        <family val="2"/>
        <charset val="186"/>
      </rPr>
      <t xml:space="preserve"> (pastato vidaus šildymo ir karšto vandens sistema subalansuota; ant kiekvieno šildymo prietaiso įrengti termostatiniai ventiliai ir šilumos kiekio apskaitos dalikliai arba šilumos skaitikliai)</t>
    </r>
  </si>
  <si>
    <t>A. Vaišvilos g. 9</t>
  </si>
  <si>
    <t>A. Vaišvilos g. 19</t>
  </si>
  <si>
    <t>A. Vaišvilos g. 21</t>
  </si>
  <si>
    <t>A. Vaišvilos g. 23</t>
  </si>
  <si>
    <t>A. Vaišvilos g. 25</t>
  </si>
  <si>
    <t>A. Vaišvilos g. 31</t>
  </si>
  <si>
    <t xml:space="preserve">Žemaičių g. 13 (komp. šil.punkt. butuose) </t>
  </si>
  <si>
    <t>A. Jucio g. 30</t>
  </si>
  <si>
    <t>V. Mačernio g. 10</t>
  </si>
  <si>
    <t>V. Mačernio g. 53</t>
  </si>
  <si>
    <t>J. Tumo-Vaižganto g. 85</t>
  </si>
  <si>
    <t>J. Tumo-Vaižganto g. 85A</t>
  </si>
  <si>
    <t>V. Mačernio g. 51</t>
  </si>
  <si>
    <t>A. Jucio g. 12</t>
  </si>
  <si>
    <t>V. Mačernio g. 45</t>
  </si>
  <si>
    <t>V. Mačernio g. 27</t>
  </si>
  <si>
    <t>V. Mačernio g. 47</t>
  </si>
  <si>
    <t>A. Jucio g. 28</t>
  </si>
  <si>
    <t>V. Mačernio g. 6</t>
  </si>
  <si>
    <t>V. Mačernio g. 8</t>
  </si>
  <si>
    <t>A. Jucio g. 10</t>
  </si>
  <si>
    <t>Senamiesčio a. 2</t>
  </si>
  <si>
    <t>Lentpjūvės g. 6</t>
  </si>
  <si>
    <t>Vytauto g.27</t>
  </si>
  <si>
    <t>Dariaus ir Girėno g. 33</t>
  </si>
  <si>
    <t>Dariaus ir Girėno g. 35</t>
  </si>
  <si>
    <t>Dariaus ir Girėno g. 51</t>
  </si>
  <si>
    <t>S. Nėries g. 4</t>
  </si>
  <si>
    <t>Telšių g. 19B</t>
  </si>
  <si>
    <t xml:space="preserve">SEIRIJŲ 9 </t>
  </si>
  <si>
    <t xml:space="preserve">Laucevičiaus 16  I korpusas </t>
  </si>
  <si>
    <t xml:space="preserve">VERPĖJŲ 6 </t>
  </si>
  <si>
    <r>
      <t xml:space="preserve">III. Daugiabučiai suvartojantys daug šilumos </t>
    </r>
    <r>
      <rPr>
        <sz val="8"/>
        <rFont val="Arial"/>
        <family val="2"/>
        <charset val="186"/>
      </rPr>
      <t>(senos statybos nerenovuoti namai)</t>
    </r>
  </si>
  <si>
    <r>
      <t>III.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 suvartojantys daug šilumos</t>
    </r>
    <r>
      <rPr>
        <sz val="8"/>
        <rFont val="Arial"/>
        <family val="2"/>
        <charset val="186"/>
      </rPr>
      <t xml:space="preserve"> (senos statybos nerenovuoti namai)</t>
    </r>
  </si>
  <si>
    <r>
      <t>II.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 xml:space="preserve">Daugiabučiai suvartojantys mažai arba vidutiniškai šilumos </t>
    </r>
    <r>
      <rPr>
        <sz val="8"/>
        <rFont val="Arial"/>
        <family val="2"/>
        <charset val="186"/>
      </rPr>
      <t>(naujos statybos ir kiti kažkiek taupantys šilumą namai)</t>
    </r>
  </si>
  <si>
    <r>
      <t>III.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 xml:space="preserve">Daugiabučiai suvartojantys daug šilumos </t>
    </r>
    <r>
      <rPr>
        <sz val="8"/>
        <rFont val="Arial"/>
        <family val="2"/>
        <charset val="186"/>
      </rPr>
      <t>(senos statybos nerenovuoti namai)</t>
    </r>
  </si>
  <si>
    <r>
      <t>IV. Daugiaubučiai suvartojantys labai daug šilumos</t>
    </r>
    <r>
      <rPr>
        <sz val="8"/>
        <rFont val="Arial"/>
        <family val="2"/>
        <charset val="186"/>
      </rPr>
      <t xml:space="preserve"> (senos statybos, labai prastos šiluminės izoliacijos namai)</t>
    </r>
  </si>
  <si>
    <r>
      <t>I. Daugiabučiai suvartojantys mažiausiai šilumos</t>
    </r>
    <r>
      <rPr>
        <sz val="8"/>
        <rFont val="Arial"/>
        <family val="2"/>
        <charset val="186"/>
      </rPr>
      <t xml:space="preserve"> (naujos statybos, kokybiški namai)</t>
    </r>
  </si>
  <si>
    <r>
      <t>II.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 suvartojantys mažai arba vidutiniškai šilumos</t>
    </r>
    <r>
      <rPr>
        <sz val="8"/>
        <rFont val="Arial"/>
        <family val="2"/>
        <charset val="186"/>
      </rPr>
      <t xml:space="preserve"> (naujos statybos ir kiti kažkiek taupantys šilumą namai)</t>
    </r>
  </si>
  <si>
    <r>
      <rPr>
        <b/>
        <sz val="8"/>
        <rFont val="Arial"/>
        <family val="2"/>
        <charset val="186"/>
      </rPr>
      <t>III. Daugiabučiai suvartojantys daug šilumos</t>
    </r>
    <r>
      <rPr>
        <sz val="8"/>
        <rFont val="Arial"/>
        <family val="2"/>
        <charset val="186"/>
      </rPr>
      <t xml:space="preserve"> (senos statybos nerenovuoti namai)</t>
    </r>
  </si>
  <si>
    <r>
      <rPr>
        <b/>
        <sz val="8"/>
        <rFont val="Arial"/>
        <family val="2"/>
        <charset val="186"/>
      </rPr>
      <t xml:space="preserve">IV. Daugiaubučiai suvartojantys labai daug šilumos </t>
    </r>
    <r>
      <rPr>
        <sz val="8"/>
        <rFont val="Arial"/>
        <family val="2"/>
        <charset val="186"/>
      </rPr>
      <t>(senos statybos, labai prastos šiluminės izoliacijos namai)</t>
    </r>
  </si>
  <si>
    <r>
      <t>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 xml:space="preserve">Daugiabučiai suvartojantys mažiausiai šilumos </t>
    </r>
    <r>
      <rPr>
        <sz val="8"/>
        <rFont val="Arial"/>
        <family val="2"/>
        <charset val="186"/>
      </rPr>
      <t>(naujos statybos, kokybiški namai)</t>
    </r>
  </si>
  <si>
    <r>
      <t>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 suvartojantys mažiausiai šilumo</t>
    </r>
    <r>
      <rPr>
        <sz val="8"/>
        <rFont val="Arial"/>
        <family val="2"/>
        <charset val="186"/>
      </rPr>
      <t>s (naujos statybos, kokybiški namai)</t>
    </r>
  </si>
  <si>
    <r>
      <t>IV.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Daugiaubučiai suvartojantys labai daug šilumos</t>
    </r>
    <r>
      <rPr>
        <sz val="8"/>
        <rFont val="Arial"/>
        <family val="2"/>
        <charset val="186"/>
      </rPr>
      <t xml:space="preserve"> (senos statybos, labai prastos šiluminės izoliacijos namai)</t>
    </r>
  </si>
  <si>
    <t>Kauno rajonas (UAB „Komunalinių paslaugų centras")</t>
  </si>
  <si>
    <t>Karmėlava, Vilniaus g. 8</t>
  </si>
  <si>
    <t>Karmėlava, Vilniaus g. 7</t>
  </si>
  <si>
    <t>Karmėlava, Vilniaus g. 3</t>
  </si>
  <si>
    <t>Babtai, Kėdainių g. 8</t>
  </si>
  <si>
    <t>Babtai, Kėdainių g. 6</t>
  </si>
  <si>
    <t>Karmėlava, Vilniaus g. 4</t>
  </si>
  <si>
    <t>Karmėlava, Vilniaus g. 1</t>
  </si>
  <si>
    <t>Karmėlava, Vilniaus g. 6</t>
  </si>
  <si>
    <t>Babtai, Nevėžio g. 8a</t>
  </si>
  <si>
    <t>Babtai, Kauno g. 26</t>
  </si>
  <si>
    <t>Vandžiogala, Parko g. 9</t>
  </si>
  <si>
    <t>Babtai, Kauno g. 24</t>
  </si>
  <si>
    <t>Babtai, Kauno g. 22</t>
  </si>
  <si>
    <t>Vandžiogala, Parko g. 7</t>
  </si>
  <si>
    <t>Babtai, Kauno g. 18</t>
  </si>
  <si>
    <t>Neveronys, Kertupio g. 2</t>
  </si>
  <si>
    <t>Babtai, Kauno g. 27</t>
  </si>
  <si>
    <t>Panevėžys, Kėdainiai, Kupiškis, Pasvalys, Rokiškis, Zarasai (AB "Panevėžio energija")</t>
  </si>
  <si>
    <r>
      <t xml:space="preserve">I. Daugiabučiai suvartojantys mažiausiai šilumos </t>
    </r>
    <r>
      <rPr>
        <sz val="8"/>
        <rFont val="Arial"/>
        <family val="2"/>
        <charset val="186"/>
      </rPr>
      <t>(naujos statybos, kokybiški namai)</t>
    </r>
  </si>
  <si>
    <r>
      <t>II. Daugiabučiai suvartojantys mažai arba vidutiniškai šilumos</t>
    </r>
    <r>
      <rPr>
        <sz val="8"/>
        <rFont val="Arial"/>
        <family val="2"/>
        <charset val="186"/>
      </rPr>
      <t xml:space="preserve"> (naujos statybos ir kiti kažkiek taupantys šilumą namai)</t>
    </r>
  </si>
  <si>
    <t>Trakai, Lentvaris (UAB „Prienų energija")</t>
  </si>
  <si>
    <t>Babtai, Kėdainių g. 2a</t>
  </si>
  <si>
    <t>Karmėlava, Vilniaus g. 2</t>
  </si>
  <si>
    <t>Karmėlava, Vilniaus g. 5</t>
  </si>
  <si>
    <t>Lazdijai (UAB „Lazdijų šiluma")</t>
  </si>
  <si>
    <t>Dzūkų 11 (RENOVUOTAS )</t>
  </si>
  <si>
    <t>Sodų 6 (RENOVUOTAS )</t>
  </si>
  <si>
    <t>Dzūkų 9 (RENOVUOTAS )</t>
  </si>
  <si>
    <t>Tiesos 8 (RENOVUOTAS)</t>
  </si>
  <si>
    <t>Dzūkų 17</t>
  </si>
  <si>
    <t>Dzūkų 15</t>
  </si>
  <si>
    <t>Dzūkų 13</t>
  </si>
  <si>
    <t>Dainavos 13</t>
  </si>
  <si>
    <t>Dainavos 11</t>
  </si>
  <si>
    <t>Ateities 7-9</t>
  </si>
  <si>
    <t>M. Gustaičio 2</t>
  </si>
  <si>
    <t>M. Gustaičio 11</t>
  </si>
  <si>
    <t>Seinų 22</t>
  </si>
  <si>
    <t>Montvilos 20</t>
  </si>
  <si>
    <t>Montvilos 18</t>
  </si>
  <si>
    <t>Senamiesčio 3</t>
  </si>
  <si>
    <t>M. Gustaičio 5</t>
  </si>
  <si>
    <t>Kauno 33</t>
  </si>
  <si>
    <t>Vilniaus 3</t>
  </si>
  <si>
    <t>Sodų 10</t>
  </si>
  <si>
    <t>M. Gustaičio 3</t>
  </si>
  <si>
    <t>Vilniaus 5</t>
  </si>
  <si>
    <t>Montvilos 28</t>
  </si>
  <si>
    <t>Montvilos 22a</t>
  </si>
  <si>
    <t xml:space="preserve">GARDINO 22 </t>
  </si>
  <si>
    <t>MINDAUGO 20</t>
  </si>
  <si>
    <t>Vilniaus 14 (RENOVUOTAS)</t>
  </si>
  <si>
    <t>Kauno 8 (RENOVUOTAS)</t>
  </si>
  <si>
    <t xml:space="preserve">SVEIKATOS 28 </t>
  </si>
  <si>
    <t xml:space="preserve">Rinkuškių 49 </t>
  </si>
  <si>
    <t>Vytauto 43A</t>
  </si>
  <si>
    <t xml:space="preserve">Vėjo 11b </t>
  </si>
  <si>
    <t xml:space="preserve">Vilniaus 111A </t>
  </si>
  <si>
    <t xml:space="preserve">Rotušės 26 </t>
  </si>
  <si>
    <t>PASIENIO 3 KYBARTAI</t>
  </si>
  <si>
    <t>DARVINO 26 KYBARTAI</t>
  </si>
  <si>
    <t>DARVINO 19 KYBARTAI</t>
  </si>
  <si>
    <t>K.NAUMIESČIO 9A KYBARTAI</t>
  </si>
  <si>
    <t>TARYBŲ 7 KYBARTAI</t>
  </si>
  <si>
    <t>DARIAUS IR GIRENO 2A KYBARTAI</t>
  </si>
  <si>
    <t>VIŠTYČIO 2 VIRBALIS</t>
  </si>
  <si>
    <t>VASARIO 16-OS 4 PILVIŠKIAI</t>
  </si>
  <si>
    <t>VASARIO 16-OS 12 PILVIŠKIAI</t>
  </si>
  <si>
    <t>VASARIO 16-OS 10 PILVIŠKIAI</t>
  </si>
  <si>
    <t>MOKYKLOS 3 PILVIŠKIAI</t>
  </si>
  <si>
    <t>V. Kudirkos g. 53</t>
  </si>
  <si>
    <t>Šaulių g. 12</t>
  </si>
  <si>
    <t>Vytauto g. 19</t>
  </si>
  <si>
    <t xml:space="preserve">A.Mickevičiaus g. 8 </t>
  </si>
  <si>
    <t xml:space="preserve">A.Mickevičiaus g.24 </t>
  </si>
  <si>
    <t xml:space="preserve">Sniadeckio g.10 </t>
  </si>
  <si>
    <t xml:space="preserve">Sniadeckio g.14 </t>
  </si>
  <si>
    <t xml:space="preserve">Sniadeckio g.18 </t>
  </si>
  <si>
    <t xml:space="preserve">Sniadeckio g.24 </t>
  </si>
  <si>
    <t xml:space="preserve">Sniadeckio g.27 </t>
  </si>
  <si>
    <t xml:space="preserve">Mokyklos g.19 </t>
  </si>
  <si>
    <t xml:space="preserve">Vutauto g.33 </t>
  </si>
  <si>
    <t xml:space="preserve">A.Mickevičiaus g.1a </t>
  </si>
  <si>
    <t xml:space="preserve">Šalčios g.8 </t>
  </si>
  <si>
    <t xml:space="preserve">Šalčios g.14 </t>
  </si>
  <si>
    <t xml:space="preserve">Vilniaus g.26 </t>
  </si>
  <si>
    <t xml:space="preserve">Vilniaus g.26 b </t>
  </si>
  <si>
    <t xml:space="preserve">Vilniaus g.45-1 </t>
  </si>
  <si>
    <t xml:space="preserve">Vytauto g.22-3 </t>
  </si>
  <si>
    <t xml:space="preserve">Mokyklos g.27 </t>
  </si>
  <si>
    <t xml:space="preserve">Vytauto g.31-1 </t>
  </si>
  <si>
    <t xml:space="preserve">Kooperacijos 28 </t>
  </si>
  <si>
    <t xml:space="preserve">VYTAUTO 6 </t>
  </si>
  <si>
    <t>ŠILTNAMIŲ 26</t>
  </si>
  <si>
    <t xml:space="preserve">VIENYBĖS 72 </t>
  </si>
  <si>
    <t xml:space="preserve">AUŠROS 8 </t>
  </si>
  <si>
    <t xml:space="preserve">AUŠROS 10 </t>
  </si>
  <si>
    <t xml:space="preserve">STATYBININKŲ 4 </t>
  </si>
  <si>
    <t xml:space="preserve">BIRUTES 2 </t>
  </si>
  <si>
    <t xml:space="preserve">LAUKO 44 </t>
  </si>
  <si>
    <t xml:space="preserve">NEPRIKLAUSOMYBĖS 72 </t>
  </si>
  <si>
    <t xml:space="preserve">VIENYBES 70 </t>
  </si>
  <si>
    <t xml:space="preserve">AUŠROS 4 </t>
  </si>
  <si>
    <t xml:space="preserve">STATYBININKŲ 8 </t>
  </si>
  <si>
    <t xml:space="preserve">NEPRIKLAUSOMYBĖS 50 </t>
  </si>
  <si>
    <t xml:space="preserve">S.NERIES 33C </t>
  </si>
  <si>
    <t xml:space="preserve">LAUKO 32 </t>
  </si>
  <si>
    <t xml:space="preserve">VILNIAUS 8 </t>
  </si>
  <si>
    <t xml:space="preserve">KĘSTUČIO 10 </t>
  </si>
  <si>
    <t xml:space="preserve">Skratiškių 8 </t>
  </si>
  <si>
    <t xml:space="preserve">Vytauto 35 A </t>
  </si>
  <si>
    <t xml:space="preserve">Rotušės 24 </t>
  </si>
  <si>
    <t xml:space="preserve">Skratiškių 12 </t>
  </si>
  <si>
    <t>Basanavičiaus 18</t>
  </si>
  <si>
    <t>Akmenė (UAB „Akmenės energija“ (Eenergija))</t>
  </si>
  <si>
    <t>Radvilėnų  5 (KVT)</t>
  </si>
  <si>
    <t>Archyvo 48 (KVT)</t>
  </si>
  <si>
    <t>Pašilės 96 (KVT)</t>
  </si>
  <si>
    <t>Babtai, Kauno g. 28</t>
  </si>
  <si>
    <t>Babtai, Kauno g. 13</t>
  </si>
  <si>
    <t>Babtai, Kėdainių g. 2</t>
  </si>
  <si>
    <t>Vandžiogala, Parko g. 3</t>
  </si>
  <si>
    <t>Sodų g.10-ojo NSB (renov.)</t>
  </si>
  <si>
    <t>MINDAUGO 13 (renov.)</t>
  </si>
  <si>
    <t>GAMYKLOS 3 (renov.)</t>
  </si>
  <si>
    <t>P.VILEIŠIO 4 (renov.)</t>
  </si>
  <si>
    <t>V.BURBOS 5 (renov.)</t>
  </si>
  <si>
    <t>P.VILEIŠIO 2 (renov.)</t>
  </si>
  <si>
    <t>S.Daukanto 6 Viekšniai</t>
  </si>
  <si>
    <t>Bažnyčios 13 Viekšniai</t>
  </si>
  <si>
    <t>Bažnyčios 11 Viekšniai</t>
  </si>
  <si>
    <t>LAISVĖS 218</t>
  </si>
  <si>
    <t>Tirkšlių 7 Viekšniai</t>
  </si>
  <si>
    <t>Kranto g. 37  (su dalikliais, apšiltintas), Panevėžys</t>
  </si>
  <si>
    <t>Margirio g. 20, Panevėžys</t>
  </si>
  <si>
    <t>J. Basanavičiaus g. 94, Kėdainiai</t>
  </si>
  <si>
    <t>J. Basanavičiaus g. 130, Kėdainiai</t>
  </si>
  <si>
    <t>Margirio g. 10, Panevėžys</t>
  </si>
  <si>
    <t>J. Basanavičiaus g. 138, Kėdainiai</t>
  </si>
  <si>
    <t>Vilniaus g. 20, Panevėžys</t>
  </si>
  <si>
    <t>Švyturio g. 9, Panevėžys</t>
  </si>
  <si>
    <t>Seinų g. 17, Panevėžys</t>
  </si>
  <si>
    <t>Marijonų g. 39, Panevėžys</t>
  </si>
  <si>
    <t>V. Kudirkos 11</t>
  </si>
  <si>
    <t>V. Kudirkos g. 102 B</t>
  </si>
  <si>
    <t>Draugystės takas 4</t>
  </si>
  <si>
    <t>Ežero g. 3A, Lentvaris</t>
  </si>
  <si>
    <t>Vytauto g. 46, Trakai</t>
  </si>
  <si>
    <t>Dzūkų g. 36, Varėna</t>
  </si>
  <si>
    <t>Vytauto g. 15, Varėna</t>
  </si>
  <si>
    <t>Vytauto g. 25, Varėna</t>
  </si>
  <si>
    <t>Vasario 16 g. 11, Varėna</t>
  </si>
  <si>
    <t>Mechanizatorių g. 21, Varėna</t>
  </si>
  <si>
    <t>M.K.Čiurlionio g. 37, Varėna</t>
  </si>
  <si>
    <t>Vasario 16 g. 4, Varėna</t>
  </si>
  <si>
    <t>Vasario 16 g. 13, Varėna</t>
  </si>
  <si>
    <t>Vytauto g. 64, Varėna</t>
  </si>
  <si>
    <t>Vytauto g. 73, Varėna</t>
  </si>
  <si>
    <t>iki1992</t>
  </si>
  <si>
    <t>Ramučių 10 Naujoji Akmenė</t>
  </si>
  <si>
    <t>Žalgirio 7 Naujoji Akmenė</t>
  </si>
  <si>
    <t>Žalgirio 5 Naujoji Akmenė</t>
  </si>
  <si>
    <t>Daukanto 5 Akmenė</t>
  </si>
  <si>
    <t>°C,</t>
  </si>
  <si>
    <t>vidutinė lauko oro temperatūra:</t>
  </si>
  <si>
    <t>dienolaipsniai:</t>
  </si>
  <si>
    <t>Anykščiai (UAB „Anykščių šiluma")</t>
  </si>
  <si>
    <t>Statybininkų g. 23</t>
  </si>
  <si>
    <t>DAR.IR GIRĖNO 23</t>
  </si>
  <si>
    <t>Elektrėnai (UAB "Elektrėnų komunalinis ūkis")</t>
  </si>
  <si>
    <t>Taikos 4</t>
  </si>
  <si>
    <t>Šarkinės 25</t>
  </si>
  <si>
    <t>Saulės 5</t>
  </si>
  <si>
    <t>Trakų 10</t>
  </si>
  <si>
    <t>Trakų 13</t>
  </si>
  <si>
    <t>Trakų 19</t>
  </si>
  <si>
    <t>Ignalina (UAB "Ignalinos šilumos tinklai")</t>
  </si>
  <si>
    <t>Aukštaičių g. 11, Ignalina (renov)</t>
  </si>
  <si>
    <t>Ateities g. 29, Ignalina (renov.)</t>
  </si>
  <si>
    <t>Laisvės g. 56, Ignalina</t>
  </si>
  <si>
    <t>Jonava (UAB "Jonavos šilumos tinklai")</t>
  </si>
  <si>
    <t>MIŠKININKŲ   8</t>
  </si>
  <si>
    <t>CHEMIKŲ  60</t>
  </si>
  <si>
    <t>CHEMIKŲ 122</t>
  </si>
  <si>
    <t>MOKYKLOS  10</t>
  </si>
  <si>
    <t>VILNIAUS  29L</t>
  </si>
  <si>
    <t>Kaišiadorys (UAB "Kaišiadorių šiluma")</t>
  </si>
  <si>
    <t>Ateities g. 6, Stasiūnai</t>
  </si>
  <si>
    <t xml:space="preserve">iki 1992 m. </t>
  </si>
  <si>
    <t>Gedimino g. 75, Kaišiadorys</t>
  </si>
  <si>
    <t>Gedimino g. 78, Kaišiadorys</t>
  </si>
  <si>
    <t>Girelės g. 39, Kaišiadorys</t>
  </si>
  <si>
    <t>Rožių g. 1, Žiežmariai</t>
  </si>
  <si>
    <t>Neveronys, Kertupio g. 1</t>
  </si>
  <si>
    <t>Marijampolė (UAB "Litesko")</t>
  </si>
  <si>
    <t xml:space="preserve"> </t>
  </si>
  <si>
    <t>Kosmonautų 28 (renov.)</t>
  </si>
  <si>
    <t>Kosmonautų 12 (renov)</t>
  </si>
  <si>
    <t>A.Civinsko 7 (renov)</t>
  </si>
  <si>
    <t xml:space="preserve">Vilkaviškio 61 </t>
  </si>
  <si>
    <t>Gėlių 14</t>
  </si>
  <si>
    <t xml:space="preserve">Vytauto 54 </t>
  </si>
  <si>
    <t xml:space="preserve">Mokolų 9 </t>
  </si>
  <si>
    <t xml:space="preserve">Dariaus ir Girėno 9 </t>
  </si>
  <si>
    <t>Dariaus ir Girėno 11</t>
  </si>
  <si>
    <t xml:space="preserve">R.Juknevičiaus 48 </t>
  </si>
  <si>
    <t xml:space="preserve">Draugystės 3 </t>
  </si>
  <si>
    <t xml:space="preserve">Vytauto 56A </t>
  </si>
  <si>
    <t xml:space="preserve">Mokyklos 13 </t>
  </si>
  <si>
    <t xml:space="preserve">J.Jablonskio 2 </t>
  </si>
  <si>
    <t xml:space="preserve">Maironio. 34 </t>
  </si>
  <si>
    <t xml:space="preserve">Nausupės 8 </t>
  </si>
  <si>
    <t xml:space="preserve">Mokyklos 9 </t>
  </si>
  <si>
    <t xml:space="preserve">Jaunimo, 7 </t>
  </si>
  <si>
    <t xml:space="preserve">Jaunimo, 3 </t>
  </si>
  <si>
    <t xml:space="preserve">Vandžiogalos 4D </t>
  </si>
  <si>
    <t xml:space="preserve">K.Donelaičio. 5 - 2 </t>
  </si>
  <si>
    <t xml:space="preserve">Dvarkelio 7 </t>
  </si>
  <si>
    <t xml:space="preserve">Lietuvininkų 4 </t>
  </si>
  <si>
    <t xml:space="preserve">Vytauto 15 </t>
  </si>
  <si>
    <t xml:space="preserve">Žemaitės. 8 </t>
  </si>
  <si>
    <t xml:space="preserve">Žemaitės. 10 </t>
  </si>
  <si>
    <t xml:space="preserve">Vilniaus 77B </t>
  </si>
  <si>
    <t xml:space="preserve">Vėjo 7A </t>
  </si>
  <si>
    <t>Vytauto 39a</t>
  </si>
  <si>
    <t>Vilniaus 111</t>
  </si>
  <si>
    <t xml:space="preserve">Vytauto 60 </t>
  </si>
  <si>
    <t xml:space="preserve">Vilniaus 93A </t>
  </si>
  <si>
    <t xml:space="preserve">Kilučių 11 </t>
  </si>
  <si>
    <t xml:space="preserve">Rinkuškių 20 </t>
  </si>
  <si>
    <t>KLONIO 18A</t>
  </si>
  <si>
    <t>ŠILTNAMIŲ 18 (ren.)</t>
  </si>
  <si>
    <t>ŠILTNAMIŲ 22  (ren.)</t>
  </si>
  <si>
    <t xml:space="preserve">LIŠKIAVOS 8 </t>
  </si>
  <si>
    <t>VEISIEJŲ 9</t>
  </si>
  <si>
    <t xml:space="preserve">ATEITIES 14 </t>
  </si>
  <si>
    <t xml:space="preserve">ČIURLIONIO 74 </t>
  </si>
  <si>
    <t xml:space="preserve">VYTAUTO 47 </t>
  </si>
  <si>
    <t xml:space="preserve">MELIORATORIŲ 4 </t>
  </si>
  <si>
    <t xml:space="preserve">Raseinių 5A </t>
  </si>
  <si>
    <t>Birutės 2 (ren.)</t>
  </si>
  <si>
    <t>Birutės 4 (ren.)</t>
  </si>
  <si>
    <t>Mackevičiaus 29 (ren.)</t>
  </si>
  <si>
    <t>Dariaus ir Girėno 2-1 (ren.)</t>
  </si>
  <si>
    <t>Dariaus ir Girėno 2-2 (ren.)</t>
  </si>
  <si>
    <t>Dariaus ir Girėno 4 (ren.)</t>
  </si>
  <si>
    <t>Birutės 3 (ren.)</t>
  </si>
  <si>
    <t>Masčio 54(ren.)</t>
  </si>
  <si>
    <t>Dariaus ir Girėno 15 (ren.)</t>
  </si>
  <si>
    <t>Oškinio 5 (ren.)</t>
  </si>
  <si>
    <t>Gamyklos g.15-ojo NSB (renov.)</t>
  </si>
  <si>
    <t>GAMYKLOS 6 (renov.)</t>
  </si>
  <si>
    <t>NAFTININKŲ 12 (renov.)</t>
  </si>
  <si>
    <t>NAFTININKŲ 14 (renov.)</t>
  </si>
  <si>
    <t xml:space="preserve">SODŲ 9 </t>
  </si>
  <si>
    <t>NAFTININKŲ 8 (renov.)</t>
  </si>
  <si>
    <t>S.Daukanto 4 Viekšniai</t>
  </si>
  <si>
    <t>VENTOS 33</t>
  </si>
  <si>
    <t>Kranto g. 47 (su ind.apskaitos priet., apšiltintas), Panevėžys</t>
  </si>
  <si>
    <t>Gėlių g. 3 (su ind.apsk.priet., apšiltintas),Pasvalys</t>
  </si>
  <si>
    <t>Jakšto g. 10 (su ind.apskaitos priet., apšiltintas), Panevėžys</t>
  </si>
  <si>
    <t>P. Širvio g. 5, Rokiškis</t>
  </si>
  <si>
    <t>Taikos g. 5,Kupškis</t>
  </si>
  <si>
    <t>Vytauto skg. 12,Zarasai</t>
  </si>
  <si>
    <t>Technikos g. 7,Kupiškis</t>
  </si>
  <si>
    <t>Prienai (UAB "Prienų energija")</t>
  </si>
  <si>
    <t>Vaitkaus 6,Prienai(renov)</t>
  </si>
  <si>
    <t>Birutės 4,Prienai</t>
  </si>
  <si>
    <t>Stadiono 12,Prienai</t>
  </si>
  <si>
    <t>Aušros 20, Veiveriai</t>
  </si>
  <si>
    <t>Stadiono 8 2L.,Prienai</t>
  </si>
  <si>
    <t>Stadiono 22 2L.,Prienai</t>
  </si>
  <si>
    <t>Vytauto 25, Prienai</t>
  </si>
  <si>
    <t>Brundzos 8, Prienai</t>
  </si>
  <si>
    <t xml:space="preserve">Gegužių g. 19 (renov.), </t>
  </si>
  <si>
    <t xml:space="preserve">Gegužių g. 73 (renov.), </t>
  </si>
  <si>
    <t xml:space="preserve">Klevų g. 13 (renov.), </t>
  </si>
  <si>
    <t xml:space="preserve">Kviečių g. 56 (renov.), </t>
  </si>
  <si>
    <t xml:space="preserve">Vilniaus g. 202 (renov.), </t>
  </si>
  <si>
    <t xml:space="preserve">Grinkevičiaus g. 8 (renov.), </t>
  </si>
  <si>
    <t xml:space="preserve">Grinkevičiaus g. 6 (renov.), </t>
  </si>
  <si>
    <t xml:space="preserve">Putinų g. 10, </t>
  </si>
  <si>
    <t xml:space="preserve">Draugystės pr. 13, </t>
  </si>
  <si>
    <t xml:space="preserve">Aukštoji g. 20, </t>
  </si>
  <si>
    <t xml:space="preserve">A. Mickevičiaus g. 38, </t>
  </si>
  <si>
    <t xml:space="preserve">Energetikų g. 11, </t>
  </si>
  <si>
    <t xml:space="preserve">Tilžės g. 128, </t>
  </si>
  <si>
    <t xml:space="preserve">Ežero g. 14, </t>
  </si>
  <si>
    <t xml:space="preserve">P. Cvirkos g. 75A, </t>
  </si>
  <si>
    <t xml:space="preserve">Ežero g. 15, </t>
  </si>
  <si>
    <t xml:space="preserve">P. Višinskio g. 37, </t>
  </si>
  <si>
    <t>Vytauto g. 21</t>
  </si>
  <si>
    <t>V. Kudirkos g. 102</t>
  </si>
  <si>
    <t>Šaulių g. 18</t>
  </si>
  <si>
    <t>V. Kudirkos g. 70</t>
  </si>
  <si>
    <t>S. Banaičio g. 12</t>
  </si>
  <si>
    <t>V. Kudirkos g. 82</t>
  </si>
  <si>
    <t>Nepriklausomybės g. 3</t>
  </si>
  <si>
    <t>S. Banaičio g. 10</t>
  </si>
  <si>
    <t>Vytauto g. 3</t>
  </si>
  <si>
    <t>Vytauto g. 6</t>
  </si>
  <si>
    <t>Vienuolyno g. 3, Trakai</t>
  </si>
  <si>
    <t>Vytauto g. 78, Trakai</t>
  </si>
  <si>
    <t>Vytauto g. 64, Trakai</t>
  </si>
  <si>
    <t>Pakalnės g. 21, Lentvaris</t>
  </si>
  <si>
    <t>Pakalnės g. 26A, Lentvaris</t>
  </si>
  <si>
    <t>Lauko g. 9, Lentvaris</t>
  </si>
  <si>
    <t>Lauko g. 8, Lentvaris</t>
  </si>
  <si>
    <t>Pušelės g. 5, Naujieji Valkininkai</t>
  </si>
  <si>
    <t>Pušelės g. 7, Naujieji Valkininkai</t>
  </si>
  <si>
    <t>Pušelės g. 9, Naujieji Valkininkai</t>
  </si>
  <si>
    <t>Sporto g. 6, Varėna</t>
  </si>
  <si>
    <t>Sporto g. 8, Varėna</t>
  </si>
  <si>
    <t>Sporto g. 10, Varėna</t>
  </si>
  <si>
    <t>Laisvės g. 3, Varėna</t>
  </si>
  <si>
    <t>M.K.Čiurlionio g. 8, Varėna</t>
  </si>
  <si>
    <t>Vasario 16 g. 8, Varėna</t>
  </si>
  <si>
    <t>Dzūkų g. 26, Varėna</t>
  </si>
  <si>
    <t>Vytauto g. 58, Varėna</t>
  </si>
  <si>
    <t>V.Krėvės g. 7, Varėna</t>
  </si>
  <si>
    <t>Aušros g. 10, Varėna</t>
  </si>
  <si>
    <t>V.Krėvės g. 4, Varėna</t>
  </si>
  <si>
    <t>Žirmūnų g. 3 (ren.)</t>
  </si>
  <si>
    <t>Žirmūnų g. 126 (ren.)</t>
  </si>
  <si>
    <t>Žirmūnų g. 128 (ren.)</t>
  </si>
  <si>
    <t>Šilumos suvartojimo ir mokėjimų už šilumą analizė Lietuvos miestų daugiabučiuose gyvenamuosiuose namuose (2014 m. gruodžio mėn)</t>
  </si>
  <si>
    <t>Respublikos 8 Naujoji Akmenė</t>
  </si>
  <si>
    <t>Bausko7,Venta</t>
  </si>
  <si>
    <t>Žalgirio 31 Naujoji Akmenė</t>
  </si>
  <si>
    <t>V.Kudirkos 17 Naujoji Akmenė</t>
  </si>
  <si>
    <t>Laižuvos 5 Akmenė</t>
  </si>
  <si>
    <t>Laižuvos 3 Akmenė</t>
  </si>
  <si>
    <t>Žalgirio 27 Naujoji Akmenė</t>
  </si>
  <si>
    <t>Darbininkų 4 Naujoji Akmenė</t>
  </si>
  <si>
    <t>Respublikos 12 Naujoji Akmenė</t>
  </si>
  <si>
    <t>Ramučių 13 Naujoji Akmenė</t>
  </si>
  <si>
    <t>Ventos 30 Venta</t>
  </si>
  <si>
    <t>Respublikos 2 Naujoji Akmenė</t>
  </si>
  <si>
    <t>Ventos 6 Venta</t>
  </si>
  <si>
    <t>Bausko 5,Venta</t>
  </si>
  <si>
    <t>Ventos 18 Venta</t>
  </si>
  <si>
    <t>Ventos 14 Venta</t>
  </si>
  <si>
    <t>Sodo 7 Akmenė (ren.)</t>
  </si>
  <si>
    <t>Stadiono 15 Akmenė  (ren.)</t>
  </si>
  <si>
    <t>Kestučio 2 Akmenė  (ren.)</t>
  </si>
  <si>
    <t>Stadiono 13 Akmenė  (ren.)</t>
  </si>
  <si>
    <t>Stadiono 17 Akmenė  (ren.)</t>
  </si>
  <si>
    <t>Basanavičiaus g. 48</t>
  </si>
  <si>
    <t>Basanavičiaus g. 50</t>
  </si>
  <si>
    <t>Basanavičiaus g. 60</t>
  </si>
  <si>
    <t>J.Biliūno g. 8</t>
  </si>
  <si>
    <t>J.Biliūno g. 10</t>
  </si>
  <si>
    <t>J.Biliūno g. 20</t>
  </si>
  <si>
    <t>Dariaus ir Girėno g. 5</t>
  </si>
  <si>
    <t>Statybininkų g. 19</t>
  </si>
  <si>
    <t>Statybininkų g. 21</t>
  </si>
  <si>
    <t>Taikos 1</t>
  </si>
  <si>
    <t>Sodų 6</t>
  </si>
  <si>
    <t>Sodų 8</t>
  </si>
  <si>
    <t>Šarkinės 27,renov.</t>
  </si>
  <si>
    <t>Sodų 16-1</t>
  </si>
  <si>
    <t>Taikos 5</t>
  </si>
  <si>
    <t>Draugystės 12</t>
  </si>
  <si>
    <t>Draugystės 14</t>
  </si>
  <si>
    <t>Draugystės 16</t>
  </si>
  <si>
    <t>Pergalės 55</t>
  </si>
  <si>
    <t>Saulės 10</t>
  </si>
  <si>
    <t>Sodų 3</t>
  </si>
  <si>
    <t>Sodų 14</t>
  </si>
  <si>
    <t>Trakų 8</t>
  </si>
  <si>
    <t>Šarkinės 15</t>
  </si>
  <si>
    <t>Šviesos 1</t>
  </si>
  <si>
    <t>Pergalės 53</t>
  </si>
  <si>
    <t>Draugystės 11</t>
  </si>
  <si>
    <t>Draugystės 17</t>
  </si>
  <si>
    <t>Saulės 9</t>
  </si>
  <si>
    <t>Trakų 4</t>
  </si>
  <si>
    <t>Trakų 18</t>
  </si>
  <si>
    <t>VYTAUTO 1A,</t>
  </si>
  <si>
    <t>KĘSTUČIO 7 (REN)</t>
  </si>
  <si>
    <t>KĘSTUČIO 9 (REN)</t>
  </si>
  <si>
    <t>VILNIAUS 6</t>
  </si>
  <si>
    <t>VILNIAUS 8</t>
  </si>
  <si>
    <t>VILNIAUS 12</t>
  </si>
  <si>
    <t>LELIJŲ 17A</t>
  </si>
  <si>
    <t>LELIJŲ 17</t>
  </si>
  <si>
    <t>DAR.IR GIRĖNO 7</t>
  </si>
  <si>
    <t>KĘSTUČIO 27 IL</t>
  </si>
  <si>
    <t>JAUNIMO 21</t>
  </si>
  <si>
    <t>KĘSTUČIO 27 IIL</t>
  </si>
  <si>
    <t>DAR.IR GIR.23A IIL</t>
  </si>
  <si>
    <t>DAR.IR GIR.23A IIIL.</t>
  </si>
  <si>
    <t>VILNIAUS 10 IIIL</t>
  </si>
  <si>
    <t>Vasario 16-osios g. 8, Dūkštas, Ignalinos r. (renov.)</t>
  </si>
  <si>
    <t>Atgimimo g. 19, Ignalina (renov.)</t>
  </si>
  <si>
    <t>Ateities g. 20, Ignalina (renov.)</t>
  </si>
  <si>
    <t>Aukštaičių g. 48, Ignalina (renov)</t>
  </si>
  <si>
    <t>Aukštaičių g. 34, Ignalina</t>
  </si>
  <si>
    <t>Aukštaičių g. 35, Ignalina</t>
  </si>
  <si>
    <t xml:space="preserve">Atgimimo g. 35, Ignalina </t>
  </si>
  <si>
    <t>Sodų g. 4, Vidiškių k. Ignalinos r.</t>
  </si>
  <si>
    <t xml:space="preserve">Vasario 16-osios g. 3, Dūkštas, Ignalinos r. </t>
  </si>
  <si>
    <t>LIETAVOS  31(renovuotas)</t>
  </si>
  <si>
    <t>SODŲ  91(renovuotas)</t>
  </si>
  <si>
    <t>J.RALIO  12(renovuotas)</t>
  </si>
  <si>
    <t>BIRUTĖS   6 (renovuotas)</t>
  </si>
  <si>
    <t>PANERIŲ  21 (renovuotas)</t>
  </si>
  <si>
    <t>PANERIŲ  19 (renovuotas)</t>
  </si>
  <si>
    <t>A.KULVIEČIO  15 (renovuotas)</t>
  </si>
  <si>
    <t>CHEMIKŲ  86 (renovuotas)</t>
  </si>
  <si>
    <t>BIRUTĖS   8 (renovuotas)</t>
  </si>
  <si>
    <t>J.RALIO  10 (renovuotas)</t>
  </si>
  <si>
    <t>CHEMIKŲ 112</t>
  </si>
  <si>
    <t>ŽEMAITĖS  14</t>
  </si>
  <si>
    <t>PANERIŲ  15</t>
  </si>
  <si>
    <t>S.G.ILGŪNO  16</t>
  </si>
  <si>
    <t>CHEMIKŲ  92A</t>
  </si>
  <si>
    <t>ŽALIOJI   6</t>
  </si>
  <si>
    <t>ŽEIMIŲ TAKAS   6</t>
  </si>
  <si>
    <t>CHEMIKŲ   4</t>
  </si>
  <si>
    <t>P.VAIČIŪNO  16</t>
  </si>
  <si>
    <t>KOSMONAUTŲ  10</t>
  </si>
  <si>
    <t>CHEMIKŲ 118</t>
  </si>
  <si>
    <t>CHEMIKŲ  90</t>
  </si>
  <si>
    <t>VILNIAUS  35</t>
  </si>
  <si>
    <t>P.VAIČIŪNO  22</t>
  </si>
  <si>
    <t>SODŲ  37L</t>
  </si>
  <si>
    <t>VILNIAUS  33</t>
  </si>
  <si>
    <t>GIRELĖS   2A</t>
  </si>
  <si>
    <t>CHEMIKŲ  24</t>
  </si>
  <si>
    <t>VILNIAUS  31L</t>
  </si>
  <si>
    <t>KOSMONAUTŲ   3B</t>
  </si>
  <si>
    <t>VARNUTĖS   3</t>
  </si>
  <si>
    <t>ŽEMAITĖS  20</t>
  </si>
  <si>
    <t>MIŠKININKŲ  13</t>
  </si>
  <si>
    <t>Gedimino g. 22, Kaišiadorys</t>
  </si>
  <si>
    <t>iki 1992 m.</t>
  </si>
  <si>
    <t>Gedimino g. 24, Kaišiadorys</t>
  </si>
  <si>
    <t>Gedimino g. 26, Kaišiadorys</t>
  </si>
  <si>
    <t>Gedimino g. 28, Kaišiadorys</t>
  </si>
  <si>
    <t>Gedimino g. 80, Kaišiadorys</t>
  </si>
  <si>
    <t>Gedimino g. 84, Kaišiadorys</t>
  </si>
  <si>
    <t>Gedimino g. 86, Kaišiadorys</t>
  </si>
  <si>
    <t>Gedimino g. 88, Kaišiadorys</t>
  </si>
  <si>
    <t>Gedimino g. 90, Kaišiadorys</t>
  </si>
  <si>
    <t>Gedimino g. 93, Kaišiadorys</t>
  </si>
  <si>
    <t>Ateities g. 1, Stasiūnai</t>
  </si>
  <si>
    <t>Žąslių g. 62A, Žiežmariai</t>
  </si>
  <si>
    <t>Pavasario g. 6, Stasiūnai</t>
  </si>
  <si>
    <t>Mokyklos g, 50, Strėvininkai</t>
  </si>
  <si>
    <t>Mokyklos g, 52, Strėvininkai</t>
  </si>
  <si>
    <t>Prūsų g. 19</t>
  </si>
  <si>
    <t>Lukšos-Daumanto 2 (KVT)</t>
  </si>
  <si>
    <t>Babtai, Kauno g. 5a</t>
  </si>
  <si>
    <t>Babtai, Kauno g. 29</t>
  </si>
  <si>
    <t>TAIKOS PR.  141B</t>
  </si>
  <si>
    <t>KAUNO G.  19</t>
  </si>
  <si>
    <t>DRAGŪNŲ G.  14</t>
  </si>
  <si>
    <t>DRAGŪNŲ G.  10</t>
  </si>
  <si>
    <t>NAUJAKIEMIO G.  9</t>
  </si>
  <si>
    <t>DEBRECENO G.  38</t>
  </si>
  <si>
    <t>KRETINGOS G.  29</t>
  </si>
  <si>
    <t>SAUSIO 15-OSIOS G.  11A</t>
  </si>
  <si>
    <t>STATYBININKŲ PR.  19</t>
  </si>
  <si>
    <t>RYŠININKŲ G.  2</t>
  </si>
  <si>
    <t>BIRUTĖS G.  17A</t>
  </si>
  <si>
    <t>BALTIJOS PR.  12B</t>
  </si>
  <si>
    <t>KRETINGOS G.  8</t>
  </si>
  <si>
    <t>H.MANTO G.  43</t>
  </si>
  <si>
    <t>DEBRECENO G.  10</t>
  </si>
  <si>
    <t>KRETINGOS G.  10</t>
  </si>
  <si>
    <t>LIEPŲ G.  24</t>
  </si>
  <si>
    <t>MEDŽIOTOJŲ G.  6</t>
  </si>
  <si>
    <t>LAUKININKŲ G.  8</t>
  </si>
  <si>
    <t>...</t>
  </si>
  <si>
    <t>DEBRECENO G.  70</t>
  </si>
  <si>
    <t>LAUKININKŲ G.  12</t>
  </si>
  <si>
    <t>NAUJOJO SODO G.  1C</t>
  </si>
  <si>
    <t>TAIKOS PR.  36</t>
  </si>
  <si>
    <t>BROŽYNŲ G.  5</t>
  </si>
  <si>
    <t>VAIDAUGŲ G.  11/1</t>
  </si>
  <si>
    <t>KUNCŲ G.  1</t>
  </si>
  <si>
    <t>DZŪKŲ G.  6</t>
  </si>
  <si>
    <t>STATYBININKŲ PR.  12</t>
  </si>
  <si>
    <t>ŠVYTURIO G.  10</t>
  </si>
  <si>
    <t>ALKSNYNĖS G.  15A</t>
  </si>
  <si>
    <t>KLEVŲ G.  3</t>
  </si>
  <si>
    <t>KAUNO G.  41</t>
  </si>
  <si>
    <t>JŪROS G.  2</t>
  </si>
  <si>
    <t>SPORTININKŲ G.  5</t>
  </si>
  <si>
    <t>MOKYKLOS G.  23</t>
  </si>
  <si>
    <t>TAIKOS PR.  35A</t>
  </si>
  <si>
    <t>MINIJOS G.  131</t>
  </si>
  <si>
    <t>KAROSO G.  20</t>
  </si>
  <si>
    <t>TURGAUS A.  2</t>
  </si>
  <si>
    <t>S.DAUKANTO G.  26</t>
  </si>
  <si>
    <t>Klaipėda (AB ,,Klaipėdos energija")</t>
  </si>
  <si>
    <t>Gamyklos g. 31-ojo NSB  (renov.)</t>
  </si>
  <si>
    <t>ŽEMAITIJOS 41</t>
  </si>
  <si>
    <t>V.BURBOS 4 (renov.)</t>
  </si>
  <si>
    <t>PAVASARIO 14</t>
  </si>
  <si>
    <t>NAFTININKŲ 34</t>
  </si>
  <si>
    <t>PAVASARIO 41C</t>
  </si>
  <si>
    <t>NAFTININKŲ 22</t>
  </si>
  <si>
    <t>MINDAUGO 4 (renov.)</t>
  </si>
  <si>
    <t>GEDIMINO 9</t>
  </si>
  <si>
    <t>NAFTININKŲ 5A</t>
  </si>
  <si>
    <t>J.TUMO-VAIŽGANTO 6</t>
  </si>
  <si>
    <t>Pavenčių g.11-ojo NSB</t>
  </si>
  <si>
    <t>ŽEMAITIJOS 18</t>
  </si>
  <si>
    <t>ŽEMAITIJOS 63</t>
  </si>
  <si>
    <t>Statybininkų 19,Prienai(renov)</t>
  </si>
  <si>
    <t>Vytauto 32, Prienai</t>
  </si>
  <si>
    <t>Kęstučio 73,Prienai</t>
  </si>
  <si>
    <t>Vytauto 22, Prienai</t>
  </si>
  <si>
    <t>Stadiono 24A,Prienai</t>
  </si>
  <si>
    <t>Basanavičiaus 19,Prienai</t>
  </si>
  <si>
    <t>Stadiono 24 2L.,Prienai</t>
  </si>
  <si>
    <t>Kęstučio 79,Prienai</t>
  </si>
  <si>
    <t>Stadiono 18 2L.,Prienai</t>
  </si>
  <si>
    <t>Vytauto 4A, Prienai</t>
  </si>
  <si>
    <t>Jaunimo 15,Balbieriškis</t>
  </si>
  <si>
    <t>Stadiono 20 3L.,Prienai</t>
  </si>
  <si>
    <t>Vytenio 14, Prienai</t>
  </si>
  <si>
    <t>Jaunimo 9,Balbieriškis</t>
  </si>
  <si>
    <t>Aušros 18, Veiveriai</t>
  </si>
  <si>
    <t>Jaunimo 17, Balbieriškis</t>
  </si>
  <si>
    <t>Brundzos 4, Prienai</t>
  </si>
  <si>
    <t>Jaunimo 7, Balbieriškis</t>
  </si>
  <si>
    <t>Stadiono 6 3L.,Prienai</t>
  </si>
  <si>
    <t>Aušros 22, Veiveriai</t>
  </si>
  <si>
    <t>Brundzos 10,Prienai</t>
  </si>
  <si>
    <t>Janonio 5,Prienai</t>
  </si>
  <si>
    <t>Bažnyčios g. 11</t>
  </si>
  <si>
    <t>J. Basanavičiaus g. 4</t>
  </si>
  <si>
    <t>V. Kudirkos 92 B</t>
  </si>
  <si>
    <t>S. Banaičio g. 3</t>
  </si>
  <si>
    <t>Bažnyčios g 13</t>
  </si>
  <si>
    <t xml:space="preserve">v. Kudirkos g. 37 </t>
  </si>
  <si>
    <t>Vytauto g. 10</t>
  </si>
  <si>
    <t>Jaunystės takas 4</t>
  </si>
  <si>
    <t>V. Kudirkos g. 108</t>
  </si>
  <si>
    <t>Bažnyčios  g. 15</t>
  </si>
  <si>
    <t>V. Kudirkos g. 88</t>
  </si>
  <si>
    <t>Šaulių g. 10</t>
  </si>
  <si>
    <t>Žeimių g. 6B, Šiaulių r.</t>
  </si>
  <si>
    <t xml:space="preserve">Dainų g.40A (renov.), </t>
  </si>
  <si>
    <t xml:space="preserve">Korsako g. 41 (renov.), </t>
  </si>
  <si>
    <t xml:space="preserve">Sevastopolio g. 5 (renov.), </t>
  </si>
  <si>
    <t xml:space="preserve">Vytauto g. 154, (renov.), </t>
  </si>
  <si>
    <t xml:space="preserve">Talšos g. 6, </t>
  </si>
  <si>
    <t xml:space="preserve">Gytarių g. 16 (renov.), </t>
  </si>
  <si>
    <t xml:space="preserve">Gegužių g. 17, </t>
  </si>
  <si>
    <t xml:space="preserve">Gytarių g. 9, </t>
  </si>
  <si>
    <t xml:space="preserve">Architektų g. 14, </t>
  </si>
  <si>
    <t xml:space="preserve">Naujo Ryto takas 2, </t>
  </si>
  <si>
    <t xml:space="preserve">Statybininkų g. 9, </t>
  </si>
  <si>
    <t xml:space="preserve">Vytauto g. 67, </t>
  </si>
  <si>
    <t xml:space="preserve">Draugystės pr. 8, </t>
  </si>
  <si>
    <t xml:space="preserve">Vytauto g. 187, </t>
  </si>
  <si>
    <t xml:space="preserve">Vilniaus g. 127, </t>
  </si>
  <si>
    <t xml:space="preserve">Vytauto g. 50, </t>
  </si>
  <si>
    <t xml:space="preserve">Draugystės pr. 15, </t>
  </si>
  <si>
    <t xml:space="preserve">Aušros al. 51A, </t>
  </si>
  <si>
    <t xml:space="preserve">P. Cvirkos g. 75, </t>
  </si>
  <si>
    <t xml:space="preserve">P. Višinskio g. 12, </t>
  </si>
  <si>
    <t xml:space="preserve">Vilniaus g. 213A, </t>
  </si>
  <si>
    <t xml:space="preserve">A. Mickevičiaus g. 36, </t>
  </si>
  <si>
    <t>Tauragė (UAB "Tauragės šilumos tinklai")</t>
  </si>
  <si>
    <r>
      <t xml:space="preserve">Dainavos g. 5 </t>
    </r>
    <r>
      <rPr>
        <i/>
        <sz val="8"/>
        <color indexed="10"/>
        <rFont val="Arial"/>
        <family val="2"/>
      </rPr>
      <t>(renov.)</t>
    </r>
  </si>
  <si>
    <r>
      <t xml:space="preserve">Ateities takas 16 </t>
    </r>
    <r>
      <rPr>
        <i/>
        <sz val="8"/>
        <color indexed="10"/>
        <rFont val="Arial"/>
        <family val="2"/>
      </rPr>
      <t>(renov.)</t>
    </r>
  </si>
  <si>
    <r>
      <t xml:space="preserve">J.Tumo-Vaižganto g. 134 </t>
    </r>
    <r>
      <rPr>
        <i/>
        <sz val="8"/>
        <color indexed="10"/>
        <rFont val="Arial"/>
        <family val="2"/>
      </rPr>
      <t>(renov.)</t>
    </r>
  </si>
  <si>
    <r>
      <t>Vytenio g. 16</t>
    </r>
    <r>
      <rPr>
        <i/>
        <sz val="8"/>
        <color indexed="10"/>
        <rFont val="Arial"/>
        <family val="2"/>
      </rPr>
      <t xml:space="preserve"> (renov.)</t>
    </r>
  </si>
  <si>
    <r>
      <t xml:space="preserve">Prezidento g. 82 </t>
    </r>
    <r>
      <rPr>
        <i/>
        <sz val="8"/>
        <color indexed="10"/>
        <rFont val="Arial"/>
        <family val="2"/>
      </rPr>
      <t>(renov.)</t>
    </r>
  </si>
  <si>
    <r>
      <t xml:space="preserve">Dariaus ir Girėno g. 32A </t>
    </r>
    <r>
      <rPr>
        <i/>
        <sz val="8"/>
        <color indexed="10"/>
        <rFont val="Arial"/>
        <family val="2"/>
      </rPr>
      <t>(renov.)</t>
    </r>
  </si>
  <si>
    <r>
      <t xml:space="preserve">Ateities takas 10 </t>
    </r>
    <r>
      <rPr>
        <i/>
        <sz val="8"/>
        <color indexed="10"/>
        <rFont val="Arial"/>
        <family val="2"/>
      </rPr>
      <t>(renov.)</t>
    </r>
  </si>
  <si>
    <r>
      <t xml:space="preserve">Prezidento g. 65 </t>
    </r>
    <r>
      <rPr>
        <i/>
        <sz val="8"/>
        <color indexed="10"/>
        <rFont val="Arial"/>
        <family val="2"/>
      </rPr>
      <t>(renov.)</t>
    </r>
  </si>
  <si>
    <r>
      <t xml:space="preserve">J.Tumo-Vaižganto g. 129B </t>
    </r>
    <r>
      <rPr>
        <i/>
        <sz val="8"/>
        <color indexed="10"/>
        <rFont val="Arial"/>
        <family val="2"/>
      </rPr>
      <t>(renov.)</t>
    </r>
  </si>
  <si>
    <t>Dariaus ir Girėno g. 26A</t>
  </si>
  <si>
    <t>Gedimino g. 8</t>
  </si>
  <si>
    <t>Miško g. 8</t>
  </si>
  <si>
    <t>Vytauto g. 4B</t>
  </si>
  <si>
    <t>Gedimino g. 32</t>
  </si>
  <si>
    <t>Vaižganto g. 118</t>
  </si>
  <si>
    <t>Gedimino g. 23</t>
  </si>
  <si>
    <t xml:space="preserve">Dainavos g. 7 </t>
  </si>
  <si>
    <t>Birutės g. 36</t>
  </si>
  <si>
    <t>Dariaus ir Girėno g. 34</t>
  </si>
  <si>
    <t>V. Kudirkos g. 5</t>
  </si>
  <si>
    <t>Dariaus ir Girėno g. 16A</t>
  </si>
  <si>
    <t>Dariaus ir Girėno g. 24</t>
  </si>
  <si>
    <t>Vytauto g. 62</t>
  </si>
  <si>
    <t>Prezidento g. 60</t>
  </si>
  <si>
    <t>Dariaus ir Grėno g. 4</t>
  </si>
  <si>
    <t>Ateities takas 18</t>
  </si>
  <si>
    <t>Vasario 16-osios g. 8</t>
  </si>
  <si>
    <t>Dariaus ir Girėno g. 38</t>
  </si>
  <si>
    <t>Žemaitės g. 32</t>
  </si>
  <si>
    <t>Respublikos g. 4</t>
  </si>
  <si>
    <t>Birutės g. 29, Trakai</t>
  </si>
  <si>
    <t>Mingaugo g. 22, Trakai</t>
  </si>
  <si>
    <t>Mindaugo g. 10, Trakai</t>
  </si>
  <si>
    <t>Pakalnės g. 44, Lentvaris</t>
  </si>
  <si>
    <t>Ežero g. 5, Lentvaris</t>
  </si>
  <si>
    <t>Sodų 23A, Lentvaris</t>
  </si>
  <si>
    <t>Klevų al. 36, Lentvaris</t>
  </si>
  <si>
    <t>Mindaugo g. 8, Trakai</t>
  </si>
  <si>
    <t>Klevų al. 30, Lentvaris</t>
  </si>
  <si>
    <t>Sodų g. 19, Lentvaris</t>
  </si>
  <si>
    <t>Vytauto g. 40A, Trakai</t>
  </si>
  <si>
    <t>Tujų g. 1, Lentvaris</t>
  </si>
  <si>
    <t>Vienuolyno g. 9, Trakai</t>
  </si>
  <si>
    <t>Vienuolyno g. 11, Trakai</t>
  </si>
  <si>
    <t>Pakalnės g. 24, Lentvaris</t>
  </si>
  <si>
    <t>Ežero g. 3, Lentvaris</t>
  </si>
  <si>
    <t>Vytauto g. 74, Trakai</t>
  </si>
  <si>
    <t>Mindaugo g. 11B, Trakai</t>
  </si>
  <si>
    <t>Geležinkelio g. 28, Lentvaris</t>
  </si>
  <si>
    <t>Geležinkelio g. 34, Lentvaris</t>
  </si>
  <si>
    <t>Lauko g. 6, Lentvaris</t>
  </si>
  <si>
    <t>Utena (UAB "Utenos šilumos tinklai")</t>
  </si>
  <si>
    <t>Vyžuonų 11a,  (renov.)</t>
  </si>
  <si>
    <t>Vaižganto g. 14,  (renov.)</t>
  </si>
  <si>
    <t xml:space="preserve">V.Kudirkos g. 22, </t>
  </si>
  <si>
    <t>Taikos g. 20,  (renov.)</t>
  </si>
  <si>
    <t>Tauikos g. 26,  (renov.)</t>
  </si>
  <si>
    <t>Aušros g. 99,  (renov.)</t>
  </si>
  <si>
    <t xml:space="preserve">Aukštakalnio g. 108, </t>
  </si>
  <si>
    <t>Maironio g. 13,  (renov.)</t>
  </si>
  <si>
    <t>Taikos g. 22,  (renov.)</t>
  </si>
  <si>
    <t>Taikos g. 28,  (renov.)</t>
  </si>
  <si>
    <t xml:space="preserve">Aukštakalnio g. 114, </t>
  </si>
  <si>
    <t xml:space="preserve">Aukštakalnio g. 90, </t>
  </si>
  <si>
    <t xml:space="preserve">Aukštakalnio g. 68, </t>
  </si>
  <si>
    <t xml:space="preserve">Kampo g. 3, </t>
  </si>
  <si>
    <t xml:space="preserve">Krašuonos g. 15, </t>
  </si>
  <si>
    <t xml:space="preserve">Smėlio g. 18, </t>
  </si>
  <si>
    <t xml:space="preserve">Aukštakalnio g. 64, </t>
  </si>
  <si>
    <t>Aušros g. 26,  (renov.)</t>
  </si>
  <si>
    <t xml:space="preserve">Krašuonos g. 3, </t>
  </si>
  <si>
    <t xml:space="preserve">Aukštakalnio g. 118, </t>
  </si>
  <si>
    <t xml:space="preserve">J.Basanavičiaus g. 117, </t>
  </si>
  <si>
    <t xml:space="preserve">Krašuonos g. 17, </t>
  </si>
  <si>
    <t xml:space="preserve">Aušros g. 92, </t>
  </si>
  <si>
    <t xml:space="preserve">Sėlių g. 30a, </t>
  </si>
  <si>
    <t xml:space="preserve">Taikos g. 90, </t>
  </si>
  <si>
    <t xml:space="preserve">Sėlių g. 42, </t>
  </si>
  <si>
    <t xml:space="preserve">J.Basanavičiaus g. 92, </t>
  </si>
  <si>
    <t xml:space="preserve">Užpalių 82, </t>
  </si>
  <si>
    <t xml:space="preserve">Smėlio g. 12, </t>
  </si>
  <si>
    <t xml:space="preserve">Taikos g. 47, </t>
  </si>
  <si>
    <t xml:space="preserve">J.Basaavičiaus g. 108, </t>
  </si>
  <si>
    <t xml:space="preserve">Kęstučio g. 6, </t>
  </si>
  <si>
    <t>Aušros g. 3,  (renov.)</t>
  </si>
  <si>
    <t xml:space="preserve">Utenio a. 5, </t>
  </si>
  <si>
    <t xml:space="preserve">K.Donelaičio g. 12, </t>
  </si>
  <si>
    <t xml:space="preserve">Tauragnų g. 4, </t>
  </si>
  <si>
    <t xml:space="preserve">Kęstučio g. 1, </t>
  </si>
  <si>
    <t xml:space="preserve">Kęstučio g. 9, </t>
  </si>
  <si>
    <t xml:space="preserve">J.Basanavičiaus g. 110, </t>
  </si>
  <si>
    <t xml:space="preserve">Užpalių g. 88, </t>
  </si>
  <si>
    <t>Basanavičiaus g. 15, Varėna</t>
  </si>
  <si>
    <t>Basanavičiaus g. 21, Varėna</t>
  </si>
  <si>
    <t>Basanavičiaus g. 30, Varėna</t>
  </si>
  <si>
    <t>Marcinkonių g. 16, Varėna</t>
  </si>
  <si>
    <t>Savanorių g. 18, Varėna</t>
  </si>
  <si>
    <t>Vasario 16 g. 6, Varėna</t>
  </si>
  <si>
    <t>Vytauto g. 24, Varėna</t>
  </si>
  <si>
    <t>Vytauto g. 38, Varėna</t>
  </si>
  <si>
    <t>Basanavičiaus g. 1a, Varėna</t>
  </si>
  <si>
    <t>Basanavičiaus g. 44, Varėna</t>
  </si>
  <si>
    <t>M.K.Čiurlionio g. 4, Varėna</t>
  </si>
  <si>
    <t>Sporto g. 12, Varėna</t>
  </si>
  <si>
    <t>Sporto g. 14, Varėna</t>
  </si>
  <si>
    <t>V.Krėvės g. 9, Varėna</t>
  </si>
  <si>
    <t>Melioratorių g. 3, Varėna</t>
  </si>
  <si>
    <t>Spaustuvės g. 3, Varėna</t>
  </si>
  <si>
    <t>Didlaukio g. 22, 24</t>
  </si>
  <si>
    <t>Žirmūnų g. 131(ren.)</t>
  </si>
  <si>
    <t xml:space="preserve">Rinkuškių 47B </t>
  </si>
  <si>
    <t>Vilniaus 39A</t>
  </si>
  <si>
    <t xml:space="preserve">Vilniaus 4 </t>
  </si>
  <si>
    <t xml:space="preserve">Vilniaus 56 </t>
  </si>
  <si>
    <t>Vytauto 62</t>
  </si>
  <si>
    <t>Gimnazijos 1</t>
  </si>
  <si>
    <t>Vilniaus 91A</t>
  </si>
  <si>
    <t xml:space="preserve">Dariaus ir Girėno 13 </t>
  </si>
  <si>
    <t xml:space="preserve">Draugystės 1 </t>
  </si>
  <si>
    <t xml:space="preserve">Vytenio 8 </t>
  </si>
  <si>
    <t xml:space="preserve">Mokolų 51 </t>
  </si>
  <si>
    <t xml:space="preserve">Vytauto.. 33 </t>
  </si>
  <si>
    <t xml:space="preserve">Garso 4 </t>
  </si>
  <si>
    <t xml:space="preserve">M.Valančiaus. 18 </t>
  </si>
  <si>
    <t xml:space="preserve">Kauno 20 </t>
  </si>
  <si>
    <t xml:space="preserve">Dvarkelio 11 </t>
  </si>
  <si>
    <t xml:space="preserve">Vytauto 21 </t>
  </si>
  <si>
    <t xml:space="preserve">ATEITIES 16  </t>
  </si>
  <si>
    <t xml:space="preserve">ATEITIES 36  </t>
  </si>
  <si>
    <t xml:space="preserve">LIŠKIAVOS 5 </t>
  </si>
  <si>
    <t xml:space="preserve">GARDINO 80   </t>
  </si>
  <si>
    <t xml:space="preserve">SVEIKATOS 18 </t>
  </si>
  <si>
    <t xml:space="preserve">ATEITIES 2 </t>
  </si>
  <si>
    <t xml:space="preserve">NERAVŲ 27  </t>
  </si>
  <si>
    <t xml:space="preserve">NERAVŲ 29     </t>
  </si>
  <si>
    <t>ŠILTNAMIŲ 24</t>
  </si>
  <si>
    <t>Pievų 6 (ren.)</t>
  </si>
  <si>
    <t>Raseinių 9 II korpusas (ren.)</t>
  </si>
  <si>
    <t>Birutės 1(ren.)</t>
  </si>
  <si>
    <t>Pievų 2 (ren.)</t>
  </si>
  <si>
    <t>Raseinių 9a  II korpusas (ren.)</t>
  </si>
  <si>
    <t>Janonio 30</t>
  </si>
  <si>
    <t xml:space="preserve">Janonio 12 </t>
  </si>
  <si>
    <t xml:space="preserve">J.Janonio 13 </t>
  </si>
  <si>
    <t xml:space="preserve">Maironio 5a,Tytuvėnai </t>
  </si>
  <si>
    <t>Vyt. Didžiojo 45</t>
  </si>
</sst>
</file>

<file path=xl/styles.xml><?xml version="1.0" encoding="utf-8"?>
<styleSheet xmlns="http://schemas.openxmlformats.org/spreadsheetml/2006/main">
  <numFmts count="8">
    <numFmt numFmtId="43" formatCode="_-* #,##0.00\ _L_t_-;\-* #,##0.00\ _L_t_-;_-* &quot;-&quot;??\ _L_t_-;_-@_-"/>
    <numFmt numFmtId="164" formatCode="0.0000"/>
    <numFmt numFmtId="165" formatCode="0.000"/>
    <numFmt numFmtId="166" formatCode="0.0"/>
    <numFmt numFmtId="167" formatCode="0.00000"/>
    <numFmt numFmtId="168" formatCode="_-* #,##0.0000\ _L_t_-;\-* #,##0.0000\ _L_t_-;_-* &quot;-&quot;??\ _L_t_-;_-@_-"/>
    <numFmt numFmtId="169" formatCode="0.000000"/>
    <numFmt numFmtId="170" formatCode="#,##0.00_ ;\-#,##0.00\ "/>
  </numFmts>
  <fonts count="22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sz val="7.5"/>
      <name val="Arial"/>
      <family val="2"/>
      <charset val="186"/>
    </font>
    <font>
      <sz val="10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b/>
      <sz val="12"/>
      <name val="Arial"/>
      <family val="2"/>
      <charset val="186"/>
    </font>
    <font>
      <sz val="8"/>
      <name val="Arial"/>
      <family val="2"/>
    </font>
    <font>
      <sz val="10"/>
      <color indexed="8"/>
      <name val="Arial"/>
      <family val="2"/>
      <charset val="186"/>
    </font>
    <font>
      <b/>
      <i/>
      <sz val="8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9"/>
      <color rgb="FFC00000"/>
      <name val="Arial"/>
      <family val="2"/>
      <charset val="186"/>
    </font>
    <font>
      <sz val="8"/>
      <color rgb="FFC00000"/>
      <name val="Arial"/>
      <family val="2"/>
      <charset val="186"/>
    </font>
    <font>
      <i/>
      <sz val="10"/>
      <color rgb="FF0000FF"/>
      <name val="Arial"/>
      <family val="2"/>
      <charset val="186"/>
    </font>
    <font>
      <b/>
      <i/>
      <sz val="12"/>
      <name val="Arial"/>
      <family val="2"/>
      <charset val="186"/>
    </font>
    <font>
      <sz val="12"/>
      <name val="Arial"/>
      <family val="2"/>
      <charset val="186"/>
    </font>
    <font>
      <i/>
      <sz val="8"/>
      <color indexed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BC69B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C99"/>
        <bgColor indexed="47"/>
      </patternFill>
    </fill>
    <fill>
      <patternFill patternType="solid">
        <fgColor rgb="FFFFCC99"/>
        <bgColor indexed="22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</borders>
  <cellStyleXfs count="13">
    <xf numFmtId="0" fontId="0" fillId="0" borderId="0"/>
    <xf numFmtId="43" fontId="15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3" fillId="0" borderId="0"/>
    <xf numFmtId="0" fontId="5" fillId="0" borderId="0"/>
    <xf numFmtId="0" fontId="5" fillId="0" borderId="0"/>
    <xf numFmtId="0" fontId="5" fillId="0" borderId="0"/>
  </cellStyleXfs>
  <cellXfs count="228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6" fillId="0" borderId="0" xfId="0" applyFont="1"/>
    <xf numFmtId="0" fontId="7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6" borderId="3" xfId="0" applyFont="1" applyFill="1" applyBorder="1"/>
    <xf numFmtId="0" fontId="2" fillId="0" borderId="0" xfId="0" applyFont="1" applyAlignment="1">
      <alignment vertical="center"/>
    </xf>
    <xf numFmtId="0" fontId="2" fillId="6" borderId="5" xfId="0" applyFont="1" applyFill="1" applyBorder="1"/>
    <xf numFmtId="0" fontId="2" fillId="6" borderId="5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2" fontId="2" fillId="8" borderId="7" xfId="0" applyNumberFormat="1" applyFont="1" applyFill="1" applyBorder="1" applyAlignment="1"/>
    <xf numFmtId="2" fontId="2" fillId="8" borderId="10" xfId="0" applyNumberFormat="1" applyFont="1" applyFill="1" applyBorder="1" applyAlignment="1"/>
    <xf numFmtId="0" fontId="2" fillId="8" borderId="3" xfId="0" applyFont="1" applyFill="1" applyBorder="1"/>
    <xf numFmtId="0" fontId="2" fillId="8" borderId="7" xfId="0" applyFont="1" applyFill="1" applyBorder="1"/>
    <xf numFmtId="2" fontId="2" fillId="8" borderId="7" xfId="0" applyNumberFormat="1" applyFont="1" applyFill="1" applyBorder="1" applyAlignment="1">
      <alignment horizontal="right"/>
    </xf>
    <xf numFmtId="2" fontId="2" fillId="8" borderId="3" xfId="0" applyNumberFormat="1" applyFont="1" applyFill="1" applyBorder="1"/>
    <xf numFmtId="167" fontId="2" fillId="8" borderId="3" xfId="0" applyNumberFormat="1" applyFont="1" applyFill="1" applyBorder="1"/>
    <xf numFmtId="2" fontId="2" fillId="8" borderId="7" xfId="0" applyNumberFormat="1" applyFont="1" applyFill="1" applyBorder="1"/>
    <xf numFmtId="1" fontId="2" fillId="8" borderId="7" xfId="0" applyNumberFormat="1" applyFont="1" applyFill="1" applyBorder="1"/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7" xfId="0" applyFont="1" applyFill="1" applyBorder="1"/>
    <xf numFmtId="0" fontId="3" fillId="0" borderId="13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2" fontId="2" fillId="8" borderId="3" xfId="0" applyNumberFormat="1" applyFont="1" applyFill="1" applyBorder="1" applyAlignment="1">
      <alignment horizontal="left" indent="3"/>
    </xf>
    <xf numFmtId="2" fontId="2" fillId="8" borderId="9" xfId="0" applyNumberFormat="1" applyFont="1" applyFill="1" applyBorder="1" applyAlignment="1">
      <alignment horizontal="left" indent="3"/>
    </xf>
    <xf numFmtId="2" fontId="2" fillId="8" borderId="7" xfId="0" applyNumberFormat="1" applyFont="1" applyFill="1" applyBorder="1" applyAlignment="1">
      <alignment horizontal="left" indent="3"/>
    </xf>
    <xf numFmtId="0" fontId="2" fillId="8" borderId="12" xfId="0" applyFont="1" applyFill="1" applyBorder="1" applyAlignment="1">
      <alignment horizontal="center"/>
    </xf>
    <xf numFmtId="167" fontId="2" fillId="8" borderId="7" xfId="0" applyNumberFormat="1" applyFont="1" applyFill="1" applyBorder="1"/>
    <xf numFmtId="0" fontId="4" fillId="8" borderId="3" xfId="0" applyFont="1" applyFill="1" applyBorder="1"/>
    <xf numFmtId="0" fontId="2" fillId="7" borderId="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6" borderId="3" xfId="0" applyFont="1" applyFill="1" applyBorder="1" applyAlignment="1">
      <alignment vertical="top" wrapText="1"/>
    </xf>
    <xf numFmtId="0" fontId="2" fillId="6" borderId="5" xfId="0" applyFont="1" applyFill="1" applyBorder="1" applyAlignment="1">
      <alignment horizontal="center" vertical="top"/>
    </xf>
    <xf numFmtId="166" fontId="2" fillId="6" borderId="3" xfId="0" applyNumberFormat="1" applyFont="1" applyFill="1" applyBorder="1" applyAlignment="1">
      <alignment vertical="top"/>
    </xf>
    <xf numFmtId="0" fontId="2" fillId="6" borderId="7" xfId="0" applyFont="1" applyFill="1" applyBorder="1" applyAlignment="1">
      <alignment horizontal="center" vertical="top"/>
    </xf>
    <xf numFmtId="2" fontId="2" fillId="0" borderId="0" xfId="0" applyNumberFormat="1" applyFont="1" applyAlignment="1">
      <alignment vertical="top"/>
    </xf>
    <xf numFmtId="0" fontId="2" fillId="6" borderId="12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1" fontId="2" fillId="6" borderId="3" xfId="0" applyNumberFormat="1" applyFont="1" applyFill="1" applyBorder="1" applyAlignment="1">
      <alignment horizontal="center" vertical="top"/>
    </xf>
    <xf numFmtId="0" fontId="2" fillId="7" borderId="3" xfId="0" applyFont="1" applyFill="1" applyBorder="1" applyAlignment="1">
      <alignment horizontal="center" vertical="top"/>
    </xf>
    <xf numFmtId="0" fontId="2" fillId="8" borderId="11" xfId="0" applyFont="1" applyFill="1" applyBorder="1" applyAlignment="1">
      <alignment horizontal="center"/>
    </xf>
    <xf numFmtId="167" fontId="2" fillId="2" borderId="3" xfId="0" applyNumberFormat="1" applyFont="1" applyFill="1" applyBorder="1" applyAlignment="1">
      <alignment horizontal="center"/>
    </xf>
    <xf numFmtId="2" fontId="2" fillId="6" borderId="3" xfId="0" applyNumberFormat="1" applyFont="1" applyFill="1" applyBorder="1" applyAlignment="1">
      <alignment horizontal="center"/>
    </xf>
    <xf numFmtId="167" fontId="2" fillId="6" borderId="3" xfId="0" applyNumberFormat="1" applyFont="1" applyFill="1" applyBorder="1" applyAlignment="1">
      <alignment horizontal="center"/>
    </xf>
    <xf numFmtId="2" fontId="2" fillId="6" borderId="9" xfId="0" applyNumberFormat="1" applyFont="1" applyFill="1" applyBorder="1" applyAlignment="1">
      <alignment horizontal="center"/>
    </xf>
    <xf numFmtId="2" fontId="2" fillId="6" borderId="7" xfId="0" applyNumberFormat="1" applyFont="1" applyFill="1" applyBorder="1" applyAlignment="1">
      <alignment horizontal="center"/>
    </xf>
    <xf numFmtId="167" fontId="2" fillId="6" borderId="7" xfId="0" applyNumberFormat="1" applyFont="1" applyFill="1" applyBorder="1" applyAlignment="1">
      <alignment horizontal="center"/>
    </xf>
    <xf numFmtId="2" fontId="2" fillId="6" borderId="10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2" fontId="2" fillId="4" borderId="3" xfId="0" applyNumberFormat="1" applyFont="1" applyFill="1" applyBorder="1" applyAlignment="1">
      <alignment horizontal="center"/>
    </xf>
    <xf numFmtId="166" fontId="2" fillId="6" borderId="3" xfId="0" applyNumberFormat="1" applyFont="1" applyFill="1" applyBorder="1" applyAlignment="1">
      <alignment horizontal="center"/>
    </xf>
    <xf numFmtId="1" fontId="2" fillId="6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0" fillId="0" borderId="0" xfId="0" applyNumberFormat="1" applyBorder="1"/>
    <xf numFmtId="0" fontId="3" fillId="0" borderId="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wrapText="1"/>
    </xf>
    <xf numFmtId="0" fontId="2" fillId="0" borderId="19" xfId="0" applyFont="1" applyBorder="1"/>
    <xf numFmtId="0" fontId="2" fillId="0" borderId="4" xfId="0" applyFont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165" fontId="2" fillId="6" borderId="7" xfId="0" applyNumberFormat="1" applyFont="1" applyFill="1" applyBorder="1" applyAlignment="1">
      <alignment horizontal="center"/>
    </xf>
    <xf numFmtId="0" fontId="2" fillId="6" borderId="7" xfId="0" applyFont="1" applyFill="1" applyBorder="1" applyAlignment="1">
      <alignment vertical="top" wrapText="1"/>
    </xf>
    <xf numFmtId="1" fontId="2" fillId="6" borderId="7" xfId="0" applyNumberFormat="1" applyFont="1" applyFill="1" applyBorder="1" applyAlignment="1">
      <alignment horizontal="center" vertical="top"/>
    </xf>
    <xf numFmtId="166" fontId="2" fillId="6" borderId="7" xfId="0" applyNumberFormat="1" applyFont="1" applyFill="1" applyBorder="1" applyAlignment="1">
      <alignment vertical="top"/>
    </xf>
    <xf numFmtId="0" fontId="2" fillId="10" borderId="5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4" borderId="5" xfId="0" applyFont="1" applyFill="1" applyBorder="1"/>
    <xf numFmtId="0" fontId="2" fillId="10" borderId="1" xfId="0" applyFont="1" applyFill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165" fontId="2" fillId="6" borderId="3" xfId="0" applyNumberFormat="1" applyFont="1" applyFill="1" applyBorder="1"/>
    <xf numFmtId="165" fontId="2" fillId="6" borderId="3" xfId="0" applyNumberFormat="1" applyFont="1" applyFill="1" applyBorder="1" applyAlignment="1">
      <alignment horizontal="center"/>
    </xf>
    <xf numFmtId="2" fontId="2" fillId="6" borderId="5" xfId="0" applyNumberFormat="1" applyFont="1" applyFill="1" applyBorder="1" applyAlignment="1">
      <alignment horizontal="center"/>
    </xf>
    <xf numFmtId="0" fontId="2" fillId="10" borderId="3" xfId="0" applyFont="1" applyFill="1" applyBorder="1"/>
    <xf numFmtId="0" fontId="2" fillId="10" borderId="12" xfId="0" applyFont="1" applyFill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8" borderId="12" xfId="0" applyFont="1" applyFill="1" applyBorder="1"/>
    <xf numFmtId="0" fontId="2" fillId="10" borderId="8" xfId="0" applyFont="1" applyFill="1" applyBorder="1" applyAlignment="1">
      <alignment horizontal="center" vertical="top"/>
    </xf>
    <xf numFmtId="0" fontId="2" fillId="10" borderId="16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1" fontId="2" fillId="6" borderId="7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0" borderId="20" xfId="0" applyFont="1" applyBorder="1"/>
    <xf numFmtId="165" fontId="9" fillId="6" borderId="3" xfId="0" applyNumberFormat="1" applyFont="1" applyFill="1" applyBorder="1" applyAlignment="1">
      <alignment horizontal="center"/>
    </xf>
    <xf numFmtId="165" fontId="2" fillId="0" borderId="0" xfId="0" applyNumberFormat="1" applyFont="1"/>
    <xf numFmtId="165" fontId="2" fillId="8" borderId="3" xfId="0" applyNumberFormat="1" applyFont="1" applyFill="1" applyBorder="1"/>
    <xf numFmtId="2" fontId="2" fillId="6" borderId="3" xfId="0" applyNumberFormat="1" applyFont="1" applyFill="1" applyBorder="1" applyAlignment="1">
      <alignment horizontal="center" vertical="top"/>
    </xf>
    <xf numFmtId="167" fontId="2" fillId="6" borderId="3" xfId="0" applyNumberFormat="1" applyFont="1" applyFill="1" applyBorder="1" applyAlignment="1">
      <alignment horizontal="center" vertical="top"/>
    </xf>
    <xf numFmtId="2" fontId="2" fillId="6" borderId="9" xfId="0" applyNumberFormat="1" applyFont="1" applyFill="1" applyBorder="1" applyAlignment="1">
      <alignment horizontal="center" vertical="top"/>
    </xf>
    <xf numFmtId="2" fontId="2" fillId="6" borderId="7" xfId="0" applyNumberFormat="1" applyFont="1" applyFill="1" applyBorder="1" applyAlignment="1">
      <alignment horizontal="center" vertical="top"/>
    </xf>
    <xf numFmtId="167" fontId="2" fillId="6" borderId="7" xfId="0" applyNumberFormat="1" applyFont="1" applyFill="1" applyBorder="1" applyAlignment="1">
      <alignment horizontal="center" vertical="top"/>
    </xf>
    <xf numFmtId="2" fontId="2" fillId="6" borderId="10" xfId="0" applyNumberFormat="1" applyFont="1" applyFill="1" applyBorder="1" applyAlignment="1">
      <alignment horizontal="center" vertical="top"/>
    </xf>
    <xf numFmtId="165" fontId="2" fillId="6" borderId="3" xfId="0" applyNumberFormat="1" applyFont="1" applyFill="1" applyBorder="1" applyAlignment="1">
      <alignment horizontal="center" vertical="top"/>
    </xf>
    <xf numFmtId="165" fontId="2" fillId="6" borderId="7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left"/>
    </xf>
    <xf numFmtId="0" fontId="2" fillId="11" borderId="3" xfId="0" applyFont="1" applyFill="1" applyBorder="1" applyAlignment="1">
      <alignment horizontal="center"/>
    </xf>
    <xf numFmtId="166" fontId="2" fillId="11" borderId="3" xfId="0" applyNumberFormat="1" applyFont="1" applyFill="1" applyBorder="1" applyAlignment="1">
      <alignment horizontal="right"/>
    </xf>
    <xf numFmtId="166" fontId="2" fillId="11" borderId="3" xfId="0" applyNumberFormat="1" applyFont="1" applyFill="1" applyBorder="1"/>
    <xf numFmtId="166" fontId="2" fillId="11" borderId="3" xfId="0" applyNumberFormat="1" applyFont="1" applyFill="1" applyBorder="1" applyAlignment="1">
      <alignment horizontal="center"/>
    </xf>
    <xf numFmtId="167" fontId="2" fillId="11" borderId="3" xfId="0" applyNumberFormat="1" applyFont="1" applyFill="1" applyBorder="1"/>
    <xf numFmtId="2" fontId="2" fillId="11" borderId="3" xfId="0" applyNumberFormat="1" applyFont="1" applyFill="1" applyBorder="1"/>
    <xf numFmtId="2" fontId="2" fillId="11" borderId="3" xfId="0" applyNumberFormat="1" applyFont="1" applyFill="1" applyBorder="1" applyAlignment="1">
      <alignment horizontal="center"/>
    </xf>
    <xf numFmtId="2" fontId="2" fillId="11" borderId="3" xfId="0" applyNumberFormat="1" applyFont="1" applyFill="1" applyBorder="1" applyAlignment="1">
      <alignment horizontal="left" indent="3"/>
    </xf>
    <xf numFmtId="2" fontId="2" fillId="11" borderId="27" xfId="0" applyNumberFormat="1" applyFont="1" applyFill="1" applyBorder="1" applyAlignment="1">
      <alignment horizontal="left" indent="3"/>
    </xf>
    <xf numFmtId="2" fontId="2" fillId="11" borderId="18" xfId="0" applyNumberFormat="1" applyFont="1" applyFill="1" applyBorder="1" applyAlignment="1">
      <alignment horizontal="left" indent="3"/>
    </xf>
    <xf numFmtId="166" fontId="2" fillId="6" borderId="5" xfId="0" applyNumberFormat="1" applyFont="1" applyFill="1" applyBorder="1"/>
    <xf numFmtId="166" fontId="2" fillId="6" borderId="5" xfId="0" applyNumberFormat="1" applyFont="1" applyFill="1" applyBorder="1" applyAlignment="1">
      <alignment horizontal="center"/>
    </xf>
    <xf numFmtId="167" fontId="2" fillId="6" borderId="5" xfId="0" applyNumberFormat="1" applyFont="1" applyFill="1" applyBorder="1"/>
    <xf numFmtId="2" fontId="2" fillId="6" borderId="5" xfId="0" applyNumberFormat="1" applyFont="1" applyFill="1" applyBorder="1"/>
    <xf numFmtId="2" fontId="2" fillId="6" borderId="5" xfId="0" applyNumberFormat="1" applyFont="1" applyFill="1" applyBorder="1" applyAlignment="1">
      <alignment horizontal="left" indent="3"/>
    </xf>
    <xf numFmtId="2" fontId="2" fillId="6" borderId="26" xfId="0" applyNumberFormat="1" applyFont="1" applyFill="1" applyBorder="1" applyAlignment="1">
      <alignment horizontal="left" indent="3"/>
    </xf>
    <xf numFmtId="166" fontId="2" fillId="6" borderId="3" xfId="0" applyNumberFormat="1" applyFont="1" applyFill="1" applyBorder="1"/>
    <xf numFmtId="167" fontId="2" fillId="6" borderId="3" xfId="0" applyNumberFormat="1" applyFont="1" applyFill="1" applyBorder="1"/>
    <xf numFmtId="2" fontId="2" fillId="6" borderId="3" xfId="0" applyNumberFormat="1" applyFont="1" applyFill="1" applyBorder="1"/>
    <xf numFmtId="2" fontId="2" fillId="6" borderId="3" xfId="0" applyNumberFormat="1" applyFont="1" applyFill="1" applyBorder="1" applyAlignment="1">
      <alignment horizontal="left" indent="3"/>
    </xf>
    <xf numFmtId="2" fontId="2" fillId="6" borderId="9" xfId="0" applyNumberFormat="1" applyFont="1" applyFill="1" applyBorder="1" applyAlignment="1">
      <alignment horizontal="left" indent="3"/>
    </xf>
    <xf numFmtId="0" fontId="2" fillId="12" borderId="5" xfId="0" applyFont="1" applyFill="1" applyBorder="1" applyAlignment="1">
      <alignment horizontal="center"/>
    </xf>
    <xf numFmtId="0" fontId="2" fillId="12" borderId="5" xfId="0" applyFont="1" applyFill="1" applyBorder="1"/>
    <xf numFmtId="166" fontId="2" fillId="12" borderId="5" xfId="0" applyNumberFormat="1" applyFont="1" applyFill="1" applyBorder="1"/>
    <xf numFmtId="166" fontId="2" fillId="12" borderId="5" xfId="0" applyNumberFormat="1" applyFont="1" applyFill="1" applyBorder="1" applyAlignment="1">
      <alignment horizontal="center"/>
    </xf>
    <xf numFmtId="167" fontId="2" fillId="12" borderId="5" xfId="0" applyNumberFormat="1" applyFont="1" applyFill="1" applyBorder="1"/>
    <xf numFmtId="2" fontId="2" fillId="12" borderId="5" xfId="0" applyNumberFormat="1" applyFont="1" applyFill="1" applyBorder="1"/>
    <xf numFmtId="2" fontId="2" fillId="12" borderId="5" xfId="0" applyNumberFormat="1" applyFont="1" applyFill="1" applyBorder="1" applyAlignment="1">
      <alignment horizontal="center"/>
    </xf>
    <xf numFmtId="2" fontId="2" fillId="12" borderId="5" xfId="0" applyNumberFormat="1" applyFont="1" applyFill="1" applyBorder="1" applyAlignment="1">
      <alignment horizontal="left" indent="3"/>
    </xf>
    <xf numFmtId="2" fontId="2" fillId="12" borderId="26" xfId="0" applyNumberFormat="1" applyFont="1" applyFill="1" applyBorder="1" applyAlignment="1">
      <alignment horizontal="left" indent="3"/>
    </xf>
    <xf numFmtId="0" fontId="2" fillId="12" borderId="3" xfId="0" applyFont="1" applyFill="1" applyBorder="1" applyAlignment="1">
      <alignment horizontal="center"/>
    </xf>
    <xf numFmtId="0" fontId="2" fillId="12" borderId="3" xfId="0" applyFont="1" applyFill="1" applyBorder="1"/>
    <xf numFmtId="166" fontId="2" fillId="12" borderId="3" xfId="0" applyNumberFormat="1" applyFont="1" applyFill="1" applyBorder="1"/>
    <xf numFmtId="166" fontId="2" fillId="12" borderId="3" xfId="0" applyNumberFormat="1" applyFont="1" applyFill="1" applyBorder="1" applyAlignment="1">
      <alignment horizontal="center"/>
    </xf>
    <xf numFmtId="167" fontId="2" fillId="12" borderId="3" xfId="0" applyNumberFormat="1" applyFont="1" applyFill="1" applyBorder="1"/>
    <xf numFmtId="2" fontId="2" fillId="12" borderId="3" xfId="0" applyNumberFormat="1" applyFont="1" applyFill="1" applyBorder="1"/>
    <xf numFmtId="2" fontId="2" fillId="12" borderId="3" xfId="0" applyNumberFormat="1" applyFont="1" applyFill="1" applyBorder="1" applyAlignment="1">
      <alignment horizontal="center"/>
    </xf>
    <xf numFmtId="2" fontId="2" fillId="12" borderId="3" xfId="0" applyNumberFormat="1" applyFont="1" applyFill="1" applyBorder="1" applyAlignment="1">
      <alignment horizontal="left" indent="3"/>
    </xf>
    <xf numFmtId="2" fontId="2" fillId="12" borderId="9" xfId="0" applyNumberFormat="1" applyFont="1" applyFill="1" applyBorder="1" applyAlignment="1">
      <alignment horizontal="left" indent="3"/>
    </xf>
    <xf numFmtId="0" fontId="2" fillId="12" borderId="7" xfId="0" applyFont="1" applyFill="1" applyBorder="1" applyAlignment="1">
      <alignment horizontal="center"/>
    </xf>
    <xf numFmtId="0" fontId="2" fillId="12" borderId="7" xfId="0" applyFont="1" applyFill="1" applyBorder="1"/>
    <xf numFmtId="166" fontId="2" fillId="12" borderId="7" xfId="0" applyNumberFormat="1" applyFont="1" applyFill="1" applyBorder="1"/>
    <xf numFmtId="166" fontId="2" fillId="12" borderId="7" xfId="0" applyNumberFormat="1" applyFont="1" applyFill="1" applyBorder="1" applyAlignment="1">
      <alignment horizontal="center"/>
    </xf>
    <xf numFmtId="167" fontId="2" fillId="12" borderId="7" xfId="0" applyNumberFormat="1" applyFont="1" applyFill="1" applyBorder="1"/>
    <xf numFmtId="2" fontId="2" fillId="12" borderId="7" xfId="0" applyNumberFormat="1" applyFont="1" applyFill="1" applyBorder="1"/>
    <xf numFmtId="2" fontId="2" fillId="12" borderId="7" xfId="0" applyNumberFormat="1" applyFont="1" applyFill="1" applyBorder="1" applyAlignment="1">
      <alignment horizontal="center"/>
    </xf>
    <xf numFmtId="2" fontId="2" fillId="12" borderId="7" xfId="0" applyNumberFormat="1" applyFont="1" applyFill="1" applyBorder="1" applyAlignment="1">
      <alignment horizontal="left" indent="3"/>
    </xf>
    <xf numFmtId="2" fontId="2" fillId="12" borderId="10" xfId="0" applyNumberFormat="1" applyFont="1" applyFill="1" applyBorder="1" applyAlignment="1">
      <alignment horizontal="left" indent="3"/>
    </xf>
    <xf numFmtId="166" fontId="2" fillId="10" borderId="12" xfId="0" applyNumberFormat="1" applyFont="1" applyFill="1" applyBorder="1"/>
    <xf numFmtId="2" fontId="2" fillId="10" borderId="12" xfId="0" applyNumberFormat="1" applyFont="1" applyFill="1" applyBorder="1" applyAlignment="1">
      <alignment horizontal="left" indent="3"/>
    </xf>
    <xf numFmtId="0" fontId="2" fillId="10" borderId="21" xfId="0" applyFont="1" applyFill="1" applyBorder="1" applyAlignment="1">
      <alignment horizontal="center"/>
    </xf>
    <xf numFmtId="0" fontId="2" fillId="13" borderId="5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2" fillId="13" borderId="7" xfId="0" applyFont="1" applyFill="1" applyBorder="1" applyAlignment="1">
      <alignment horizontal="center"/>
    </xf>
    <xf numFmtId="166" fontId="2" fillId="4" borderId="5" xfId="0" applyNumberFormat="1" applyFont="1" applyFill="1" applyBorder="1"/>
    <xf numFmtId="166" fontId="2" fillId="4" borderId="3" xfId="0" applyNumberFormat="1" applyFont="1" applyFill="1" applyBorder="1"/>
    <xf numFmtId="166" fontId="2" fillId="4" borderId="7" xfId="0" applyNumberFormat="1" applyFont="1" applyFill="1" applyBorder="1"/>
    <xf numFmtId="2" fontId="2" fillId="4" borderId="10" xfId="0" applyNumberFormat="1" applyFont="1" applyFill="1" applyBorder="1" applyAlignment="1">
      <alignment horizontal="left" indent="3"/>
    </xf>
    <xf numFmtId="0" fontId="16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wrapText="1"/>
    </xf>
    <xf numFmtId="0" fontId="17" fillId="0" borderId="0" xfId="0" applyFont="1"/>
    <xf numFmtId="0" fontId="2" fillId="0" borderId="0" xfId="0" applyFont="1" applyBorder="1" applyAlignment="1">
      <alignment vertical="center"/>
    </xf>
    <xf numFmtId="0" fontId="2" fillId="14" borderId="0" xfId="0" applyFont="1" applyFill="1" applyBorder="1" applyAlignment="1">
      <alignment vertical="center"/>
    </xf>
    <xf numFmtId="0" fontId="2" fillId="14" borderId="0" xfId="0" applyFont="1" applyFill="1" applyBorder="1"/>
    <xf numFmtId="0" fontId="2" fillId="14" borderId="0" xfId="0" applyFont="1" applyFill="1" applyBorder="1" applyAlignment="1">
      <alignment horizontal="center"/>
    </xf>
    <xf numFmtId="165" fontId="2" fillId="14" borderId="0" xfId="0" applyNumberFormat="1" applyFont="1" applyFill="1" applyBorder="1" applyAlignment="1">
      <alignment horizontal="center" vertical="center"/>
    </xf>
    <xf numFmtId="1" fontId="2" fillId="14" borderId="0" xfId="0" applyNumberFormat="1" applyFont="1" applyFill="1" applyBorder="1" applyAlignment="1">
      <alignment horizontal="center" vertical="center"/>
    </xf>
    <xf numFmtId="167" fontId="2" fillId="14" borderId="0" xfId="0" applyNumberFormat="1" applyFont="1" applyFill="1" applyBorder="1" applyAlignment="1">
      <alignment horizontal="center" vertical="center"/>
    </xf>
    <xf numFmtId="2" fontId="2" fillId="14" borderId="0" xfId="0" applyNumberFormat="1" applyFont="1" applyFill="1" applyBorder="1" applyAlignment="1">
      <alignment horizontal="center" vertical="center"/>
    </xf>
    <xf numFmtId="0" fontId="2" fillId="2" borderId="29" xfId="0" applyFont="1" applyFill="1" applyBorder="1"/>
    <xf numFmtId="165" fontId="2" fillId="2" borderId="5" xfId="0" applyNumberFormat="1" applyFont="1" applyFill="1" applyBorder="1" applyAlignment="1">
      <alignment horizontal="center"/>
    </xf>
    <xf numFmtId="167" fontId="2" fillId="2" borderId="5" xfId="0" applyNumberFormat="1" applyFont="1" applyFill="1" applyBorder="1" applyAlignment="1">
      <alignment horizontal="center"/>
    </xf>
    <xf numFmtId="2" fontId="2" fillId="2" borderId="14" xfId="0" applyNumberFormat="1" applyFont="1" applyFill="1" applyBorder="1" applyAlignment="1">
      <alignment horizontal="left" indent="3"/>
    </xf>
    <xf numFmtId="0" fontId="2" fillId="2" borderId="30" xfId="0" applyFont="1" applyFill="1" applyBorder="1"/>
    <xf numFmtId="2" fontId="2" fillId="2" borderId="16" xfId="0" applyNumberFormat="1" applyFont="1" applyFill="1" applyBorder="1" applyAlignment="1">
      <alignment horizontal="left" indent="3"/>
    </xf>
    <xf numFmtId="2" fontId="2" fillId="5" borderId="16" xfId="0" applyNumberFormat="1" applyFont="1" applyFill="1" applyBorder="1" applyAlignment="1">
      <alignment horizontal="left" indent="3"/>
    </xf>
    <xf numFmtId="2" fontId="2" fillId="5" borderId="12" xfId="0" applyNumberFormat="1" applyFont="1" applyFill="1" applyBorder="1" applyAlignment="1">
      <alignment horizontal="left" indent="3"/>
    </xf>
    <xf numFmtId="0" fontId="2" fillId="5" borderId="30" xfId="0" applyFont="1" applyFill="1" applyBorder="1"/>
    <xf numFmtId="0" fontId="2" fillId="5" borderId="3" xfId="0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167" fontId="2" fillId="5" borderId="3" xfId="0" applyNumberFormat="1" applyFont="1" applyFill="1" applyBorder="1" applyAlignment="1">
      <alignment horizontal="center"/>
    </xf>
    <xf numFmtId="2" fontId="2" fillId="5" borderId="3" xfId="0" applyNumberFormat="1" applyFont="1" applyFill="1" applyBorder="1" applyAlignment="1">
      <alignment horizontal="left" indent="3"/>
    </xf>
    <xf numFmtId="2" fontId="2" fillId="5" borderId="9" xfId="0" applyNumberFormat="1" applyFont="1" applyFill="1" applyBorder="1" applyAlignment="1">
      <alignment horizontal="left" indent="3"/>
    </xf>
    <xf numFmtId="2" fontId="2" fillId="5" borderId="3" xfId="0" applyNumberFormat="1" applyFont="1" applyFill="1" applyBorder="1" applyAlignment="1">
      <alignment horizontal="center"/>
    </xf>
    <xf numFmtId="0" fontId="2" fillId="3" borderId="29" xfId="0" applyFont="1" applyFill="1" applyBorder="1"/>
    <xf numFmtId="2" fontId="2" fillId="3" borderId="5" xfId="0" applyNumberFormat="1" applyFont="1" applyFill="1" applyBorder="1" applyAlignment="1">
      <alignment horizontal="center"/>
    </xf>
    <xf numFmtId="167" fontId="2" fillId="3" borderId="5" xfId="0" applyNumberFormat="1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left" indent="3"/>
    </xf>
    <xf numFmtId="2" fontId="2" fillId="3" borderId="5" xfId="0" applyNumberFormat="1" applyFont="1" applyFill="1" applyBorder="1" applyAlignment="1">
      <alignment horizontal="left" indent="3"/>
    </xf>
    <xf numFmtId="2" fontId="2" fillId="3" borderId="26" xfId="0" applyNumberFormat="1" applyFont="1" applyFill="1" applyBorder="1" applyAlignment="1">
      <alignment horizontal="left" indent="3"/>
    </xf>
    <xf numFmtId="0" fontId="2" fillId="3" borderId="30" xfId="0" applyFont="1" applyFill="1" applyBorder="1"/>
    <xf numFmtId="2" fontId="2" fillId="3" borderId="16" xfId="0" applyNumberFormat="1" applyFont="1" applyFill="1" applyBorder="1" applyAlignment="1">
      <alignment horizontal="left" indent="3"/>
    </xf>
    <xf numFmtId="2" fontId="2" fillId="3" borderId="3" xfId="0" applyNumberFormat="1" applyFont="1" applyFill="1" applyBorder="1" applyAlignment="1">
      <alignment horizontal="left" indent="3"/>
    </xf>
    <xf numFmtId="2" fontId="2" fillId="3" borderId="9" xfId="0" applyNumberFormat="1" applyFont="1" applyFill="1" applyBorder="1" applyAlignment="1">
      <alignment horizontal="left" indent="3"/>
    </xf>
    <xf numFmtId="0" fontId="2" fillId="3" borderId="32" xfId="0" applyFont="1" applyFill="1" applyBorder="1"/>
    <xf numFmtId="2" fontId="2" fillId="3" borderId="17" xfId="0" applyNumberFormat="1" applyFont="1" applyFill="1" applyBorder="1" applyAlignment="1">
      <alignment horizontal="left" indent="3"/>
    </xf>
    <xf numFmtId="2" fontId="2" fillId="3" borderId="7" xfId="0" applyNumberFormat="1" applyFont="1" applyFill="1" applyBorder="1" applyAlignment="1">
      <alignment horizontal="left" indent="3"/>
    </xf>
    <xf numFmtId="2" fontId="2" fillId="3" borderId="10" xfId="0" applyNumberFormat="1" applyFont="1" applyFill="1" applyBorder="1" applyAlignment="1">
      <alignment horizontal="left" indent="3"/>
    </xf>
    <xf numFmtId="0" fontId="2" fillId="0" borderId="0" xfId="0" applyFont="1" applyAlignment="1">
      <alignment horizontal="left"/>
    </xf>
    <xf numFmtId="0" fontId="2" fillId="15" borderId="3" xfId="0" applyFont="1" applyFill="1" applyBorder="1"/>
    <xf numFmtId="0" fontId="2" fillId="16" borderId="3" xfId="0" applyFont="1" applyFill="1" applyBorder="1" applyAlignment="1">
      <alignment horizontal="center"/>
    </xf>
    <xf numFmtId="0" fontId="2" fillId="16" borderId="3" xfId="0" applyFont="1" applyFill="1" applyBorder="1"/>
    <xf numFmtId="167" fontId="2" fillId="16" borderId="3" xfId="0" applyNumberFormat="1" applyFont="1" applyFill="1" applyBorder="1"/>
    <xf numFmtId="2" fontId="2" fillId="16" borderId="3" xfId="0" applyNumberFormat="1" applyFont="1" applyFill="1" applyBorder="1"/>
    <xf numFmtId="2" fontId="2" fillId="16" borderId="3" xfId="0" applyNumberFormat="1" applyFont="1" applyFill="1" applyBorder="1" applyAlignment="1">
      <alignment horizontal="left" indent="3"/>
    </xf>
    <xf numFmtId="2" fontId="2" fillId="16" borderId="9" xfId="0" applyNumberFormat="1" applyFont="1" applyFill="1" applyBorder="1" applyAlignment="1">
      <alignment horizontal="left" indent="3"/>
    </xf>
    <xf numFmtId="0" fontId="2" fillId="16" borderId="5" xfId="0" applyFont="1" applyFill="1" applyBorder="1" applyAlignment="1">
      <alignment horizontal="center"/>
    </xf>
    <xf numFmtId="0" fontId="2" fillId="16" borderId="7" xfId="0" applyFont="1" applyFill="1" applyBorder="1" applyAlignment="1">
      <alignment horizontal="center"/>
    </xf>
    <xf numFmtId="2" fontId="2" fillId="16" borderId="7" xfId="0" applyNumberFormat="1" applyFont="1" applyFill="1" applyBorder="1" applyAlignment="1">
      <alignment horizontal="left" indent="3"/>
    </xf>
    <xf numFmtId="2" fontId="2" fillId="16" borderId="10" xfId="0" applyNumberFormat="1" applyFont="1" applyFill="1" applyBorder="1" applyAlignment="1">
      <alignment horizontal="left" indent="3"/>
    </xf>
    <xf numFmtId="2" fontId="2" fillId="6" borderId="7" xfId="0" applyNumberFormat="1" applyFont="1" applyFill="1" applyBorder="1" applyAlignment="1">
      <alignment horizontal="left" indent="3"/>
    </xf>
    <xf numFmtId="2" fontId="2" fillId="6" borderId="10" xfId="0" applyNumberFormat="1" applyFont="1" applyFill="1" applyBorder="1" applyAlignment="1">
      <alignment horizontal="left" indent="3"/>
    </xf>
    <xf numFmtId="2" fontId="2" fillId="6" borderId="1" xfId="0" applyNumberFormat="1" applyFont="1" applyFill="1" applyBorder="1" applyAlignment="1">
      <alignment horizontal="left" indent="3"/>
    </xf>
    <xf numFmtId="2" fontId="2" fillId="6" borderId="2" xfId="0" applyNumberFormat="1" applyFont="1" applyFill="1" applyBorder="1" applyAlignment="1">
      <alignment horizontal="left" indent="3"/>
    </xf>
    <xf numFmtId="0" fontId="2" fillId="16" borderId="1" xfId="0" applyFont="1" applyFill="1" applyBorder="1" applyAlignment="1">
      <alignment horizontal="center"/>
    </xf>
    <xf numFmtId="167" fontId="2" fillId="4" borderId="12" xfId="0" applyNumberFormat="1" applyFont="1" applyFill="1" applyBorder="1"/>
    <xf numFmtId="0" fontId="2" fillId="15" borderId="7" xfId="0" applyFont="1" applyFill="1" applyBorder="1"/>
    <xf numFmtId="0" fontId="2" fillId="16" borderId="12" xfId="0" applyFont="1" applyFill="1" applyBorder="1" applyAlignment="1">
      <alignment horizontal="center"/>
    </xf>
    <xf numFmtId="0" fontId="2" fillId="16" borderId="12" xfId="0" applyFont="1" applyFill="1" applyBorder="1"/>
    <xf numFmtId="165" fontId="2" fillId="16" borderId="3" xfId="0" applyNumberFormat="1" applyFont="1" applyFill="1" applyBorder="1"/>
    <xf numFmtId="0" fontId="2" fillId="15" borderId="3" xfId="0" applyFont="1" applyFill="1" applyBorder="1" applyAlignment="1">
      <alignment horizontal="center"/>
    </xf>
    <xf numFmtId="2" fontId="2" fillId="15" borderId="3" xfId="0" applyNumberFormat="1" applyFont="1" applyFill="1" applyBorder="1" applyAlignment="1">
      <alignment horizontal="center"/>
    </xf>
    <xf numFmtId="0" fontId="2" fillId="15" borderId="7" xfId="0" applyFont="1" applyFill="1" applyBorder="1" applyAlignment="1">
      <alignment horizontal="center"/>
    </xf>
    <xf numFmtId="165" fontId="2" fillId="15" borderId="7" xfId="0" applyNumberFormat="1" applyFont="1" applyFill="1" applyBorder="1" applyAlignment="1">
      <alignment horizontal="center"/>
    </xf>
    <xf numFmtId="2" fontId="2" fillId="15" borderId="7" xfId="0" applyNumberFormat="1" applyFont="1" applyFill="1" applyBorder="1" applyAlignment="1">
      <alignment horizontal="center"/>
    </xf>
    <xf numFmtId="167" fontId="2" fillId="15" borderId="7" xfId="0" applyNumberFormat="1" applyFont="1" applyFill="1" applyBorder="1" applyAlignment="1">
      <alignment horizontal="center"/>
    </xf>
    <xf numFmtId="0" fontId="2" fillId="15" borderId="5" xfId="0" applyFont="1" applyFill="1" applyBorder="1" applyAlignment="1">
      <alignment horizontal="center"/>
    </xf>
    <xf numFmtId="0" fontId="2" fillId="16" borderId="7" xfId="0" applyFont="1" applyFill="1" applyBorder="1"/>
    <xf numFmtId="165" fontId="2" fillId="16" borderId="7" xfId="0" applyNumberFormat="1" applyFont="1" applyFill="1" applyBorder="1"/>
    <xf numFmtId="165" fontId="2" fillId="16" borderId="7" xfId="0" applyNumberFormat="1" applyFont="1" applyFill="1" applyBorder="1" applyAlignment="1">
      <alignment horizontal="center"/>
    </xf>
    <xf numFmtId="2" fontId="2" fillId="16" borderId="7" xfId="0" applyNumberFormat="1" applyFont="1" applyFill="1" applyBorder="1" applyAlignment="1">
      <alignment horizontal="center"/>
    </xf>
    <xf numFmtId="167" fontId="2" fillId="16" borderId="7" xfId="0" applyNumberFormat="1" applyFont="1" applyFill="1" applyBorder="1" applyAlignment="1">
      <alignment horizontal="center"/>
    </xf>
    <xf numFmtId="2" fontId="2" fillId="8" borderId="10" xfId="0" applyNumberFormat="1" applyFont="1" applyFill="1" applyBorder="1" applyAlignment="1">
      <alignment horizontal="left" indent="3"/>
    </xf>
    <xf numFmtId="166" fontId="2" fillId="4" borderId="12" xfId="0" applyNumberFormat="1" applyFont="1" applyFill="1" applyBorder="1"/>
    <xf numFmtId="1" fontId="2" fillId="15" borderId="7" xfId="0" applyNumberFormat="1" applyFont="1" applyFill="1" applyBorder="1" applyAlignment="1">
      <alignment horizontal="center"/>
    </xf>
    <xf numFmtId="166" fontId="2" fillId="16" borderId="12" xfId="0" applyNumberFormat="1" applyFont="1" applyFill="1" applyBorder="1"/>
    <xf numFmtId="166" fontId="2" fillId="8" borderId="3" xfId="0" applyNumberFormat="1" applyFont="1" applyFill="1" applyBorder="1"/>
    <xf numFmtId="166" fontId="2" fillId="16" borderId="3" xfId="0" applyNumberFormat="1" applyFont="1" applyFill="1" applyBorder="1"/>
    <xf numFmtId="1" fontId="2" fillId="16" borderId="7" xfId="0" applyNumberFormat="1" applyFont="1" applyFill="1" applyBorder="1" applyAlignment="1">
      <alignment horizontal="center"/>
    </xf>
    <xf numFmtId="166" fontId="2" fillId="16" borderId="5" xfId="0" applyNumberFormat="1" applyFont="1" applyFill="1" applyBorder="1"/>
    <xf numFmtId="2" fontId="2" fillId="16" borderId="10" xfId="0" applyNumberFormat="1" applyFont="1" applyFill="1" applyBorder="1" applyAlignment="1">
      <alignment horizontal="center"/>
    </xf>
    <xf numFmtId="166" fontId="2" fillId="8" borderId="5" xfId="0" applyNumberFormat="1" applyFont="1" applyFill="1" applyBorder="1"/>
    <xf numFmtId="166" fontId="2" fillId="4" borderId="5" xfId="0" applyNumberFormat="1" applyFont="1" applyFill="1" applyBorder="1" applyAlignment="1">
      <alignment horizontal="left" indent="4"/>
    </xf>
    <xf numFmtId="166" fontId="2" fillId="4" borderId="3" xfId="0" applyNumberFormat="1" applyFont="1" applyFill="1" applyBorder="1" applyAlignment="1">
      <alignment horizontal="left" indent="4"/>
    </xf>
    <xf numFmtId="166" fontId="2" fillId="16" borderId="3" xfId="0" applyNumberFormat="1" applyFont="1" applyFill="1" applyBorder="1" applyAlignment="1">
      <alignment horizontal="left" indent="4"/>
    </xf>
    <xf numFmtId="166" fontId="2" fillId="16" borderId="7" xfId="0" applyNumberFormat="1" applyFont="1" applyFill="1" applyBorder="1"/>
    <xf numFmtId="167" fontId="2" fillId="16" borderId="7" xfId="0" applyNumberFormat="1" applyFont="1" applyFill="1" applyBorder="1"/>
    <xf numFmtId="2" fontId="2" fillId="16" borderId="7" xfId="0" applyNumberFormat="1" applyFont="1" applyFill="1" applyBorder="1"/>
    <xf numFmtId="0" fontId="2" fillId="15" borderId="1" xfId="0" applyFont="1" applyFill="1" applyBorder="1" applyAlignment="1">
      <alignment horizontal="center"/>
    </xf>
    <xf numFmtId="166" fontId="2" fillId="8" borderId="3" xfId="0" applyNumberFormat="1" applyFont="1" applyFill="1" applyBorder="1" applyAlignment="1">
      <alignment horizontal="left" indent="4"/>
    </xf>
    <xf numFmtId="166" fontId="2" fillId="8" borderId="12" xfId="0" applyNumberFormat="1" applyFont="1" applyFill="1" applyBorder="1"/>
    <xf numFmtId="167" fontId="2" fillId="8" borderId="12" xfId="0" applyNumberFormat="1" applyFont="1" applyFill="1" applyBorder="1"/>
    <xf numFmtId="2" fontId="2" fillId="8" borderId="12" xfId="0" applyNumberFormat="1" applyFont="1" applyFill="1" applyBorder="1"/>
    <xf numFmtId="2" fontId="2" fillId="8" borderId="12" xfId="0" applyNumberFormat="1" applyFont="1" applyFill="1" applyBorder="1" applyAlignment="1">
      <alignment horizontal="left" indent="3"/>
    </xf>
    <xf numFmtId="2" fontId="2" fillId="15" borderId="10" xfId="0" applyNumberFormat="1" applyFont="1" applyFill="1" applyBorder="1" applyAlignment="1">
      <alignment horizontal="center"/>
    </xf>
    <xf numFmtId="165" fontId="2" fillId="8" borderId="12" xfId="0" applyNumberFormat="1" applyFont="1" applyFill="1" applyBorder="1"/>
    <xf numFmtId="2" fontId="2" fillId="8" borderId="27" xfId="0" applyNumberFormat="1" applyFont="1" applyFill="1" applyBorder="1" applyAlignment="1">
      <alignment horizontal="left" indent="3"/>
    </xf>
    <xf numFmtId="2" fontId="2" fillId="8" borderId="3" xfId="0" applyNumberFormat="1" applyFont="1" applyFill="1" applyBorder="1" applyAlignment="1">
      <alignment horizontal="left" indent="4"/>
    </xf>
    <xf numFmtId="165" fontId="2" fillId="8" borderId="7" xfId="0" applyNumberFormat="1" applyFont="1" applyFill="1" applyBorder="1"/>
    <xf numFmtId="166" fontId="2" fillId="8" borderId="7" xfId="0" applyNumberFormat="1" applyFont="1" applyFill="1" applyBorder="1"/>
    <xf numFmtId="2" fontId="2" fillId="8" borderId="7" xfId="0" applyNumberFormat="1" applyFont="1" applyFill="1" applyBorder="1" applyAlignment="1">
      <alignment horizontal="left" indent="4"/>
    </xf>
    <xf numFmtId="0" fontId="2" fillId="16" borderId="12" xfId="0" applyFont="1" applyFill="1" applyBorder="1" applyAlignment="1">
      <alignment horizontal="center" vertical="top"/>
    </xf>
    <xf numFmtId="0" fontId="2" fillId="16" borderId="3" xfId="0" applyFont="1" applyFill="1" applyBorder="1" applyAlignment="1">
      <alignment horizontal="center" vertical="top"/>
    </xf>
    <xf numFmtId="165" fontId="9" fillId="6" borderId="7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/>
    </xf>
    <xf numFmtId="0" fontId="2" fillId="4" borderId="3" xfId="0" applyFont="1" applyFill="1" applyBorder="1"/>
    <xf numFmtId="0" fontId="2" fillId="4" borderId="3" xfId="0" applyFont="1" applyFill="1" applyBorder="1" applyAlignment="1">
      <alignment horizontal="center"/>
    </xf>
    <xf numFmtId="166" fontId="2" fillId="4" borderId="3" xfId="0" applyNumberFormat="1" applyFont="1" applyFill="1" applyBorder="1" applyAlignment="1">
      <alignment horizontal="center"/>
    </xf>
    <xf numFmtId="167" fontId="2" fillId="4" borderId="3" xfId="0" applyNumberFormat="1" applyFont="1" applyFill="1" applyBorder="1"/>
    <xf numFmtId="2" fontId="2" fillId="4" borderId="3" xfId="0" applyNumberFormat="1" applyFont="1" applyFill="1" applyBorder="1"/>
    <xf numFmtId="2" fontId="2" fillId="4" borderId="3" xfId="0" applyNumberFormat="1" applyFont="1" applyFill="1" applyBorder="1" applyAlignment="1">
      <alignment horizontal="left" indent="3"/>
    </xf>
    <xf numFmtId="2" fontId="2" fillId="4" borderId="9" xfId="0" applyNumberFormat="1" applyFont="1" applyFill="1" applyBorder="1" applyAlignment="1">
      <alignment horizontal="left" indent="3"/>
    </xf>
    <xf numFmtId="0" fontId="2" fillId="4" borderId="7" xfId="0" applyFont="1" applyFill="1" applyBorder="1"/>
    <xf numFmtId="0" fontId="2" fillId="4" borderId="7" xfId="0" applyFont="1" applyFill="1" applyBorder="1" applyAlignment="1">
      <alignment horizontal="center"/>
    </xf>
    <xf numFmtId="166" fontId="2" fillId="4" borderId="7" xfId="0" applyNumberFormat="1" applyFont="1" applyFill="1" applyBorder="1" applyAlignment="1">
      <alignment horizontal="center"/>
    </xf>
    <xf numFmtId="167" fontId="2" fillId="4" borderId="7" xfId="0" applyNumberFormat="1" applyFont="1" applyFill="1" applyBorder="1"/>
    <xf numFmtId="2" fontId="2" fillId="4" borderId="7" xfId="0" applyNumberFormat="1" applyFont="1" applyFill="1" applyBorder="1"/>
    <xf numFmtId="2" fontId="2" fillId="4" borderId="7" xfId="0" applyNumberFormat="1" applyFont="1" applyFill="1" applyBorder="1" applyAlignment="1">
      <alignment horizontal="center"/>
    </xf>
    <xf numFmtId="2" fontId="2" fillId="4" borderId="7" xfId="0" applyNumberFormat="1" applyFont="1" applyFill="1" applyBorder="1" applyAlignment="1">
      <alignment horizontal="left" indent="3"/>
    </xf>
    <xf numFmtId="166" fontId="2" fillId="14" borderId="0" xfId="0" applyNumberFormat="1" applyFont="1" applyFill="1" applyBorder="1"/>
    <xf numFmtId="166" fontId="2" fillId="14" borderId="0" xfId="0" applyNumberFormat="1" applyFont="1" applyFill="1" applyBorder="1" applyAlignment="1">
      <alignment horizontal="center"/>
    </xf>
    <xf numFmtId="167" fontId="2" fillId="14" borderId="0" xfId="0" applyNumberFormat="1" applyFont="1" applyFill="1" applyBorder="1"/>
    <xf numFmtId="2" fontId="2" fillId="14" borderId="0" xfId="0" applyNumberFormat="1" applyFont="1" applyFill="1" applyBorder="1"/>
    <xf numFmtId="2" fontId="2" fillId="14" borderId="0" xfId="0" applyNumberFormat="1" applyFont="1" applyFill="1" applyBorder="1" applyAlignment="1">
      <alignment horizontal="center"/>
    </xf>
    <xf numFmtId="2" fontId="2" fillId="14" borderId="0" xfId="0" applyNumberFormat="1" applyFont="1" applyFill="1" applyBorder="1" applyAlignment="1">
      <alignment horizontal="left" indent="3"/>
    </xf>
    <xf numFmtId="0" fontId="2" fillId="14" borderId="0" xfId="0" applyFont="1" applyFill="1"/>
    <xf numFmtId="0" fontId="2" fillId="11" borderId="5" xfId="0" applyFont="1" applyFill="1" applyBorder="1" applyAlignment="1">
      <alignment horizontal="center"/>
    </xf>
    <xf numFmtId="0" fontId="12" fillId="8" borderId="7" xfId="0" applyFont="1" applyFill="1" applyBorder="1"/>
    <xf numFmtId="0" fontId="2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166" fontId="2" fillId="2" borderId="5" xfId="0" applyNumberFormat="1" applyFont="1" applyFill="1" applyBorder="1"/>
    <xf numFmtId="166" fontId="2" fillId="2" borderId="5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left" indent="3"/>
    </xf>
    <xf numFmtId="2" fontId="2" fillId="2" borderId="26" xfId="0" applyNumberFormat="1" applyFont="1" applyFill="1" applyBorder="1" applyAlignment="1">
      <alignment horizontal="left" indent="3"/>
    </xf>
    <xf numFmtId="0" fontId="2" fillId="2" borderId="3" xfId="0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166" fontId="2" fillId="2" borderId="3" xfId="0" applyNumberFormat="1" applyFont="1" applyFill="1" applyBorder="1"/>
    <xf numFmtId="166" fontId="2" fillId="2" borderId="3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left" indent="3"/>
    </xf>
    <xf numFmtId="2" fontId="2" fillId="2" borderId="9" xfId="0" applyNumberFormat="1" applyFont="1" applyFill="1" applyBorder="1" applyAlignment="1">
      <alignment horizontal="left" indent="3"/>
    </xf>
    <xf numFmtId="166" fontId="2" fillId="2" borderId="3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166" fontId="2" fillId="5" borderId="5" xfId="0" applyNumberFormat="1" applyFont="1" applyFill="1" applyBorder="1"/>
    <xf numFmtId="2" fontId="2" fillId="5" borderId="8" xfId="0" applyNumberFormat="1" applyFont="1" applyFill="1" applyBorder="1" applyAlignment="1">
      <alignment horizontal="center"/>
    </xf>
    <xf numFmtId="166" fontId="2" fillId="5" borderId="3" xfId="0" applyNumberFormat="1" applyFont="1" applyFill="1" applyBorder="1"/>
    <xf numFmtId="166" fontId="2" fillId="5" borderId="3" xfId="0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2" fontId="2" fillId="5" borderId="7" xfId="0" applyNumberFormat="1" applyFont="1" applyFill="1" applyBorder="1" applyAlignment="1">
      <alignment horizontal="center"/>
    </xf>
    <xf numFmtId="166" fontId="2" fillId="5" borderId="7" xfId="0" applyNumberFormat="1" applyFont="1" applyFill="1" applyBorder="1"/>
    <xf numFmtId="2" fontId="2" fillId="5" borderId="7" xfId="0" applyNumberFormat="1" applyFont="1" applyFill="1" applyBorder="1" applyAlignment="1">
      <alignment horizontal="left" indent="3"/>
    </xf>
    <xf numFmtId="2" fontId="2" fillId="5" borderId="10" xfId="0" applyNumberFormat="1" applyFont="1" applyFill="1" applyBorder="1" applyAlignment="1">
      <alignment horizontal="left" indent="3"/>
    </xf>
    <xf numFmtId="0" fontId="2" fillId="3" borderId="5" xfId="0" applyFont="1" applyFill="1" applyBorder="1" applyAlignment="1">
      <alignment horizontal="center"/>
    </xf>
    <xf numFmtId="2" fontId="2" fillId="3" borderId="36" xfId="0" applyNumberFormat="1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166" fontId="2" fillId="3" borderId="5" xfId="0" applyNumberFormat="1" applyFont="1" applyFill="1" applyBorder="1"/>
    <xf numFmtId="166" fontId="2" fillId="3" borderId="5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166" fontId="2" fillId="3" borderId="3" xfId="0" applyNumberFormat="1" applyFont="1" applyFill="1" applyBorder="1"/>
    <xf numFmtId="166" fontId="2" fillId="3" borderId="3" xfId="0" applyNumberFormat="1" applyFont="1" applyFill="1" applyBorder="1" applyAlignment="1">
      <alignment horizontal="center"/>
    </xf>
    <xf numFmtId="167" fontId="2" fillId="3" borderId="3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center"/>
    </xf>
    <xf numFmtId="166" fontId="2" fillId="3" borderId="7" xfId="0" applyNumberFormat="1" applyFont="1" applyFill="1" applyBorder="1"/>
    <xf numFmtId="166" fontId="2" fillId="3" borderId="7" xfId="0" applyNumberFormat="1" applyFont="1" applyFill="1" applyBorder="1" applyAlignment="1">
      <alignment horizontal="center"/>
    </xf>
    <xf numFmtId="167" fontId="2" fillId="3" borderId="7" xfId="0" applyNumberFormat="1" applyFont="1" applyFill="1" applyBorder="1" applyAlignment="1">
      <alignment horizontal="center"/>
    </xf>
    <xf numFmtId="0" fontId="2" fillId="2" borderId="3" xfId="0" applyFont="1" applyFill="1" applyBorder="1"/>
    <xf numFmtId="167" fontId="2" fillId="2" borderId="3" xfId="0" applyNumberFormat="1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167" fontId="2" fillId="2" borderId="7" xfId="0" applyNumberFormat="1" applyFont="1" applyFill="1" applyBorder="1"/>
    <xf numFmtId="2" fontId="2" fillId="2" borderId="7" xfId="0" applyNumberFormat="1" applyFont="1" applyFill="1" applyBorder="1"/>
    <xf numFmtId="2" fontId="2" fillId="2" borderId="7" xfId="0" applyNumberFormat="1" applyFont="1" applyFill="1" applyBorder="1" applyAlignment="1">
      <alignment horizontal="left" indent="3"/>
    </xf>
    <xf numFmtId="2" fontId="2" fillId="2" borderId="10" xfId="0" applyNumberFormat="1" applyFont="1" applyFill="1" applyBorder="1" applyAlignment="1">
      <alignment horizontal="left" indent="3"/>
    </xf>
    <xf numFmtId="167" fontId="2" fillId="5" borderId="12" xfId="0" applyNumberFormat="1" applyFont="1" applyFill="1" applyBorder="1"/>
    <xf numFmtId="0" fontId="2" fillId="5" borderId="3" xfId="0" applyFont="1" applyFill="1" applyBorder="1"/>
    <xf numFmtId="167" fontId="2" fillId="5" borderId="3" xfId="0" applyNumberFormat="1" applyFont="1" applyFill="1" applyBorder="1"/>
    <xf numFmtId="2" fontId="2" fillId="5" borderId="3" xfId="0" applyNumberFormat="1" applyFont="1" applyFill="1" applyBorder="1"/>
    <xf numFmtId="167" fontId="2" fillId="5" borderId="7" xfId="0" applyNumberFormat="1" applyFont="1" applyFill="1" applyBorder="1"/>
    <xf numFmtId="2" fontId="2" fillId="5" borderId="7" xfId="0" applyNumberFormat="1" applyFont="1" applyFill="1" applyBorder="1"/>
    <xf numFmtId="0" fontId="2" fillId="3" borderId="5" xfId="0" applyFont="1" applyFill="1" applyBorder="1"/>
    <xf numFmtId="167" fontId="2" fillId="3" borderId="12" xfId="0" applyNumberFormat="1" applyFont="1" applyFill="1" applyBorder="1"/>
    <xf numFmtId="2" fontId="2" fillId="3" borderId="12" xfId="0" applyNumberFormat="1" applyFont="1" applyFill="1" applyBorder="1"/>
    <xf numFmtId="2" fontId="2" fillId="3" borderId="12" xfId="0" applyNumberFormat="1" applyFont="1" applyFill="1" applyBorder="1" applyAlignment="1">
      <alignment horizontal="left" indent="3"/>
    </xf>
    <xf numFmtId="0" fontId="2" fillId="3" borderId="3" xfId="0" applyFont="1" applyFill="1" applyBorder="1"/>
    <xf numFmtId="167" fontId="2" fillId="3" borderId="3" xfId="0" applyNumberFormat="1" applyFont="1" applyFill="1" applyBorder="1"/>
    <xf numFmtId="167" fontId="2" fillId="3" borderId="7" xfId="0" applyNumberFormat="1" applyFont="1" applyFill="1" applyBorder="1"/>
    <xf numFmtId="166" fontId="2" fillId="10" borderId="3" xfId="0" applyNumberFormat="1" applyFont="1" applyFill="1" applyBorder="1"/>
    <xf numFmtId="166" fontId="2" fillId="10" borderId="3" xfId="0" applyNumberFormat="1" applyFont="1" applyFill="1" applyBorder="1" applyAlignment="1">
      <alignment horizontal="left" indent="4"/>
    </xf>
    <xf numFmtId="167" fontId="2" fillId="10" borderId="3" xfId="0" applyNumberFormat="1" applyFont="1" applyFill="1" applyBorder="1"/>
    <xf numFmtId="2" fontId="2" fillId="10" borderId="3" xfId="0" applyNumberFormat="1" applyFont="1" applyFill="1" applyBorder="1"/>
    <xf numFmtId="2" fontId="2" fillId="10" borderId="3" xfId="0" applyNumberFormat="1" applyFont="1" applyFill="1" applyBorder="1" applyAlignment="1">
      <alignment horizontal="left" indent="3"/>
    </xf>
    <xf numFmtId="166" fontId="2" fillId="4" borderId="36" xfId="0" applyNumberFormat="1" applyFont="1" applyFill="1" applyBorder="1"/>
    <xf numFmtId="0" fontId="4" fillId="4" borderId="7" xfId="0" applyFont="1" applyFill="1" applyBorder="1"/>
    <xf numFmtId="2" fontId="2" fillId="2" borderId="3" xfId="0" applyNumberFormat="1" applyFont="1" applyFill="1" applyBorder="1"/>
    <xf numFmtId="166" fontId="2" fillId="5" borderId="5" xfId="0" applyNumberFormat="1" applyFont="1" applyFill="1" applyBorder="1" applyAlignment="1">
      <alignment horizontal="left" indent="4"/>
    </xf>
    <xf numFmtId="166" fontId="2" fillId="5" borderId="3" xfId="0" applyNumberFormat="1" applyFont="1" applyFill="1" applyBorder="1" applyAlignment="1">
      <alignment horizontal="left" indent="4"/>
    </xf>
    <xf numFmtId="0" fontId="2" fillId="5" borderId="7" xfId="0" applyFont="1" applyFill="1" applyBorder="1"/>
    <xf numFmtId="166" fontId="2" fillId="5" borderId="7" xfId="0" applyNumberFormat="1" applyFont="1" applyFill="1" applyBorder="1" applyAlignment="1">
      <alignment horizontal="left" indent="4"/>
    </xf>
    <xf numFmtId="166" fontId="2" fillId="3" borderId="5" xfId="0" applyNumberFormat="1" applyFont="1" applyFill="1" applyBorder="1" applyAlignment="1">
      <alignment horizontal="left" indent="4"/>
    </xf>
    <xf numFmtId="166" fontId="2" fillId="3" borderId="3" xfId="0" applyNumberFormat="1" applyFont="1" applyFill="1" applyBorder="1" applyAlignment="1">
      <alignment horizontal="left" indent="4"/>
    </xf>
    <xf numFmtId="0" fontId="2" fillId="3" borderId="7" xfId="0" applyFont="1" applyFill="1" applyBorder="1"/>
    <xf numFmtId="166" fontId="2" fillId="3" borderId="7" xfId="0" applyNumberFormat="1" applyFont="1" applyFill="1" applyBorder="1" applyAlignment="1">
      <alignment horizontal="left" indent="4"/>
    </xf>
    <xf numFmtId="2" fontId="2" fillId="3" borderId="7" xfId="0" applyNumberFormat="1" applyFont="1" applyFill="1" applyBorder="1"/>
    <xf numFmtId="2" fontId="2" fillId="2" borderId="3" xfId="0" applyNumberFormat="1" applyFont="1" applyFill="1" applyBorder="1" applyAlignment="1">
      <alignment horizontal="left" indent="4"/>
    </xf>
    <xf numFmtId="2" fontId="2" fillId="2" borderId="7" xfId="0" applyNumberFormat="1" applyFont="1" applyFill="1" applyBorder="1" applyAlignment="1">
      <alignment horizontal="left" indent="4"/>
    </xf>
    <xf numFmtId="0" fontId="2" fillId="2" borderId="5" xfId="0" applyFont="1" applyFill="1" applyBorder="1"/>
    <xf numFmtId="167" fontId="2" fillId="2" borderId="5" xfId="0" applyNumberFormat="1" applyFont="1" applyFill="1" applyBorder="1"/>
    <xf numFmtId="2" fontId="2" fillId="2" borderId="5" xfId="0" applyNumberFormat="1" applyFont="1" applyFill="1" applyBorder="1"/>
    <xf numFmtId="166" fontId="2" fillId="5" borderId="12" xfId="0" applyNumberFormat="1" applyFont="1" applyFill="1" applyBorder="1"/>
    <xf numFmtId="0" fontId="2" fillId="5" borderId="5" xfId="0" applyFont="1" applyFill="1" applyBorder="1"/>
    <xf numFmtId="167" fontId="2" fillId="5" borderId="36" xfId="0" applyNumberFormat="1" applyFont="1" applyFill="1" applyBorder="1"/>
    <xf numFmtId="2" fontId="2" fillId="5" borderId="36" xfId="0" applyNumberFormat="1" applyFont="1" applyFill="1" applyBorder="1"/>
    <xf numFmtId="2" fontId="2" fillId="5" borderId="22" xfId="0" applyNumberFormat="1" applyFont="1" applyFill="1" applyBorder="1" applyAlignment="1">
      <alignment horizontal="left" indent="3"/>
    </xf>
    <xf numFmtId="2" fontId="2" fillId="5" borderId="23" xfId="0" applyNumberFormat="1" applyFont="1" applyFill="1" applyBorder="1" applyAlignment="1">
      <alignment horizontal="left" indent="3"/>
    </xf>
    <xf numFmtId="2" fontId="2" fillId="10" borderId="22" xfId="0" applyNumberFormat="1" applyFont="1" applyFill="1" applyBorder="1" applyAlignment="1">
      <alignment horizontal="left" indent="3"/>
    </xf>
    <xf numFmtId="2" fontId="2" fillId="10" borderId="23" xfId="0" applyNumberFormat="1" applyFont="1" applyFill="1" applyBorder="1" applyAlignment="1">
      <alignment horizontal="left" indent="3"/>
    </xf>
    <xf numFmtId="167" fontId="2" fillId="4" borderId="36" xfId="0" applyNumberFormat="1" applyFont="1" applyFill="1" applyBorder="1"/>
    <xf numFmtId="2" fontId="2" fillId="4" borderId="36" xfId="0" applyNumberFormat="1" applyFont="1" applyFill="1" applyBorder="1"/>
    <xf numFmtId="2" fontId="2" fillId="4" borderId="36" xfId="0" applyNumberFormat="1" applyFont="1" applyFill="1" applyBorder="1" applyAlignment="1">
      <alignment horizontal="left" indent="3"/>
    </xf>
    <xf numFmtId="2" fontId="2" fillId="8" borderId="22" xfId="0" applyNumberFormat="1" applyFont="1" applyFill="1" applyBorder="1" applyAlignment="1">
      <alignment horizontal="left" indent="3"/>
    </xf>
    <xf numFmtId="0" fontId="2" fillId="11" borderId="3" xfId="6" applyFont="1" applyFill="1" applyBorder="1" applyAlignment="1">
      <alignment horizontal="left"/>
    </xf>
    <xf numFmtId="0" fontId="2" fillId="11" borderId="3" xfId="6" applyFont="1" applyFill="1" applyBorder="1" applyAlignment="1">
      <alignment horizontal="center"/>
    </xf>
    <xf numFmtId="166" fontId="2" fillId="11" borderId="3" xfId="6" applyNumberFormat="1" applyFont="1" applyFill="1" applyBorder="1" applyAlignment="1">
      <alignment horizontal="right"/>
    </xf>
    <xf numFmtId="166" fontId="2" fillId="11" borderId="3" xfId="6" applyNumberFormat="1" applyFont="1" applyFill="1" applyBorder="1"/>
    <xf numFmtId="166" fontId="2" fillId="11" borderId="3" xfId="6" applyNumberFormat="1" applyFont="1" applyFill="1" applyBorder="1" applyAlignment="1">
      <alignment horizontal="center"/>
    </xf>
    <xf numFmtId="167" fontId="2" fillId="11" borderId="3" xfId="6" applyNumberFormat="1" applyFont="1" applyFill="1" applyBorder="1"/>
    <xf numFmtId="2" fontId="2" fillId="11" borderId="3" xfId="6" applyNumberFormat="1" applyFont="1" applyFill="1" applyBorder="1"/>
    <xf numFmtId="2" fontId="2" fillId="11" borderId="3" xfId="6" applyNumberFormat="1" applyFont="1" applyFill="1" applyBorder="1" applyAlignment="1">
      <alignment horizontal="center"/>
    </xf>
    <xf numFmtId="2" fontId="2" fillId="11" borderId="3" xfId="6" applyNumberFormat="1" applyFont="1" applyFill="1" applyBorder="1" applyAlignment="1">
      <alignment horizontal="left" indent="3"/>
    </xf>
    <xf numFmtId="2" fontId="2" fillId="11" borderId="26" xfId="6" applyNumberFormat="1" applyFont="1" applyFill="1" applyBorder="1" applyAlignment="1">
      <alignment horizontal="left" indent="3"/>
    </xf>
    <xf numFmtId="2" fontId="2" fillId="11" borderId="27" xfId="6" applyNumberFormat="1" applyFont="1" applyFill="1" applyBorder="1" applyAlignment="1">
      <alignment horizontal="left" indent="3"/>
    </xf>
    <xf numFmtId="0" fontId="2" fillId="6" borderId="5" xfId="6" applyFont="1" applyFill="1" applyBorder="1"/>
    <xf numFmtId="0" fontId="2" fillId="6" borderId="5" xfId="6" applyFont="1" applyFill="1" applyBorder="1" applyAlignment="1">
      <alignment horizontal="center"/>
    </xf>
    <xf numFmtId="166" fontId="2" fillId="6" borderId="5" xfId="6" applyNumberFormat="1" applyFont="1" applyFill="1" applyBorder="1"/>
    <xf numFmtId="166" fontId="2" fillId="6" borderId="5" xfId="6" applyNumberFormat="1" applyFont="1" applyFill="1" applyBorder="1" applyAlignment="1">
      <alignment horizontal="center"/>
    </xf>
    <xf numFmtId="167" fontId="2" fillId="6" borderId="5" xfId="6" applyNumberFormat="1" applyFont="1" applyFill="1" applyBorder="1"/>
    <xf numFmtId="2" fontId="2" fillId="6" borderId="5" xfId="6" applyNumberFormat="1" applyFont="1" applyFill="1" applyBorder="1"/>
    <xf numFmtId="2" fontId="2" fillId="6" borderId="5" xfId="6" applyNumberFormat="1" applyFont="1" applyFill="1" applyBorder="1" applyAlignment="1">
      <alignment horizontal="center"/>
    </xf>
    <xf numFmtId="2" fontId="2" fillId="6" borderId="5" xfId="6" applyNumberFormat="1" applyFont="1" applyFill="1" applyBorder="1" applyAlignment="1">
      <alignment horizontal="left" indent="3"/>
    </xf>
    <xf numFmtId="2" fontId="2" fillId="6" borderId="26" xfId="6" applyNumberFormat="1" applyFont="1" applyFill="1" applyBorder="1" applyAlignment="1">
      <alignment horizontal="left" indent="3"/>
    </xf>
    <xf numFmtId="0" fontId="2" fillId="6" borderId="3" xfId="6" applyFont="1" applyFill="1" applyBorder="1"/>
    <xf numFmtId="0" fontId="2" fillId="6" borderId="3" xfId="6" applyFont="1" applyFill="1" applyBorder="1" applyAlignment="1">
      <alignment horizontal="center"/>
    </xf>
    <xf numFmtId="166" fontId="2" fillId="6" borderId="3" xfId="6" applyNumberFormat="1" applyFont="1" applyFill="1" applyBorder="1"/>
    <xf numFmtId="166" fontId="2" fillId="6" borderId="3" xfId="6" applyNumberFormat="1" applyFont="1" applyFill="1" applyBorder="1" applyAlignment="1">
      <alignment horizontal="center"/>
    </xf>
    <xf numFmtId="167" fontId="2" fillId="6" borderId="3" xfId="6" applyNumberFormat="1" applyFont="1" applyFill="1" applyBorder="1"/>
    <xf numFmtId="2" fontId="2" fillId="6" borderId="3" xfId="6" applyNumberFormat="1" applyFont="1" applyFill="1" applyBorder="1"/>
    <xf numFmtId="2" fontId="2" fillId="6" borderId="3" xfId="6" applyNumberFormat="1" applyFont="1" applyFill="1" applyBorder="1" applyAlignment="1">
      <alignment horizontal="center"/>
    </xf>
    <xf numFmtId="2" fontId="2" fillId="6" borderId="3" xfId="6" applyNumberFormat="1" applyFont="1" applyFill="1" applyBorder="1" applyAlignment="1">
      <alignment horizontal="left" indent="3"/>
    </xf>
    <xf numFmtId="2" fontId="2" fillId="6" borderId="9" xfId="6" applyNumberFormat="1" applyFont="1" applyFill="1" applyBorder="1" applyAlignment="1">
      <alignment horizontal="left" indent="3"/>
    </xf>
    <xf numFmtId="0" fontId="2" fillId="12" borderId="5" xfId="6" applyFont="1" applyFill="1" applyBorder="1"/>
    <xf numFmtId="0" fontId="2" fillId="12" borderId="5" xfId="6" applyFont="1" applyFill="1" applyBorder="1" applyAlignment="1">
      <alignment horizontal="center"/>
    </xf>
    <xf numFmtId="166" fontId="2" fillId="12" borderId="5" xfId="6" applyNumberFormat="1" applyFont="1" applyFill="1" applyBorder="1"/>
    <xf numFmtId="166" fontId="2" fillId="12" borderId="5" xfId="6" applyNumberFormat="1" applyFont="1" applyFill="1" applyBorder="1" applyAlignment="1">
      <alignment horizontal="center"/>
    </xf>
    <xf numFmtId="167" fontId="2" fillId="12" borderId="5" xfId="6" applyNumberFormat="1" applyFont="1" applyFill="1" applyBorder="1"/>
    <xf numFmtId="2" fontId="2" fillId="12" borderId="5" xfId="6" applyNumberFormat="1" applyFont="1" applyFill="1" applyBorder="1"/>
    <xf numFmtId="2" fontId="2" fillId="12" borderId="5" xfId="6" applyNumberFormat="1" applyFont="1" applyFill="1" applyBorder="1" applyAlignment="1">
      <alignment horizontal="center"/>
    </xf>
    <xf numFmtId="2" fontId="2" fillId="12" borderId="5" xfId="6" applyNumberFormat="1" applyFont="1" applyFill="1" applyBorder="1" applyAlignment="1">
      <alignment horizontal="left" indent="3"/>
    </xf>
    <xf numFmtId="2" fontId="2" fillId="12" borderId="26" xfId="6" applyNumberFormat="1" applyFont="1" applyFill="1" applyBorder="1" applyAlignment="1">
      <alignment horizontal="left" indent="3"/>
    </xf>
    <xf numFmtId="0" fontId="2" fillId="12" borderId="3" xfId="6" applyFont="1" applyFill="1" applyBorder="1"/>
    <xf numFmtId="0" fontId="2" fillId="12" borderId="3" xfId="6" applyFont="1" applyFill="1" applyBorder="1" applyAlignment="1">
      <alignment horizontal="center"/>
    </xf>
    <xf numFmtId="166" fontId="2" fillId="12" borderId="3" xfId="6" applyNumberFormat="1" applyFont="1" applyFill="1" applyBorder="1"/>
    <xf numFmtId="166" fontId="2" fillId="12" borderId="3" xfId="6" applyNumberFormat="1" applyFont="1" applyFill="1" applyBorder="1" applyAlignment="1">
      <alignment horizontal="center"/>
    </xf>
    <xf numFmtId="167" fontId="2" fillId="12" borderId="3" xfId="6" applyNumberFormat="1" applyFont="1" applyFill="1" applyBorder="1"/>
    <xf numFmtId="2" fontId="2" fillId="12" borderId="3" xfId="6" applyNumberFormat="1" applyFont="1" applyFill="1" applyBorder="1"/>
    <xf numFmtId="2" fontId="2" fillId="12" borderId="3" xfId="6" applyNumberFormat="1" applyFont="1" applyFill="1" applyBorder="1" applyAlignment="1">
      <alignment horizontal="center"/>
    </xf>
    <xf numFmtId="2" fontId="2" fillId="12" borderId="3" xfId="6" applyNumberFormat="1" applyFont="1" applyFill="1" applyBorder="1" applyAlignment="1">
      <alignment horizontal="left" indent="3"/>
    </xf>
    <xf numFmtId="2" fontId="2" fillId="12" borderId="9" xfId="6" applyNumberFormat="1" applyFont="1" applyFill="1" applyBorder="1" applyAlignment="1">
      <alignment horizontal="left" indent="3"/>
    </xf>
    <xf numFmtId="0" fontId="2" fillId="12" borderId="7" xfId="6" applyFont="1" applyFill="1" applyBorder="1"/>
    <xf numFmtId="0" fontId="2" fillId="12" borderId="7" xfId="6" applyFont="1" applyFill="1" applyBorder="1" applyAlignment="1">
      <alignment horizontal="center"/>
    </xf>
    <xf numFmtId="166" fontId="2" fillId="12" borderId="7" xfId="6" applyNumberFormat="1" applyFont="1" applyFill="1" applyBorder="1"/>
    <xf numFmtId="166" fontId="2" fillId="12" borderId="7" xfId="6" applyNumberFormat="1" applyFont="1" applyFill="1" applyBorder="1" applyAlignment="1">
      <alignment horizontal="center"/>
    </xf>
    <xf numFmtId="167" fontId="2" fillId="12" borderId="7" xfId="6" applyNumberFormat="1" applyFont="1" applyFill="1" applyBorder="1"/>
    <xf numFmtId="2" fontId="2" fillId="12" borderId="7" xfId="6" applyNumberFormat="1" applyFont="1" applyFill="1" applyBorder="1"/>
    <xf numFmtId="2" fontId="2" fillId="12" borderId="7" xfId="6" applyNumberFormat="1" applyFont="1" applyFill="1" applyBorder="1" applyAlignment="1">
      <alignment horizontal="center"/>
    </xf>
    <xf numFmtId="2" fontId="2" fillId="12" borderId="7" xfId="6" applyNumberFormat="1" applyFont="1" applyFill="1" applyBorder="1" applyAlignment="1">
      <alignment horizontal="left" indent="3"/>
    </xf>
    <xf numFmtId="2" fontId="2" fillId="12" borderId="10" xfId="6" applyNumberFormat="1" applyFont="1" applyFill="1" applyBorder="1" applyAlignment="1">
      <alignment horizontal="left" indent="3"/>
    </xf>
    <xf numFmtId="0" fontId="2" fillId="13" borderId="5" xfId="6" applyFont="1" applyFill="1" applyBorder="1"/>
    <xf numFmtId="0" fontId="2" fillId="13" borderId="5" xfId="6" applyFont="1" applyFill="1" applyBorder="1" applyAlignment="1">
      <alignment horizontal="center"/>
    </xf>
    <xf numFmtId="166" fontId="2" fillId="13" borderId="5" xfId="6" applyNumberFormat="1" applyFont="1" applyFill="1" applyBorder="1"/>
    <xf numFmtId="166" fontId="2" fillId="13" borderId="5" xfId="6" applyNumberFormat="1" applyFont="1" applyFill="1" applyBorder="1" applyAlignment="1">
      <alignment horizontal="center"/>
    </xf>
    <xf numFmtId="167" fontId="2" fillId="13" borderId="5" xfId="6" applyNumberFormat="1" applyFont="1" applyFill="1" applyBorder="1"/>
    <xf numFmtId="2" fontId="2" fillId="13" borderId="5" xfId="6" applyNumberFormat="1" applyFont="1" applyFill="1" applyBorder="1"/>
    <xf numFmtId="2" fontId="2" fillId="13" borderId="5" xfId="6" applyNumberFormat="1" applyFont="1" applyFill="1" applyBorder="1" applyAlignment="1">
      <alignment horizontal="center"/>
    </xf>
    <xf numFmtId="2" fontId="2" fillId="13" borderId="5" xfId="6" applyNumberFormat="1" applyFont="1" applyFill="1" applyBorder="1" applyAlignment="1">
      <alignment horizontal="left" indent="3"/>
    </xf>
    <xf numFmtId="2" fontId="2" fillId="13" borderId="26" xfId="6" applyNumberFormat="1" applyFont="1" applyFill="1" applyBorder="1" applyAlignment="1">
      <alignment horizontal="left" indent="3"/>
    </xf>
    <xf numFmtId="0" fontId="2" fillId="13" borderId="3" xfId="6" applyFont="1" applyFill="1" applyBorder="1"/>
    <xf numFmtId="0" fontId="2" fillId="13" borderId="3" xfId="6" applyFont="1" applyFill="1" applyBorder="1" applyAlignment="1">
      <alignment horizontal="center"/>
    </xf>
    <xf numFmtId="166" fontId="2" fillId="13" borderId="3" xfId="6" applyNumberFormat="1" applyFont="1" applyFill="1" applyBorder="1"/>
    <xf numFmtId="166" fontId="2" fillId="13" borderId="3" xfId="6" applyNumberFormat="1" applyFont="1" applyFill="1" applyBorder="1" applyAlignment="1">
      <alignment horizontal="center"/>
    </xf>
    <xf numFmtId="167" fontId="2" fillId="13" borderId="3" xfId="6" applyNumberFormat="1" applyFont="1" applyFill="1" applyBorder="1"/>
    <xf numFmtId="2" fontId="2" fillId="13" borderId="3" xfId="6" applyNumberFormat="1" applyFont="1" applyFill="1" applyBorder="1"/>
    <xf numFmtId="2" fontId="2" fillId="13" borderId="3" xfId="6" applyNumberFormat="1" applyFont="1" applyFill="1" applyBorder="1" applyAlignment="1">
      <alignment horizontal="center"/>
    </xf>
    <xf numFmtId="2" fontId="2" fillId="13" borderId="3" xfId="6" applyNumberFormat="1" applyFont="1" applyFill="1" applyBorder="1" applyAlignment="1">
      <alignment horizontal="left" indent="3"/>
    </xf>
    <xf numFmtId="2" fontId="2" fillId="13" borderId="9" xfId="6" applyNumberFormat="1" applyFont="1" applyFill="1" applyBorder="1" applyAlignment="1">
      <alignment horizontal="left" indent="3"/>
    </xf>
    <xf numFmtId="0" fontId="2" fillId="13" borderId="7" xfId="6" applyFont="1" applyFill="1" applyBorder="1"/>
    <xf numFmtId="0" fontId="2" fillId="13" borderId="7" xfId="6" applyFont="1" applyFill="1" applyBorder="1" applyAlignment="1">
      <alignment horizontal="center"/>
    </xf>
    <xf numFmtId="166" fontId="2" fillId="13" borderId="7" xfId="6" applyNumberFormat="1" applyFont="1" applyFill="1" applyBorder="1"/>
    <xf numFmtId="166" fontId="2" fillId="13" borderId="7" xfId="6" applyNumberFormat="1" applyFont="1" applyFill="1" applyBorder="1" applyAlignment="1">
      <alignment horizontal="center"/>
    </xf>
    <xf numFmtId="167" fontId="2" fillId="13" borderId="7" xfId="6" applyNumberFormat="1" applyFont="1" applyFill="1" applyBorder="1"/>
    <xf numFmtId="2" fontId="2" fillId="13" borderId="7" xfId="6" applyNumberFormat="1" applyFont="1" applyFill="1" applyBorder="1"/>
    <xf numFmtId="2" fontId="2" fillId="13" borderId="7" xfId="6" applyNumberFormat="1" applyFont="1" applyFill="1" applyBorder="1" applyAlignment="1">
      <alignment horizontal="center"/>
    </xf>
    <xf numFmtId="2" fontId="2" fillId="13" borderId="7" xfId="6" applyNumberFormat="1" applyFont="1" applyFill="1" applyBorder="1" applyAlignment="1">
      <alignment horizontal="left" indent="3"/>
    </xf>
    <xf numFmtId="2" fontId="2" fillId="13" borderId="10" xfId="6" applyNumberFormat="1" applyFont="1" applyFill="1" applyBorder="1" applyAlignment="1">
      <alignment horizontal="left" indent="3"/>
    </xf>
    <xf numFmtId="0" fontId="2" fillId="4" borderId="5" xfId="6" applyFont="1" applyFill="1" applyBorder="1"/>
    <xf numFmtId="0" fontId="2" fillId="4" borderId="5" xfId="6" applyFont="1" applyFill="1" applyBorder="1" applyAlignment="1">
      <alignment horizontal="center"/>
    </xf>
    <xf numFmtId="166" fontId="2" fillId="4" borderId="5" xfId="6" applyNumberFormat="1" applyFont="1" applyFill="1" applyBorder="1"/>
    <xf numFmtId="166" fontId="2" fillId="4" borderId="5" xfId="6" applyNumberFormat="1" applyFont="1" applyFill="1" applyBorder="1" applyAlignment="1">
      <alignment horizontal="center"/>
    </xf>
    <xf numFmtId="167" fontId="2" fillId="4" borderId="5" xfId="6" applyNumberFormat="1" applyFont="1" applyFill="1" applyBorder="1"/>
    <xf numFmtId="2" fontId="2" fillId="4" borderId="5" xfId="6" applyNumberFormat="1" applyFont="1" applyFill="1" applyBorder="1"/>
    <xf numFmtId="2" fontId="2" fillId="4" borderId="5" xfId="6" applyNumberFormat="1" applyFont="1" applyFill="1" applyBorder="1" applyAlignment="1">
      <alignment horizontal="center"/>
    </xf>
    <xf numFmtId="2" fontId="2" fillId="4" borderId="5" xfId="6" applyNumberFormat="1" applyFont="1" applyFill="1" applyBorder="1" applyAlignment="1">
      <alignment horizontal="left" indent="3"/>
    </xf>
    <xf numFmtId="2" fontId="2" fillId="4" borderId="26" xfId="6" applyNumberFormat="1" applyFont="1" applyFill="1" applyBorder="1" applyAlignment="1">
      <alignment horizontal="left" indent="3"/>
    </xf>
    <xf numFmtId="0" fontId="2" fillId="4" borderId="3" xfId="6" applyFont="1" applyFill="1" applyBorder="1"/>
    <xf numFmtId="0" fontId="2" fillId="4" borderId="3" xfId="6" applyFont="1" applyFill="1" applyBorder="1" applyAlignment="1">
      <alignment horizontal="center"/>
    </xf>
    <xf numFmtId="166" fontId="2" fillId="4" borderId="3" xfId="6" applyNumberFormat="1" applyFont="1" applyFill="1" applyBorder="1"/>
    <xf numFmtId="166" fontId="2" fillId="4" borderId="3" xfId="6" applyNumberFormat="1" applyFont="1" applyFill="1" applyBorder="1" applyAlignment="1">
      <alignment horizontal="center"/>
    </xf>
    <xf numFmtId="167" fontId="2" fillId="4" borderId="3" xfId="6" applyNumberFormat="1" applyFont="1" applyFill="1" applyBorder="1"/>
    <xf numFmtId="2" fontId="2" fillId="4" borderId="3" xfId="6" applyNumberFormat="1" applyFont="1" applyFill="1" applyBorder="1"/>
    <xf numFmtId="2" fontId="2" fillId="4" borderId="3" xfId="6" applyNumberFormat="1" applyFont="1" applyFill="1" applyBorder="1" applyAlignment="1">
      <alignment horizontal="center"/>
    </xf>
    <xf numFmtId="2" fontId="2" fillId="4" borderId="3" xfId="6" applyNumberFormat="1" applyFont="1" applyFill="1" applyBorder="1" applyAlignment="1">
      <alignment horizontal="left" indent="3"/>
    </xf>
    <xf numFmtId="2" fontId="2" fillId="4" borderId="9" xfId="6" applyNumberFormat="1" applyFont="1" applyFill="1" applyBorder="1" applyAlignment="1">
      <alignment horizontal="left" indent="3"/>
    </xf>
    <xf numFmtId="0" fontId="2" fillId="4" borderId="7" xfId="6" applyFont="1" applyFill="1" applyBorder="1"/>
    <xf numFmtId="0" fontId="2" fillId="4" borderId="7" xfId="6" applyFont="1" applyFill="1" applyBorder="1" applyAlignment="1">
      <alignment horizontal="center"/>
    </xf>
    <xf numFmtId="166" fontId="2" fillId="4" borderId="7" xfId="6" applyNumberFormat="1" applyFont="1" applyFill="1" applyBorder="1"/>
    <xf numFmtId="166" fontId="2" fillId="4" borderId="7" xfId="6" applyNumberFormat="1" applyFont="1" applyFill="1" applyBorder="1" applyAlignment="1">
      <alignment horizontal="center"/>
    </xf>
    <xf numFmtId="167" fontId="2" fillId="4" borderId="7" xfId="6" applyNumberFormat="1" applyFont="1" applyFill="1" applyBorder="1"/>
    <xf numFmtId="2" fontId="2" fillId="4" borderId="7" xfId="6" applyNumberFormat="1" applyFont="1" applyFill="1" applyBorder="1"/>
    <xf numFmtId="2" fontId="2" fillId="4" borderId="7" xfId="6" applyNumberFormat="1" applyFont="1" applyFill="1" applyBorder="1" applyAlignment="1">
      <alignment horizontal="center"/>
    </xf>
    <xf numFmtId="2" fontId="2" fillId="4" borderId="7" xfId="6" applyNumberFormat="1" applyFont="1" applyFill="1" applyBorder="1" applyAlignment="1">
      <alignment horizontal="left" indent="3"/>
    </xf>
    <xf numFmtId="2" fontId="2" fillId="4" borderId="10" xfId="6" applyNumberFormat="1" applyFont="1" applyFill="1" applyBorder="1" applyAlignment="1">
      <alignment horizontal="left" indent="3"/>
    </xf>
    <xf numFmtId="0" fontId="2" fillId="11" borderId="3" xfId="7" applyFont="1" applyFill="1" applyBorder="1" applyAlignment="1">
      <alignment horizontal="left"/>
    </xf>
    <xf numFmtId="0" fontId="2" fillId="11" borderId="3" xfId="7" applyFont="1" applyFill="1" applyBorder="1" applyAlignment="1">
      <alignment horizontal="center"/>
    </xf>
    <xf numFmtId="166" fontId="2" fillId="11" borderId="3" xfId="7" applyNumberFormat="1" applyFont="1" applyFill="1" applyBorder="1" applyAlignment="1">
      <alignment horizontal="right"/>
    </xf>
    <xf numFmtId="166" fontId="2" fillId="11" borderId="3" xfId="7" applyNumberFormat="1" applyFont="1" applyFill="1" applyBorder="1"/>
    <xf numFmtId="166" fontId="2" fillId="11" borderId="3" xfId="7" applyNumberFormat="1" applyFont="1" applyFill="1" applyBorder="1" applyAlignment="1">
      <alignment horizontal="center"/>
    </xf>
    <xf numFmtId="167" fontId="2" fillId="11" borderId="3" xfId="7" applyNumberFormat="1" applyFont="1" applyFill="1" applyBorder="1"/>
    <xf numFmtId="2" fontId="2" fillId="11" borderId="3" xfId="7" applyNumberFormat="1" applyFont="1" applyFill="1" applyBorder="1"/>
    <xf numFmtId="2" fontId="2" fillId="11" borderId="3" xfId="7" applyNumberFormat="1" applyFont="1" applyFill="1" applyBorder="1" applyAlignment="1">
      <alignment horizontal="center"/>
    </xf>
    <xf numFmtId="2" fontId="2" fillId="11" borderId="3" xfId="7" applyNumberFormat="1" applyFont="1" applyFill="1" applyBorder="1" applyAlignment="1">
      <alignment horizontal="left" indent="3"/>
    </xf>
    <xf numFmtId="2" fontId="2" fillId="11" borderId="26" xfId="7" applyNumberFormat="1" applyFont="1" applyFill="1" applyBorder="1" applyAlignment="1">
      <alignment horizontal="left" indent="3"/>
    </xf>
    <xf numFmtId="2" fontId="2" fillId="11" borderId="27" xfId="7" applyNumberFormat="1" applyFont="1" applyFill="1" applyBorder="1" applyAlignment="1">
      <alignment horizontal="left" indent="3"/>
    </xf>
    <xf numFmtId="0" fontId="2" fillId="6" borderId="5" xfId="7" applyFont="1" applyFill="1" applyBorder="1"/>
    <xf numFmtId="0" fontId="2" fillId="6" borderId="5" xfId="7" applyFont="1" applyFill="1" applyBorder="1" applyAlignment="1">
      <alignment horizontal="center"/>
    </xf>
    <xf numFmtId="166" fontId="2" fillId="6" borderId="5" xfId="7" applyNumberFormat="1" applyFont="1" applyFill="1" applyBorder="1"/>
    <xf numFmtId="166" fontId="2" fillId="6" borderId="5" xfId="7" applyNumberFormat="1" applyFont="1" applyFill="1" applyBorder="1" applyAlignment="1">
      <alignment horizontal="center"/>
    </xf>
    <xf numFmtId="167" fontId="2" fillId="6" borderId="5" xfId="7" applyNumberFormat="1" applyFont="1" applyFill="1" applyBorder="1"/>
    <xf numFmtId="2" fontId="2" fillId="6" borderId="5" xfId="7" applyNumberFormat="1" applyFont="1" applyFill="1" applyBorder="1"/>
    <xf numFmtId="2" fontId="2" fillId="6" borderId="5" xfId="7" applyNumberFormat="1" applyFont="1" applyFill="1" applyBorder="1" applyAlignment="1">
      <alignment horizontal="center"/>
    </xf>
    <xf numFmtId="2" fontId="2" fillId="6" borderId="5" xfId="7" applyNumberFormat="1" applyFont="1" applyFill="1" applyBorder="1" applyAlignment="1">
      <alignment horizontal="left" indent="3"/>
    </xf>
    <xf numFmtId="2" fontId="2" fillId="6" borderId="26" xfId="7" applyNumberFormat="1" applyFont="1" applyFill="1" applyBorder="1" applyAlignment="1">
      <alignment horizontal="left" indent="3"/>
    </xf>
    <xf numFmtId="0" fontId="2" fillId="6" borderId="3" xfId="7" applyFont="1" applyFill="1" applyBorder="1"/>
    <xf numFmtId="0" fontId="2" fillId="6" borderId="3" xfId="7" applyFont="1" applyFill="1" applyBorder="1" applyAlignment="1">
      <alignment horizontal="center"/>
    </xf>
    <xf numFmtId="166" fontId="2" fillId="6" borderId="3" xfId="7" applyNumberFormat="1" applyFont="1" applyFill="1" applyBorder="1"/>
    <xf numFmtId="166" fontId="2" fillId="6" borderId="3" xfId="7" applyNumberFormat="1" applyFont="1" applyFill="1" applyBorder="1" applyAlignment="1">
      <alignment horizontal="center"/>
    </xf>
    <xf numFmtId="167" fontId="2" fillId="6" borderId="3" xfId="7" applyNumberFormat="1" applyFont="1" applyFill="1" applyBorder="1"/>
    <xf numFmtId="2" fontId="2" fillId="6" borderId="3" xfId="7" applyNumberFormat="1" applyFont="1" applyFill="1" applyBorder="1"/>
    <xf numFmtId="2" fontId="2" fillId="6" borderId="3" xfId="7" applyNumberFormat="1" applyFont="1" applyFill="1" applyBorder="1" applyAlignment="1">
      <alignment horizontal="center"/>
    </xf>
    <xf numFmtId="2" fontId="2" fillId="6" borderId="3" xfId="7" applyNumberFormat="1" applyFont="1" applyFill="1" applyBorder="1" applyAlignment="1">
      <alignment horizontal="left" indent="3"/>
    </xf>
    <xf numFmtId="2" fontId="2" fillId="6" borderId="9" xfId="7" applyNumberFormat="1" applyFont="1" applyFill="1" applyBorder="1" applyAlignment="1">
      <alignment horizontal="left" indent="3"/>
    </xf>
    <xf numFmtId="0" fontId="2" fillId="12" borderId="5" xfId="7" applyFont="1" applyFill="1" applyBorder="1"/>
    <xf numFmtId="0" fontId="2" fillId="12" borderId="5" xfId="7" applyFont="1" applyFill="1" applyBorder="1" applyAlignment="1">
      <alignment horizontal="center"/>
    </xf>
    <xf numFmtId="166" fontId="2" fillId="12" borderId="5" xfId="7" applyNumberFormat="1" applyFont="1" applyFill="1" applyBorder="1"/>
    <xf numFmtId="166" fontId="2" fillId="12" borderId="5" xfId="7" applyNumberFormat="1" applyFont="1" applyFill="1" applyBorder="1" applyAlignment="1">
      <alignment horizontal="center"/>
    </xf>
    <xf numFmtId="167" fontId="2" fillId="12" borderId="5" xfId="7" applyNumberFormat="1" applyFont="1" applyFill="1" applyBorder="1"/>
    <xf numFmtId="2" fontId="2" fillId="12" borderId="5" xfId="7" applyNumberFormat="1" applyFont="1" applyFill="1" applyBorder="1"/>
    <xf numFmtId="2" fontId="2" fillId="12" borderId="5" xfId="7" applyNumberFormat="1" applyFont="1" applyFill="1" applyBorder="1" applyAlignment="1">
      <alignment horizontal="center"/>
    </xf>
    <xf numFmtId="2" fontId="2" fillId="12" borderId="5" xfId="7" applyNumberFormat="1" applyFont="1" applyFill="1" applyBorder="1" applyAlignment="1">
      <alignment horizontal="left" indent="3"/>
    </xf>
    <xf numFmtId="2" fontId="2" fillId="12" borderId="26" xfId="7" applyNumberFormat="1" applyFont="1" applyFill="1" applyBorder="1" applyAlignment="1">
      <alignment horizontal="left" indent="3"/>
    </xf>
    <xf numFmtId="0" fontId="2" fillId="12" borderId="3" xfId="7" applyFont="1" applyFill="1" applyBorder="1"/>
    <xf numFmtId="0" fontId="2" fillId="12" borderId="3" xfId="7" applyFont="1" applyFill="1" applyBorder="1" applyAlignment="1">
      <alignment horizontal="center"/>
    </xf>
    <xf numFmtId="166" fontId="2" fillId="12" borderId="3" xfId="7" applyNumberFormat="1" applyFont="1" applyFill="1" applyBorder="1"/>
    <xf numFmtId="166" fontId="2" fillId="12" borderId="3" xfId="7" applyNumberFormat="1" applyFont="1" applyFill="1" applyBorder="1" applyAlignment="1">
      <alignment horizontal="center"/>
    </xf>
    <xf numFmtId="167" fontId="2" fillId="12" borderId="3" xfId="7" applyNumberFormat="1" applyFont="1" applyFill="1" applyBorder="1"/>
    <xf numFmtId="2" fontId="2" fillId="12" borderId="3" xfId="7" applyNumberFormat="1" applyFont="1" applyFill="1" applyBorder="1"/>
    <xf numFmtId="2" fontId="2" fillId="12" borderId="3" xfId="7" applyNumberFormat="1" applyFont="1" applyFill="1" applyBorder="1" applyAlignment="1">
      <alignment horizontal="center"/>
    </xf>
    <xf numFmtId="2" fontId="2" fillId="12" borderId="3" xfId="7" applyNumberFormat="1" applyFont="1" applyFill="1" applyBorder="1" applyAlignment="1">
      <alignment horizontal="left" indent="3"/>
    </xf>
    <xf numFmtId="2" fontId="2" fillId="12" borderId="9" xfId="7" applyNumberFormat="1" applyFont="1" applyFill="1" applyBorder="1" applyAlignment="1">
      <alignment horizontal="left" indent="3"/>
    </xf>
    <xf numFmtId="0" fontId="2" fillId="12" borderId="7" xfId="7" applyFont="1" applyFill="1" applyBorder="1"/>
    <xf numFmtId="0" fontId="2" fillId="12" borderId="7" xfId="7" applyFont="1" applyFill="1" applyBorder="1" applyAlignment="1">
      <alignment horizontal="center"/>
    </xf>
    <xf numFmtId="166" fontId="2" fillId="12" borderId="7" xfId="7" applyNumberFormat="1" applyFont="1" applyFill="1" applyBorder="1"/>
    <xf numFmtId="166" fontId="2" fillId="12" borderId="7" xfId="7" applyNumberFormat="1" applyFont="1" applyFill="1" applyBorder="1" applyAlignment="1">
      <alignment horizontal="center"/>
    </xf>
    <xf numFmtId="167" fontId="2" fillId="12" borderId="7" xfId="7" applyNumberFormat="1" applyFont="1" applyFill="1" applyBorder="1"/>
    <xf numFmtId="2" fontId="2" fillId="12" borderId="7" xfId="7" applyNumberFormat="1" applyFont="1" applyFill="1" applyBorder="1"/>
    <xf numFmtId="2" fontId="2" fillId="12" borderId="7" xfId="7" applyNumberFormat="1" applyFont="1" applyFill="1" applyBorder="1" applyAlignment="1">
      <alignment horizontal="center"/>
    </xf>
    <xf numFmtId="2" fontId="2" fillId="12" borderId="7" xfId="7" applyNumberFormat="1" applyFont="1" applyFill="1" applyBorder="1" applyAlignment="1">
      <alignment horizontal="left" indent="3"/>
    </xf>
    <xf numFmtId="2" fontId="2" fillId="12" borderId="10" xfId="7" applyNumberFormat="1" applyFont="1" applyFill="1" applyBorder="1" applyAlignment="1">
      <alignment horizontal="left" indent="3"/>
    </xf>
    <xf numFmtId="2" fontId="2" fillId="11" borderId="18" xfId="6" applyNumberFormat="1" applyFont="1" applyFill="1" applyBorder="1" applyAlignment="1">
      <alignment horizontal="left" indent="3"/>
    </xf>
    <xf numFmtId="0" fontId="2" fillId="11" borderId="7" xfId="0" applyFont="1" applyFill="1" applyBorder="1" applyAlignment="1">
      <alignment horizontal="left"/>
    </xf>
    <xf numFmtId="0" fontId="2" fillId="11" borderId="7" xfId="0" applyFont="1" applyFill="1" applyBorder="1" applyAlignment="1">
      <alignment horizontal="center"/>
    </xf>
    <xf numFmtId="166" fontId="2" fillId="11" borderId="7" xfId="0" applyNumberFormat="1" applyFont="1" applyFill="1" applyBorder="1" applyAlignment="1">
      <alignment horizontal="right"/>
    </xf>
    <xf numFmtId="166" fontId="2" fillId="11" borderId="7" xfId="0" applyNumberFormat="1" applyFont="1" applyFill="1" applyBorder="1"/>
    <xf numFmtId="166" fontId="2" fillId="11" borderId="7" xfId="0" applyNumberFormat="1" applyFont="1" applyFill="1" applyBorder="1" applyAlignment="1">
      <alignment horizontal="center"/>
    </xf>
    <xf numFmtId="167" fontId="2" fillId="11" borderId="7" xfId="0" applyNumberFormat="1" applyFont="1" applyFill="1" applyBorder="1"/>
    <xf numFmtId="2" fontId="2" fillId="11" borderId="7" xfId="0" applyNumberFormat="1" applyFont="1" applyFill="1" applyBorder="1"/>
    <xf numFmtId="2" fontId="2" fillId="11" borderId="7" xfId="0" applyNumberFormat="1" applyFont="1" applyFill="1" applyBorder="1" applyAlignment="1">
      <alignment horizontal="center"/>
    </xf>
    <xf numFmtId="2" fontId="2" fillId="11" borderId="7" xfId="0" applyNumberFormat="1" applyFont="1" applyFill="1" applyBorder="1" applyAlignment="1">
      <alignment horizontal="left" indent="3"/>
    </xf>
    <xf numFmtId="0" fontId="2" fillId="11" borderId="12" xfId="0" applyFont="1" applyFill="1" applyBorder="1" applyAlignment="1">
      <alignment horizontal="left"/>
    </xf>
    <xf numFmtId="166" fontId="2" fillId="11" borderId="12" xfId="0" applyNumberFormat="1" applyFont="1" applyFill="1" applyBorder="1" applyAlignment="1">
      <alignment horizontal="right"/>
    </xf>
    <xf numFmtId="166" fontId="2" fillId="11" borderId="12" xfId="0" applyNumberFormat="1" applyFont="1" applyFill="1" applyBorder="1"/>
    <xf numFmtId="166" fontId="2" fillId="11" borderId="12" xfId="0" applyNumberFormat="1" applyFont="1" applyFill="1" applyBorder="1" applyAlignment="1">
      <alignment horizontal="center"/>
    </xf>
    <xf numFmtId="2" fontId="2" fillId="11" borderId="12" xfId="0" applyNumberFormat="1" applyFont="1" applyFill="1" applyBorder="1"/>
    <xf numFmtId="2" fontId="2" fillId="11" borderId="12" xfId="0" applyNumberFormat="1" applyFont="1" applyFill="1" applyBorder="1" applyAlignment="1">
      <alignment horizontal="center"/>
    </xf>
    <xf numFmtId="166" fontId="2" fillId="11" borderId="4" xfId="0" applyNumberFormat="1" applyFont="1" applyFill="1" applyBorder="1" applyAlignment="1">
      <alignment horizontal="center"/>
    </xf>
    <xf numFmtId="2" fontId="2" fillId="11" borderId="3" xfId="0" applyNumberFormat="1" applyFont="1" applyFill="1" applyBorder="1" applyAlignment="1">
      <alignment horizontal="center" vertical="center"/>
    </xf>
    <xf numFmtId="2" fontId="2" fillId="11" borderId="7" xfId="0" applyNumberFormat="1" applyFont="1" applyFill="1" applyBorder="1" applyAlignment="1">
      <alignment horizontal="left" vertical="center"/>
    </xf>
    <xf numFmtId="2" fontId="2" fillId="11" borderId="7" xfId="0" applyNumberFormat="1" applyFont="1" applyFill="1" applyBorder="1" applyAlignment="1">
      <alignment horizontal="center" vertical="center"/>
    </xf>
    <xf numFmtId="2" fontId="2" fillId="11" borderId="18" xfId="0" applyNumberFormat="1" applyFont="1" applyFill="1" applyBorder="1" applyAlignment="1">
      <alignment horizontal="center" vertical="center"/>
    </xf>
    <xf numFmtId="2" fontId="2" fillId="6" borderId="3" xfId="0" applyNumberFormat="1" applyFont="1" applyFill="1" applyBorder="1" applyAlignment="1">
      <alignment horizontal="left" vertical="center"/>
    </xf>
    <xf numFmtId="2" fontId="2" fillId="6" borderId="3" xfId="0" applyNumberFormat="1" applyFont="1" applyFill="1" applyBorder="1" applyAlignment="1">
      <alignment horizontal="center" vertical="center"/>
    </xf>
    <xf numFmtId="2" fontId="2" fillId="6" borderId="9" xfId="0" applyNumberFormat="1" applyFont="1" applyFill="1" applyBorder="1" applyAlignment="1">
      <alignment horizontal="center" vertical="center"/>
    </xf>
    <xf numFmtId="2" fontId="2" fillId="12" borderId="5" xfId="0" applyNumberFormat="1" applyFont="1" applyFill="1" applyBorder="1" applyAlignment="1">
      <alignment horizontal="left" vertical="center"/>
    </xf>
    <xf numFmtId="2" fontId="2" fillId="12" borderId="5" xfId="0" applyNumberFormat="1" applyFont="1" applyFill="1" applyBorder="1" applyAlignment="1">
      <alignment horizontal="center" vertical="center"/>
    </xf>
    <xf numFmtId="2" fontId="2" fillId="12" borderId="26" xfId="0" applyNumberFormat="1" applyFont="1" applyFill="1" applyBorder="1" applyAlignment="1">
      <alignment horizontal="center" vertical="center"/>
    </xf>
    <xf numFmtId="2" fontId="2" fillId="12" borderId="3" xfId="0" applyNumberFormat="1" applyFont="1" applyFill="1" applyBorder="1" applyAlignment="1">
      <alignment horizontal="left" vertical="center"/>
    </xf>
    <xf numFmtId="2" fontId="2" fillId="12" borderId="3" xfId="0" applyNumberFormat="1" applyFont="1" applyFill="1" applyBorder="1" applyAlignment="1">
      <alignment horizontal="center" vertical="center"/>
    </xf>
    <xf numFmtId="2" fontId="2" fillId="12" borderId="9" xfId="0" applyNumberFormat="1" applyFont="1" applyFill="1" applyBorder="1" applyAlignment="1">
      <alignment horizontal="center" vertical="center"/>
    </xf>
    <xf numFmtId="2" fontId="2" fillId="12" borderId="7" xfId="0" applyNumberFormat="1" applyFont="1" applyFill="1" applyBorder="1" applyAlignment="1">
      <alignment horizontal="center" vertical="center"/>
    </xf>
    <xf numFmtId="2" fontId="2" fillId="12" borderId="10" xfId="0" applyNumberFormat="1" applyFont="1" applyFill="1" applyBorder="1" applyAlignment="1">
      <alignment horizontal="center" vertical="center"/>
    </xf>
    <xf numFmtId="2" fontId="2" fillId="13" borderId="3" xfId="0" applyNumberFormat="1" applyFont="1" applyFill="1" applyBorder="1" applyAlignment="1">
      <alignment horizontal="left" vertical="center"/>
    </xf>
    <xf numFmtId="2" fontId="2" fillId="13" borderId="3" xfId="0" applyNumberFormat="1" applyFont="1" applyFill="1" applyBorder="1" applyAlignment="1">
      <alignment horizontal="center" vertical="center"/>
    </xf>
    <xf numFmtId="2" fontId="2" fillId="13" borderId="9" xfId="0" applyNumberFormat="1" applyFont="1" applyFill="1" applyBorder="1" applyAlignment="1">
      <alignment horizontal="center" vertical="center"/>
    </xf>
    <xf numFmtId="2" fontId="2" fillId="13" borderId="7" xfId="0" applyNumberFormat="1" applyFont="1" applyFill="1" applyBorder="1" applyAlignment="1">
      <alignment horizontal="left" vertical="center"/>
    </xf>
    <xf numFmtId="2" fontId="2" fillId="13" borderId="7" xfId="0" applyNumberFormat="1" applyFont="1" applyFill="1" applyBorder="1" applyAlignment="1">
      <alignment horizontal="center" vertical="center"/>
    </xf>
    <xf numFmtId="2" fontId="2" fillId="13" borderId="10" xfId="0" applyNumberFormat="1" applyFont="1" applyFill="1" applyBorder="1" applyAlignment="1">
      <alignment horizontal="center" vertical="center"/>
    </xf>
    <xf numFmtId="2" fontId="2" fillId="4" borderId="12" xfId="0" applyNumberFormat="1" applyFont="1" applyFill="1" applyBorder="1" applyAlignment="1">
      <alignment horizontal="left" vertical="center"/>
    </xf>
    <xf numFmtId="2" fontId="2" fillId="4" borderId="12" xfId="0" applyNumberFormat="1" applyFont="1" applyFill="1" applyBorder="1" applyAlignment="1">
      <alignment horizontal="center" vertical="center"/>
    </xf>
    <xf numFmtId="2" fontId="2" fillId="4" borderId="27" xfId="0" applyNumberFormat="1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left" vertical="center"/>
    </xf>
    <xf numFmtId="2" fontId="2" fillId="4" borderId="3" xfId="0" applyNumberFormat="1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left"/>
    </xf>
    <xf numFmtId="0" fontId="2" fillId="6" borderId="5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166" fontId="2" fillId="6" borderId="3" xfId="0" applyNumberFormat="1" applyFont="1" applyFill="1" applyBorder="1" applyAlignment="1">
      <alignment horizontal="center" vertical="center"/>
    </xf>
    <xf numFmtId="167" fontId="2" fillId="6" borderId="3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vertical="center"/>
    </xf>
    <xf numFmtId="0" fontId="2" fillId="12" borderId="5" xfId="0" applyFont="1" applyFill="1" applyBorder="1" applyAlignment="1">
      <alignment vertical="center"/>
    </xf>
    <xf numFmtId="0" fontId="2" fillId="12" borderId="5" xfId="0" applyFont="1" applyFill="1" applyBorder="1" applyAlignment="1">
      <alignment horizontal="center" vertical="center"/>
    </xf>
    <xf numFmtId="166" fontId="2" fillId="12" borderId="5" xfId="0" applyNumberFormat="1" applyFont="1" applyFill="1" applyBorder="1" applyAlignment="1">
      <alignment horizontal="center" vertical="center"/>
    </xf>
    <xf numFmtId="167" fontId="2" fillId="12" borderId="5" xfId="0" applyNumberFormat="1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vertical="center"/>
    </xf>
    <xf numFmtId="0" fontId="2" fillId="12" borderId="3" xfId="0" applyFont="1" applyFill="1" applyBorder="1" applyAlignment="1">
      <alignment horizontal="center" vertical="center"/>
    </xf>
    <xf numFmtId="166" fontId="2" fillId="12" borderId="3" xfId="0" applyNumberFormat="1" applyFont="1" applyFill="1" applyBorder="1" applyAlignment="1">
      <alignment horizontal="center" vertical="center"/>
    </xf>
    <xf numFmtId="167" fontId="2" fillId="12" borderId="3" xfId="0" applyNumberFormat="1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vertical="center"/>
    </xf>
    <xf numFmtId="0" fontId="2" fillId="12" borderId="7" xfId="0" applyFont="1" applyFill="1" applyBorder="1" applyAlignment="1">
      <alignment horizontal="center" vertical="center"/>
    </xf>
    <xf numFmtId="166" fontId="2" fillId="12" borderId="7" xfId="0" applyNumberFormat="1" applyFont="1" applyFill="1" applyBorder="1" applyAlignment="1">
      <alignment horizontal="center" vertical="center"/>
    </xf>
    <xf numFmtId="167" fontId="2" fillId="12" borderId="7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166" fontId="2" fillId="4" borderId="5" xfId="0" applyNumberFormat="1" applyFont="1" applyFill="1" applyBorder="1" applyAlignment="1">
      <alignment horizontal="center" vertical="center"/>
    </xf>
    <xf numFmtId="167" fontId="2" fillId="4" borderId="5" xfId="0" applyNumberFormat="1" applyFont="1" applyFill="1" applyBorder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/>
    </xf>
    <xf numFmtId="2" fontId="2" fillId="4" borderId="26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166" fontId="2" fillId="4" borderId="3" xfId="0" applyNumberFormat="1" applyFont="1" applyFill="1" applyBorder="1" applyAlignment="1">
      <alignment horizontal="center" vertical="center"/>
    </xf>
    <xf numFmtId="167" fontId="2" fillId="4" borderId="3" xfId="0" applyNumberFormat="1" applyFont="1" applyFill="1" applyBorder="1" applyAlignment="1">
      <alignment horizontal="center" vertical="center"/>
    </xf>
    <xf numFmtId="167" fontId="2" fillId="4" borderId="3" xfId="0" applyNumberFormat="1" applyFont="1" applyFill="1" applyBorder="1" applyAlignment="1">
      <alignment horizontal="center"/>
    </xf>
    <xf numFmtId="2" fontId="2" fillId="4" borderId="9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vertical="center"/>
    </xf>
    <xf numFmtId="167" fontId="2" fillId="4" borderId="7" xfId="0" applyNumberFormat="1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165" fontId="2" fillId="2" borderId="3" xfId="0" applyNumberFormat="1" applyFont="1" applyFill="1" applyBorder="1"/>
    <xf numFmtId="165" fontId="2" fillId="2" borderId="7" xfId="0" applyNumberFormat="1" applyFont="1" applyFill="1" applyBorder="1"/>
    <xf numFmtId="165" fontId="2" fillId="2" borderId="5" xfId="0" applyNumberFormat="1" applyFont="1" applyFill="1" applyBorder="1"/>
    <xf numFmtId="2" fontId="2" fillId="2" borderId="5" xfId="0" applyNumberFormat="1" applyFont="1" applyFill="1" applyBorder="1" applyAlignment="1">
      <alignment horizontal="left" indent="4"/>
    </xf>
    <xf numFmtId="2" fontId="2" fillId="2" borderId="26" xfId="0" applyNumberFormat="1" applyFont="1" applyFill="1" applyBorder="1" applyAlignment="1" applyProtection="1">
      <alignment horizontal="left" indent="3"/>
    </xf>
    <xf numFmtId="166" fontId="2" fillId="2" borderId="3" xfId="0" applyNumberFormat="1" applyFont="1" applyFill="1" applyBorder="1" applyProtection="1">
      <protection locked="0"/>
    </xf>
    <xf numFmtId="167" fontId="2" fillId="2" borderId="3" xfId="0" applyNumberFormat="1" applyFont="1" applyFill="1" applyBorder="1" applyProtection="1"/>
    <xf numFmtId="2" fontId="2" fillId="2" borderId="3" xfId="0" applyNumberFormat="1" applyFont="1" applyFill="1" applyBorder="1" applyAlignment="1" applyProtection="1">
      <alignment horizontal="left" indent="3"/>
    </xf>
    <xf numFmtId="2" fontId="2" fillId="2" borderId="9" xfId="0" applyNumberFormat="1" applyFont="1" applyFill="1" applyBorder="1" applyAlignment="1" applyProtection="1">
      <alignment horizontal="left" indent="3"/>
    </xf>
    <xf numFmtId="167" fontId="2" fillId="3" borderId="5" xfId="0" applyNumberFormat="1" applyFont="1" applyFill="1" applyBorder="1" applyProtection="1"/>
    <xf numFmtId="166" fontId="2" fillId="3" borderId="5" xfId="0" applyNumberFormat="1" applyFont="1" applyFill="1" applyBorder="1" applyProtection="1">
      <protection locked="0"/>
    </xf>
    <xf numFmtId="2" fontId="2" fillId="3" borderId="5" xfId="0" applyNumberFormat="1" applyFont="1" applyFill="1" applyBorder="1" applyAlignment="1" applyProtection="1">
      <alignment horizontal="left" indent="3"/>
    </xf>
    <xf numFmtId="2" fontId="2" fillId="3" borderId="26" xfId="0" applyNumberFormat="1" applyFont="1" applyFill="1" applyBorder="1" applyAlignment="1" applyProtection="1">
      <alignment horizontal="left" indent="3"/>
    </xf>
    <xf numFmtId="167" fontId="2" fillId="3" borderId="3" xfId="0" applyNumberFormat="1" applyFont="1" applyFill="1" applyBorder="1" applyProtection="1"/>
    <xf numFmtId="166" fontId="2" fillId="3" borderId="3" xfId="0" applyNumberFormat="1" applyFont="1" applyFill="1" applyBorder="1" applyProtection="1">
      <protection locked="0"/>
    </xf>
    <xf numFmtId="2" fontId="2" fillId="3" borderId="3" xfId="0" applyNumberFormat="1" applyFont="1" applyFill="1" applyBorder="1" applyAlignment="1" applyProtection="1">
      <alignment horizontal="left" indent="3"/>
    </xf>
    <xf numFmtId="2" fontId="2" fillId="3" borderId="9" xfId="0" applyNumberFormat="1" applyFont="1" applyFill="1" applyBorder="1" applyAlignment="1" applyProtection="1">
      <alignment horizontal="left" indent="3"/>
    </xf>
    <xf numFmtId="167" fontId="2" fillId="4" borderId="3" xfId="0" applyNumberFormat="1" applyFont="1" applyFill="1" applyBorder="1" applyProtection="1"/>
    <xf numFmtId="166" fontId="2" fillId="4" borderId="3" xfId="0" applyNumberFormat="1" applyFont="1" applyFill="1" applyBorder="1" applyProtection="1">
      <protection locked="0"/>
    </xf>
    <xf numFmtId="2" fontId="2" fillId="4" borderId="3" xfId="0" applyNumberFormat="1" applyFont="1" applyFill="1" applyBorder="1" applyAlignment="1" applyProtection="1">
      <alignment horizontal="left" indent="3"/>
    </xf>
    <xf numFmtId="2" fontId="2" fillId="4" borderId="9" xfId="0" applyNumberFormat="1" applyFont="1" applyFill="1" applyBorder="1" applyAlignment="1" applyProtection="1">
      <alignment horizontal="left" indent="3"/>
    </xf>
    <xf numFmtId="0" fontId="2" fillId="0" borderId="3" xfId="0" applyFont="1" applyFill="1" applyBorder="1" applyAlignment="1">
      <alignment horizontal="center" vertical="center" wrapText="1"/>
    </xf>
    <xf numFmtId="164" fontId="2" fillId="6" borderId="3" xfId="0" applyNumberFormat="1" applyFont="1" applyFill="1" applyBorder="1"/>
    <xf numFmtId="2" fontId="2" fillId="6" borderId="3" xfId="0" applyNumberFormat="1" applyFont="1" applyFill="1" applyBorder="1" applyAlignment="1">
      <alignment horizontal="left" indent="4"/>
    </xf>
    <xf numFmtId="169" fontId="2" fillId="6" borderId="3" xfId="0" applyNumberFormat="1" applyFont="1" applyFill="1" applyBorder="1"/>
    <xf numFmtId="0" fontId="2" fillId="0" borderId="3" xfId="0" applyFont="1" applyFill="1" applyBorder="1" applyAlignment="1">
      <alignment horizontal="center" vertical="center" wrapText="1"/>
    </xf>
    <xf numFmtId="166" fontId="2" fillId="5" borderId="3" xfId="0" applyNumberFormat="1" applyFont="1" applyFill="1" applyBorder="1" applyAlignment="1">
      <alignment horizontal="right"/>
    </xf>
    <xf numFmtId="166" fontId="2" fillId="5" borderId="7" xfId="0" applyNumberFormat="1" applyFont="1" applyFill="1" applyBorder="1" applyAlignment="1">
      <alignment horizontal="right"/>
    </xf>
    <xf numFmtId="0" fontId="2" fillId="8" borderId="5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165" fontId="2" fillId="8" borderId="5" xfId="0" applyNumberFormat="1" applyFont="1" applyFill="1" applyBorder="1"/>
    <xf numFmtId="2" fontId="2" fillId="8" borderId="5" xfId="0" applyNumberFormat="1" applyFont="1" applyFill="1" applyBorder="1"/>
    <xf numFmtId="165" fontId="2" fillId="8" borderId="7" xfId="0" applyNumberFormat="1" applyFont="1" applyFill="1" applyBorder="1" applyAlignment="1">
      <alignment horizontal="left" indent="4"/>
    </xf>
    <xf numFmtId="0" fontId="9" fillId="16" borderId="1" xfId="0" applyFont="1" applyFill="1" applyBorder="1"/>
    <xf numFmtId="0" fontId="9" fillId="16" borderId="3" xfId="0" applyFont="1" applyFill="1" applyBorder="1"/>
    <xf numFmtId="2" fontId="2" fillId="16" borderId="12" xfId="0" applyNumberFormat="1" applyFont="1" applyFill="1" applyBorder="1" applyAlignment="1">
      <alignment horizontal="left" indent="3"/>
    </xf>
    <xf numFmtId="2" fontId="2" fillId="16" borderId="27" xfId="0" applyNumberFormat="1" applyFont="1" applyFill="1" applyBorder="1" applyAlignment="1">
      <alignment horizontal="left" indent="3"/>
    </xf>
    <xf numFmtId="167" fontId="2" fillId="16" borderId="12" xfId="0" applyNumberFormat="1" applyFont="1" applyFill="1" applyBorder="1"/>
    <xf numFmtId="2" fontId="2" fillId="16" borderId="12" xfId="0" applyNumberFormat="1" applyFont="1" applyFill="1" applyBorder="1"/>
    <xf numFmtId="0" fontId="4" fillId="8" borderId="7" xfId="0" applyFont="1" applyFill="1" applyBorder="1"/>
    <xf numFmtId="0" fontId="2" fillId="11" borderId="5" xfId="6" applyFont="1" applyFill="1" applyBorder="1" applyAlignment="1">
      <alignment horizontal="left"/>
    </xf>
    <xf numFmtId="0" fontId="2" fillId="11" borderId="5" xfId="6" applyFont="1" applyFill="1" applyBorder="1" applyAlignment="1">
      <alignment horizontal="center"/>
    </xf>
    <xf numFmtId="166" fontId="2" fillId="11" borderId="5" xfId="6" applyNumberFormat="1" applyFont="1" applyFill="1" applyBorder="1" applyAlignment="1">
      <alignment horizontal="right"/>
    </xf>
    <xf numFmtId="166" fontId="2" fillId="11" borderId="5" xfId="6" applyNumberFormat="1" applyFont="1" applyFill="1" applyBorder="1"/>
    <xf numFmtId="166" fontId="2" fillId="11" borderId="5" xfId="6" applyNumberFormat="1" applyFont="1" applyFill="1" applyBorder="1" applyAlignment="1">
      <alignment horizontal="center"/>
    </xf>
    <xf numFmtId="167" fontId="2" fillId="11" borderId="5" xfId="6" applyNumberFormat="1" applyFont="1" applyFill="1" applyBorder="1"/>
    <xf numFmtId="2" fontId="2" fillId="11" borderId="5" xfId="6" applyNumberFormat="1" applyFont="1" applyFill="1" applyBorder="1"/>
    <xf numFmtId="2" fontId="2" fillId="11" borderId="5" xfId="6" applyNumberFormat="1" applyFont="1" applyFill="1" applyBorder="1" applyAlignment="1">
      <alignment horizontal="center"/>
    </xf>
    <xf numFmtId="2" fontId="2" fillId="11" borderId="5" xfId="6" applyNumberFormat="1" applyFont="1" applyFill="1" applyBorder="1" applyAlignment="1">
      <alignment horizontal="left" indent="3"/>
    </xf>
    <xf numFmtId="0" fontId="9" fillId="10" borderId="12" xfId="4" applyFont="1" applyFill="1" applyBorder="1"/>
    <xf numFmtId="0" fontId="9" fillId="10" borderId="12" xfId="4" applyFont="1" applyFill="1" applyBorder="1" applyAlignment="1">
      <alignment horizontal="center"/>
    </xf>
    <xf numFmtId="166" fontId="2" fillId="10" borderId="12" xfId="4" applyNumberFormat="1" applyFont="1" applyFill="1" applyBorder="1"/>
    <xf numFmtId="166" fontId="2" fillId="10" borderId="12" xfId="4" applyNumberFormat="1" applyFont="1" applyFill="1" applyBorder="1" applyAlignment="1">
      <alignment horizontal="center"/>
    </xf>
    <xf numFmtId="167" fontId="2" fillId="10" borderId="12" xfId="4" applyNumberFormat="1" applyFont="1" applyFill="1" applyBorder="1"/>
    <xf numFmtId="2" fontId="2" fillId="10" borderId="12" xfId="4" applyNumberFormat="1" applyFont="1" applyFill="1" applyBorder="1"/>
    <xf numFmtId="2" fontId="2" fillId="10" borderId="12" xfId="4" applyNumberFormat="1" applyFont="1" applyFill="1" applyBorder="1" applyAlignment="1">
      <alignment horizontal="center"/>
    </xf>
    <xf numFmtId="2" fontId="2" fillId="10" borderId="12" xfId="4" applyNumberFormat="1" applyFont="1" applyFill="1" applyBorder="1" applyAlignment="1">
      <alignment horizontal="left" indent="3"/>
    </xf>
    <xf numFmtId="2" fontId="2" fillId="10" borderId="27" xfId="4" applyNumberFormat="1" applyFont="1" applyFill="1" applyBorder="1" applyAlignment="1">
      <alignment horizontal="left" indent="3"/>
    </xf>
    <xf numFmtId="0" fontId="2" fillId="13" borderId="3" xfId="4" applyFont="1" applyFill="1" applyBorder="1"/>
    <xf numFmtId="0" fontId="2" fillId="13" borderId="3" xfId="4" applyFont="1" applyFill="1" applyBorder="1" applyAlignment="1">
      <alignment horizontal="center"/>
    </xf>
    <xf numFmtId="166" fontId="2" fillId="13" borderId="3" xfId="4" applyNumberFormat="1" applyFont="1" applyFill="1" applyBorder="1"/>
    <xf numFmtId="166" fontId="2" fillId="13" borderId="3" xfId="4" applyNumberFormat="1" applyFont="1" applyFill="1" applyBorder="1" applyAlignment="1">
      <alignment horizontal="center"/>
    </xf>
    <xf numFmtId="167" fontId="2" fillId="13" borderId="3" xfId="4" applyNumberFormat="1" applyFont="1" applyFill="1" applyBorder="1"/>
    <xf numFmtId="2" fontId="2" fillId="13" borderId="3" xfId="4" applyNumberFormat="1" applyFont="1" applyFill="1" applyBorder="1"/>
    <xf numFmtId="2" fontId="2" fillId="13" borderId="3" xfId="4" applyNumberFormat="1" applyFont="1" applyFill="1" applyBorder="1" applyAlignment="1">
      <alignment horizontal="center"/>
    </xf>
    <xf numFmtId="2" fontId="2" fillId="13" borderId="3" xfId="4" applyNumberFormat="1" applyFont="1" applyFill="1" applyBorder="1" applyAlignment="1">
      <alignment horizontal="left" indent="3"/>
    </xf>
    <xf numFmtId="2" fontId="2" fillId="13" borderId="9" xfId="4" applyNumberFormat="1" applyFont="1" applyFill="1" applyBorder="1" applyAlignment="1">
      <alignment horizontal="left" indent="3"/>
    </xf>
    <xf numFmtId="0" fontId="2" fillId="13" borderId="7" xfId="4" applyFont="1" applyFill="1" applyBorder="1"/>
    <xf numFmtId="0" fontId="2" fillId="13" borderId="7" xfId="4" applyFont="1" applyFill="1" applyBorder="1" applyAlignment="1">
      <alignment horizontal="center"/>
    </xf>
    <xf numFmtId="166" fontId="2" fillId="13" borderId="7" xfId="4" applyNumberFormat="1" applyFont="1" applyFill="1" applyBorder="1"/>
    <xf numFmtId="166" fontId="2" fillId="13" borderId="7" xfId="4" applyNumberFormat="1" applyFont="1" applyFill="1" applyBorder="1" applyAlignment="1">
      <alignment horizontal="center"/>
    </xf>
    <xf numFmtId="167" fontId="2" fillId="13" borderId="7" xfId="4" applyNumberFormat="1" applyFont="1" applyFill="1" applyBorder="1"/>
    <xf numFmtId="2" fontId="2" fillId="13" borderId="7" xfId="4" applyNumberFormat="1" applyFont="1" applyFill="1" applyBorder="1"/>
    <xf numFmtId="2" fontId="2" fillId="13" borderId="7" xfId="4" applyNumberFormat="1" applyFont="1" applyFill="1" applyBorder="1" applyAlignment="1">
      <alignment horizontal="center"/>
    </xf>
    <xf numFmtId="2" fontId="2" fillId="13" borderId="7" xfId="4" applyNumberFormat="1" applyFont="1" applyFill="1" applyBorder="1" applyAlignment="1">
      <alignment horizontal="left" indent="3"/>
    </xf>
    <xf numFmtId="2" fontId="2" fillId="13" borderId="10" xfId="4" applyNumberFormat="1" applyFont="1" applyFill="1" applyBorder="1" applyAlignment="1">
      <alignment horizontal="left" indent="3"/>
    </xf>
    <xf numFmtId="0" fontId="2" fillId="4" borderId="5" xfId="4" applyFont="1" applyFill="1" applyBorder="1"/>
    <xf numFmtId="0" fontId="2" fillId="4" borderId="5" xfId="4" applyFont="1" applyFill="1" applyBorder="1" applyAlignment="1">
      <alignment horizontal="center"/>
    </xf>
    <xf numFmtId="166" fontId="2" fillId="4" borderId="5" xfId="4" applyNumberFormat="1" applyFont="1" applyFill="1" applyBorder="1"/>
    <xf numFmtId="166" fontId="2" fillId="4" borderId="5" xfId="4" applyNumberFormat="1" applyFont="1" applyFill="1" applyBorder="1" applyAlignment="1">
      <alignment horizontal="center"/>
    </xf>
    <xf numFmtId="167" fontId="2" fillId="4" borderId="5" xfId="4" applyNumberFormat="1" applyFont="1" applyFill="1" applyBorder="1"/>
    <xf numFmtId="2" fontId="2" fillId="4" borderId="5" xfId="4" applyNumberFormat="1" applyFont="1" applyFill="1" applyBorder="1"/>
    <xf numFmtId="2" fontId="2" fillId="4" borderId="5" xfId="4" applyNumberFormat="1" applyFont="1" applyFill="1" applyBorder="1" applyAlignment="1">
      <alignment horizontal="center"/>
    </xf>
    <xf numFmtId="2" fontId="2" fillId="4" borderId="5" xfId="4" applyNumberFormat="1" applyFont="1" applyFill="1" applyBorder="1" applyAlignment="1">
      <alignment horizontal="left" indent="3"/>
    </xf>
    <xf numFmtId="2" fontId="2" fillId="4" borderId="26" xfId="4" applyNumberFormat="1" applyFont="1" applyFill="1" applyBorder="1" applyAlignment="1">
      <alignment horizontal="left" indent="3"/>
    </xf>
    <xf numFmtId="0" fontId="2" fillId="4" borderId="3" xfId="4" applyFont="1" applyFill="1" applyBorder="1"/>
    <xf numFmtId="0" fontId="2" fillId="4" borderId="3" xfId="4" applyFont="1" applyFill="1" applyBorder="1" applyAlignment="1">
      <alignment horizontal="center"/>
    </xf>
    <xf numFmtId="166" fontId="2" fillId="4" borderId="3" xfId="4" applyNumberFormat="1" applyFont="1" applyFill="1" applyBorder="1"/>
    <xf numFmtId="166" fontId="2" fillId="4" borderId="3" xfId="4" applyNumberFormat="1" applyFont="1" applyFill="1" applyBorder="1" applyAlignment="1">
      <alignment horizontal="center"/>
    </xf>
    <xf numFmtId="167" fontId="2" fillId="4" borderId="3" xfId="4" applyNumberFormat="1" applyFont="1" applyFill="1" applyBorder="1"/>
    <xf numFmtId="2" fontId="2" fillId="4" borderId="3" xfId="4" applyNumberFormat="1" applyFont="1" applyFill="1" applyBorder="1"/>
    <xf numFmtId="2" fontId="2" fillId="4" borderId="3" xfId="4" applyNumberFormat="1" applyFont="1" applyFill="1" applyBorder="1" applyAlignment="1">
      <alignment horizontal="center"/>
    </xf>
    <xf numFmtId="2" fontId="2" fillId="4" borderId="3" xfId="4" applyNumberFormat="1" applyFont="1" applyFill="1" applyBorder="1" applyAlignment="1">
      <alignment horizontal="left" indent="3"/>
    </xf>
    <xf numFmtId="2" fontId="2" fillId="4" borderId="9" xfId="4" applyNumberFormat="1" applyFont="1" applyFill="1" applyBorder="1" applyAlignment="1">
      <alignment horizontal="left" indent="3"/>
    </xf>
    <xf numFmtId="0" fontId="9" fillId="10" borderId="21" xfId="4" applyFont="1" applyFill="1" applyBorder="1"/>
    <xf numFmtId="0" fontId="9" fillId="10" borderId="21" xfId="4" applyFont="1" applyFill="1" applyBorder="1" applyAlignment="1">
      <alignment horizontal="center"/>
    </xf>
    <xf numFmtId="166" fontId="2" fillId="10" borderId="21" xfId="4" applyNumberFormat="1" applyFont="1" applyFill="1" applyBorder="1"/>
    <xf numFmtId="166" fontId="2" fillId="10" borderId="21" xfId="4" applyNumberFormat="1" applyFont="1" applyFill="1" applyBorder="1" applyAlignment="1">
      <alignment horizontal="center"/>
    </xf>
    <xf numFmtId="167" fontId="2" fillId="10" borderId="21" xfId="4" applyNumberFormat="1" applyFont="1" applyFill="1" applyBorder="1"/>
    <xf numFmtId="2" fontId="2" fillId="10" borderId="21" xfId="4" applyNumberFormat="1" applyFont="1" applyFill="1" applyBorder="1"/>
    <xf numFmtId="2" fontId="2" fillId="10" borderId="21" xfId="4" applyNumberFormat="1" applyFont="1" applyFill="1" applyBorder="1" applyAlignment="1">
      <alignment horizontal="center"/>
    </xf>
    <xf numFmtId="2" fontId="2" fillId="10" borderId="21" xfId="4" applyNumberFormat="1" applyFont="1" applyFill="1" applyBorder="1" applyAlignment="1">
      <alignment horizontal="left" indent="3"/>
    </xf>
    <xf numFmtId="2" fontId="2" fillId="10" borderId="28" xfId="4" applyNumberFormat="1" applyFont="1" applyFill="1" applyBorder="1" applyAlignment="1">
      <alignment horizontal="left" indent="3"/>
    </xf>
    <xf numFmtId="0" fontId="2" fillId="15" borderId="12" xfId="0" applyFont="1" applyFill="1" applyBorder="1" applyAlignment="1">
      <alignment horizontal="center"/>
    </xf>
    <xf numFmtId="0" fontId="2" fillId="14" borderId="0" xfId="0" applyFont="1" applyFill="1" applyAlignment="1">
      <alignment horizontal="center"/>
    </xf>
    <xf numFmtId="0" fontId="4" fillId="14" borderId="0" xfId="0" applyFont="1" applyFill="1"/>
    <xf numFmtId="0" fontId="2" fillId="14" borderId="0" xfId="0" applyFont="1" applyFill="1" applyBorder="1" applyAlignment="1">
      <alignment vertical="center" wrapText="1"/>
    </xf>
    <xf numFmtId="166" fontId="2" fillId="2" borderId="12" xfId="0" applyNumberFormat="1" applyFont="1" applyFill="1" applyBorder="1" applyProtection="1">
      <protection locked="0"/>
    </xf>
    <xf numFmtId="2" fontId="2" fillId="8" borderId="5" xfId="0" applyNumberFormat="1" applyFont="1" applyFill="1" applyBorder="1" applyAlignment="1">
      <alignment horizontal="left" indent="3"/>
    </xf>
    <xf numFmtId="2" fontId="2" fillId="8" borderId="26" xfId="0" applyNumberFormat="1" applyFont="1" applyFill="1" applyBorder="1" applyAlignment="1">
      <alignment horizontal="left" indent="3"/>
    </xf>
    <xf numFmtId="169" fontId="2" fillId="8" borderId="3" xfId="0" applyNumberFormat="1" applyFont="1" applyFill="1" applyBorder="1"/>
    <xf numFmtId="169" fontId="2" fillId="8" borderId="7" xfId="0" applyNumberFormat="1" applyFont="1" applyFill="1" applyBorder="1"/>
    <xf numFmtId="0" fontId="2" fillId="18" borderId="3" xfId="0" applyFont="1" applyFill="1" applyBorder="1" applyAlignment="1">
      <alignment horizontal="center"/>
    </xf>
    <xf numFmtId="0" fontId="2" fillId="18" borderId="3" xfId="0" applyFont="1" applyFill="1" applyBorder="1"/>
    <xf numFmtId="2" fontId="2" fillId="18" borderId="3" xfId="0" applyNumberFormat="1" applyFont="1" applyFill="1" applyBorder="1"/>
    <xf numFmtId="164" fontId="2" fillId="18" borderId="3" xfId="0" applyNumberFormat="1" applyFont="1" applyFill="1" applyBorder="1"/>
    <xf numFmtId="166" fontId="2" fillId="18" borderId="3" xfId="0" applyNumberFormat="1" applyFont="1" applyFill="1" applyBorder="1" applyAlignment="1">
      <alignment horizontal="left" indent="4"/>
    </xf>
    <xf numFmtId="169" fontId="2" fillId="18" borderId="3" xfId="0" applyNumberFormat="1" applyFont="1" applyFill="1" applyBorder="1"/>
    <xf numFmtId="165" fontId="2" fillId="18" borderId="3" xfId="0" applyNumberFormat="1" applyFont="1" applyFill="1" applyBorder="1"/>
    <xf numFmtId="2" fontId="2" fillId="18" borderId="3" xfId="0" applyNumberFormat="1" applyFont="1" applyFill="1" applyBorder="1" applyAlignment="1">
      <alignment horizontal="left" indent="3"/>
    </xf>
    <xf numFmtId="2" fontId="2" fillId="18" borderId="9" xfId="0" applyNumberFormat="1" applyFont="1" applyFill="1" applyBorder="1" applyAlignment="1">
      <alignment horizontal="left" indent="3"/>
    </xf>
    <xf numFmtId="166" fontId="2" fillId="18" borderId="3" xfId="0" applyNumberFormat="1" applyFont="1" applyFill="1" applyBorder="1"/>
    <xf numFmtId="0" fontId="3" fillId="0" borderId="52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Protection="1">
      <protection locked="0"/>
    </xf>
    <xf numFmtId="167" fontId="2" fillId="2" borderId="1" xfId="0" applyNumberFormat="1" applyFont="1" applyFill="1" applyBorder="1" applyProtection="1"/>
    <xf numFmtId="2" fontId="2" fillId="2" borderId="1" xfId="0" applyNumberFormat="1" applyFont="1" applyFill="1" applyBorder="1" applyAlignment="1" applyProtection="1">
      <alignment horizontal="left" indent="3"/>
    </xf>
    <xf numFmtId="2" fontId="2" fillId="2" borderId="2" xfId="0" applyNumberFormat="1" applyFont="1" applyFill="1" applyBorder="1" applyAlignment="1" applyProtection="1">
      <alignment horizontal="left" indent="3"/>
    </xf>
    <xf numFmtId="167" fontId="2" fillId="4" borderId="5" xfId="0" applyNumberFormat="1" applyFont="1" applyFill="1" applyBorder="1" applyProtection="1"/>
    <xf numFmtId="166" fontId="2" fillId="4" borderId="5" xfId="0" applyNumberFormat="1" applyFont="1" applyFill="1" applyBorder="1" applyProtection="1">
      <protection locked="0"/>
    </xf>
    <xf numFmtId="2" fontId="2" fillId="4" borderId="5" xfId="0" applyNumberFormat="1" applyFont="1" applyFill="1" applyBorder="1" applyAlignment="1" applyProtection="1">
      <alignment horizontal="left" indent="3"/>
    </xf>
    <xf numFmtId="2" fontId="2" fillId="4" borderId="26" xfId="0" applyNumberFormat="1" applyFont="1" applyFill="1" applyBorder="1" applyAlignment="1" applyProtection="1">
      <alignment horizontal="left" indent="3"/>
    </xf>
    <xf numFmtId="0" fontId="2" fillId="0" borderId="3" xfId="0" applyFont="1" applyFill="1" applyBorder="1" applyAlignment="1">
      <alignment horizontal="center" vertical="center" wrapText="1"/>
    </xf>
    <xf numFmtId="166" fontId="2" fillId="8" borderId="9" xfId="0" applyNumberFormat="1" applyFont="1" applyFill="1" applyBorder="1" applyAlignment="1"/>
    <xf numFmtId="164" fontId="2" fillId="2" borderId="3" xfId="0" applyNumberFormat="1" applyFont="1" applyFill="1" applyBorder="1"/>
    <xf numFmtId="0" fontId="2" fillId="19" borderId="3" xfId="0" applyFont="1" applyFill="1" applyBorder="1"/>
    <xf numFmtId="0" fontId="2" fillId="19" borderId="3" xfId="0" applyFont="1" applyFill="1" applyBorder="1" applyAlignment="1">
      <alignment horizontal="center"/>
    </xf>
    <xf numFmtId="166" fontId="2" fillId="19" borderId="3" xfId="0" applyNumberFormat="1" applyFont="1" applyFill="1" applyBorder="1"/>
    <xf numFmtId="2" fontId="2" fillId="19" borderId="3" xfId="0" applyNumberFormat="1" applyFont="1" applyFill="1" applyBorder="1"/>
    <xf numFmtId="2" fontId="2" fillId="19" borderId="3" xfId="0" applyNumberFormat="1" applyFont="1" applyFill="1" applyBorder="1" applyAlignment="1">
      <alignment horizontal="left" indent="3"/>
    </xf>
    <xf numFmtId="168" fontId="2" fillId="2" borderId="5" xfId="1" applyNumberFormat="1" applyFont="1" applyFill="1" applyBorder="1" applyAlignment="1">
      <alignment horizontal="right" vertical="distributed"/>
    </xf>
    <xf numFmtId="2" fontId="2" fillId="2" borderId="5" xfId="0" applyNumberFormat="1" applyFont="1" applyFill="1" applyBorder="1" applyAlignment="1">
      <alignment horizontal="right"/>
    </xf>
    <xf numFmtId="164" fontId="2" fillId="2" borderId="5" xfId="0" applyNumberFormat="1" applyFont="1" applyFill="1" applyBorder="1"/>
    <xf numFmtId="169" fontId="2" fillId="2" borderId="5" xfId="0" applyNumberFormat="1" applyFont="1" applyFill="1" applyBorder="1"/>
    <xf numFmtId="164" fontId="2" fillId="19" borderId="3" xfId="0" applyNumberFormat="1" applyFont="1" applyFill="1" applyBorder="1"/>
    <xf numFmtId="169" fontId="2" fillId="19" borderId="3" xfId="0" applyNumberFormat="1" applyFont="1" applyFill="1" applyBorder="1"/>
    <xf numFmtId="165" fontId="2" fillId="19" borderId="3" xfId="0" applyNumberFormat="1" applyFont="1" applyFill="1" applyBorder="1"/>
    <xf numFmtId="169" fontId="2" fillId="2" borderId="3" xfId="0" applyNumberFormat="1" applyFont="1" applyFill="1" applyBorder="1"/>
    <xf numFmtId="2" fontId="2" fillId="8" borderId="23" xfId="0" applyNumberFormat="1" applyFont="1" applyFill="1" applyBorder="1" applyAlignment="1">
      <alignment horizontal="left" indent="3"/>
    </xf>
    <xf numFmtId="0" fontId="2" fillId="4" borderId="7" xfId="4" applyFont="1" applyFill="1" applyBorder="1"/>
    <xf numFmtId="0" fontId="2" fillId="4" borderId="7" xfId="4" applyFont="1" applyFill="1" applyBorder="1" applyAlignment="1">
      <alignment horizontal="center"/>
    </xf>
    <xf numFmtId="166" fontId="2" fillId="4" borderId="7" xfId="4" applyNumberFormat="1" applyFont="1" applyFill="1" applyBorder="1"/>
    <xf numFmtId="166" fontId="2" fillId="4" borderId="7" xfId="4" applyNumberFormat="1" applyFont="1" applyFill="1" applyBorder="1" applyAlignment="1">
      <alignment horizontal="center"/>
    </xf>
    <xf numFmtId="167" fontId="2" fillId="4" borderId="7" xfId="4" applyNumberFormat="1" applyFont="1" applyFill="1" applyBorder="1"/>
    <xf numFmtId="2" fontId="2" fillId="4" borderId="7" xfId="4" applyNumberFormat="1" applyFont="1" applyFill="1" applyBorder="1"/>
    <xf numFmtId="2" fontId="2" fillId="4" borderId="7" xfId="4" applyNumberFormat="1" applyFont="1" applyFill="1" applyBorder="1" applyAlignment="1">
      <alignment horizontal="center"/>
    </xf>
    <xf numFmtId="2" fontId="2" fillId="4" borderId="7" xfId="4" applyNumberFormat="1" applyFont="1" applyFill="1" applyBorder="1" applyAlignment="1">
      <alignment horizontal="left" indent="3"/>
    </xf>
    <xf numFmtId="2" fontId="2" fillId="4" borderId="10" xfId="4" applyNumberFormat="1" applyFont="1" applyFill="1" applyBorder="1" applyAlignment="1">
      <alignment horizontal="left" indent="3"/>
    </xf>
    <xf numFmtId="167" fontId="2" fillId="4" borderId="11" xfId="0" applyNumberFormat="1" applyFont="1" applyFill="1" applyBorder="1"/>
    <xf numFmtId="2" fontId="2" fillId="12" borderId="7" xfId="0" applyNumberFormat="1" applyFont="1" applyFill="1" applyBorder="1" applyAlignment="1">
      <alignment horizontal="left" vertical="center"/>
    </xf>
    <xf numFmtId="2" fontId="2" fillId="6" borderId="3" xfId="0" applyNumberFormat="1" applyFont="1" applyFill="1" applyBorder="1" applyAlignment="1">
      <alignment vertical="center"/>
    </xf>
    <xf numFmtId="2" fontId="2" fillId="6" borderId="7" xfId="0" applyNumberFormat="1" applyFont="1" applyFill="1" applyBorder="1" applyAlignment="1">
      <alignment vertical="center"/>
    </xf>
    <xf numFmtId="2" fontId="2" fillId="8" borderId="5" xfId="0" applyNumberFormat="1" applyFont="1" applyFill="1" applyBorder="1" applyAlignment="1">
      <alignment horizontal="left" indent="4"/>
    </xf>
    <xf numFmtId="167" fontId="2" fillId="8" borderId="5" xfId="0" applyNumberFormat="1" applyFont="1" applyFill="1" applyBorder="1"/>
    <xf numFmtId="166" fontId="2" fillId="8" borderId="27" xfId="0" applyNumberFormat="1" applyFont="1" applyFill="1" applyBorder="1" applyAlignment="1"/>
    <xf numFmtId="166" fontId="2" fillId="8" borderId="7" xfId="0" applyNumberFormat="1" applyFont="1" applyFill="1" applyBorder="1" applyAlignment="1">
      <alignment horizontal="left" indent="4"/>
    </xf>
    <xf numFmtId="2" fontId="2" fillId="8" borderId="4" xfId="0" applyNumberFormat="1" applyFont="1" applyFill="1" applyBorder="1" applyAlignment="1">
      <alignment horizontal="left" indent="3"/>
    </xf>
    <xf numFmtId="166" fontId="2" fillId="8" borderId="10" xfId="0" applyNumberFormat="1" applyFont="1" applyFill="1" applyBorder="1" applyAlignment="1"/>
    <xf numFmtId="0" fontId="2" fillId="12" borderId="5" xfId="9" applyFont="1" applyFill="1" applyBorder="1"/>
    <xf numFmtId="0" fontId="2" fillId="12" borderId="5" xfId="9" applyFont="1" applyFill="1" applyBorder="1" applyAlignment="1">
      <alignment horizontal="center"/>
    </xf>
    <xf numFmtId="166" fontId="2" fillId="12" borderId="5" xfId="9" applyNumberFormat="1" applyFont="1" applyFill="1" applyBorder="1"/>
    <xf numFmtId="166" fontId="2" fillId="12" borderId="5" xfId="9" applyNumberFormat="1" applyFont="1" applyFill="1" applyBorder="1" applyAlignment="1">
      <alignment horizontal="center"/>
    </xf>
    <xf numFmtId="167" fontId="2" fillId="12" borderId="5" xfId="9" applyNumberFormat="1" applyFont="1" applyFill="1" applyBorder="1"/>
    <xf numFmtId="2" fontId="2" fillId="12" borderId="5" xfId="9" applyNumberFormat="1" applyFont="1" applyFill="1" applyBorder="1"/>
    <xf numFmtId="2" fontId="2" fillId="12" borderId="5" xfId="9" applyNumberFormat="1" applyFont="1" applyFill="1" applyBorder="1" applyAlignment="1">
      <alignment horizontal="center"/>
    </xf>
    <xf numFmtId="2" fontId="2" fillId="12" borderId="5" xfId="9" applyNumberFormat="1" applyFont="1" applyFill="1" applyBorder="1" applyAlignment="1">
      <alignment horizontal="left" indent="3"/>
    </xf>
    <xf numFmtId="2" fontId="2" fillId="12" borderId="26" xfId="9" applyNumberFormat="1" applyFont="1" applyFill="1" applyBorder="1" applyAlignment="1">
      <alignment horizontal="left" indent="3"/>
    </xf>
    <xf numFmtId="0" fontId="2" fillId="12" borderId="3" xfId="9" applyFont="1" applyFill="1" applyBorder="1"/>
    <xf numFmtId="0" fontId="2" fillId="12" borderId="3" xfId="9" applyFont="1" applyFill="1" applyBorder="1" applyAlignment="1">
      <alignment horizontal="center"/>
    </xf>
    <xf numFmtId="166" fontId="2" fillId="12" borderId="3" xfId="9" applyNumberFormat="1" applyFont="1" applyFill="1" applyBorder="1"/>
    <xf numFmtId="166" fontId="2" fillId="12" borderId="3" xfId="9" applyNumberFormat="1" applyFont="1" applyFill="1" applyBorder="1" applyAlignment="1">
      <alignment horizontal="center"/>
    </xf>
    <xf numFmtId="167" fontId="2" fillId="12" borderId="3" xfId="9" applyNumberFormat="1" applyFont="1" applyFill="1" applyBorder="1"/>
    <xf numFmtId="2" fontId="2" fillId="12" borderId="3" xfId="9" applyNumberFormat="1" applyFont="1" applyFill="1" applyBorder="1"/>
    <xf numFmtId="2" fontId="2" fillId="12" borderId="3" xfId="9" applyNumberFormat="1" applyFont="1" applyFill="1" applyBorder="1" applyAlignment="1">
      <alignment horizontal="center"/>
    </xf>
    <xf numFmtId="2" fontId="2" fillId="12" borderId="3" xfId="9" applyNumberFormat="1" applyFont="1" applyFill="1" applyBorder="1" applyAlignment="1">
      <alignment horizontal="left" indent="3"/>
    </xf>
    <xf numFmtId="2" fontId="2" fillId="12" borderId="9" xfId="9" applyNumberFormat="1" applyFont="1" applyFill="1" applyBorder="1" applyAlignment="1">
      <alignment horizontal="left" indent="3"/>
    </xf>
    <xf numFmtId="0" fontId="2" fillId="12" borderId="7" xfId="9" applyFont="1" applyFill="1" applyBorder="1"/>
    <xf numFmtId="0" fontId="2" fillId="12" borderId="7" xfId="9" applyFont="1" applyFill="1" applyBorder="1" applyAlignment="1">
      <alignment horizontal="center"/>
    </xf>
    <xf numFmtId="166" fontId="2" fillId="12" borderId="7" xfId="9" applyNumberFormat="1" applyFont="1" applyFill="1" applyBorder="1"/>
    <xf numFmtId="166" fontId="2" fillId="12" borderId="7" xfId="9" applyNumberFormat="1" applyFont="1" applyFill="1" applyBorder="1" applyAlignment="1">
      <alignment horizontal="center"/>
    </xf>
    <xf numFmtId="167" fontId="2" fillId="12" borderId="7" xfId="9" applyNumberFormat="1" applyFont="1" applyFill="1" applyBorder="1"/>
    <xf numFmtId="2" fontId="2" fillId="12" borderId="7" xfId="9" applyNumberFormat="1" applyFont="1" applyFill="1" applyBorder="1"/>
    <xf numFmtId="2" fontId="2" fillId="12" borderId="7" xfId="9" applyNumberFormat="1" applyFont="1" applyFill="1" applyBorder="1" applyAlignment="1">
      <alignment horizontal="center"/>
    </xf>
    <xf numFmtId="2" fontId="2" fillId="12" borderId="7" xfId="9" applyNumberFormat="1" applyFont="1" applyFill="1" applyBorder="1" applyAlignment="1">
      <alignment horizontal="left" indent="3"/>
    </xf>
    <xf numFmtId="2" fontId="2" fillId="12" borderId="10" xfId="9" applyNumberFormat="1" applyFont="1" applyFill="1" applyBorder="1" applyAlignment="1">
      <alignment horizontal="left" indent="3"/>
    </xf>
    <xf numFmtId="0" fontId="2" fillId="10" borderId="12" xfId="10" applyFont="1" applyFill="1" applyBorder="1"/>
    <xf numFmtId="0" fontId="2" fillId="10" borderId="12" xfId="10" applyFont="1" applyFill="1" applyBorder="1" applyAlignment="1">
      <alignment horizontal="center"/>
    </xf>
    <xf numFmtId="166" fontId="2" fillId="10" borderId="12" xfId="10" applyNumberFormat="1" applyFont="1" applyFill="1" applyBorder="1"/>
    <xf numFmtId="166" fontId="2" fillId="10" borderId="12" xfId="10" applyNumberFormat="1" applyFont="1" applyFill="1" applyBorder="1" applyAlignment="1">
      <alignment horizontal="center"/>
    </xf>
    <xf numFmtId="167" fontId="2" fillId="10" borderId="12" xfId="10" applyNumberFormat="1" applyFont="1" applyFill="1" applyBorder="1"/>
    <xf numFmtId="2" fontId="2" fillId="10" borderId="12" xfId="10" applyNumberFormat="1" applyFont="1" applyFill="1" applyBorder="1"/>
    <xf numFmtId="2" fontId="2" fillId="10" borderId="12" xfId="10" applyNumberFormat="1" applyFont="1" applyFill="1" applyBorder="1" applyAlignment="1">
      <alignment horizontal="center"/>
    </xf>
    <xf numFmtId="2" fontId="2" fillId="10" borderId="12" xfId="10" applyNumberFormat="1" applyFont="1" applyFill="1" applyBorder="1" applyAlignment="1">
      <alignment horizontal="left" indent="3"/>
    </xf>
    <xf numFmtId="2" fontId="2" fillId="10" borderId="27" xfId="10" applyNumberFormat="1" applyFont="1" applyFill="1" applyBorder="1" applyAlignment="1">
      <alignment horizontal="left" indent="3"/>
    </xf>
    <xf numFmtId="0" fontId="2" fillId="10" borderId="21" xfId="10" applyFont="1" applyFill="1" applyBorder="1"/>
    <xf numFmtId="0" fontId="2" fillId="10" borderId="21" xfId="10" applyFont="1" applyFill="1" applyBorder="1" applyAlignment="1">
      <alignment horizontal="center"/>
    </xf>
    <xf numFmtId="166" fontId="2" fillId="10" borderId="21" xfId="10" applyNumberFormat="1" applyFont="1" applyFill="1" applyBorder="1"/>
    <xf numFmtId="166" fontId="2" fillId="10" borderId="21" xfId="10" applyNumberFormat="1" applyFont="1" applyFill="1" applyBorder="1" applyAlignment="1">
      <alignment horizontal="center"/>
    </xf>
    <xf numFmtId="167" fontId="2" fillId="10" borderId="21" xfId="10" applyNumberFormat="1" applyFont="1" applyFill="1" applyBorder="1"/>
    <xf numFmtId="2" fontId="2" fillId="10" borderId="21" xfId="10" applyNumberFormat="1" applyFont="1" applyFill="1" applyBorder="1"/>
    <xf numFmtId="2" fontId="2" fillId="10" borderId="21" xfId="10" applyNumberFormat="1" applyFont="1" applyFill="1" applyBorder="1" applyAlignment="1">
      <alignment horizontal="center"/>
    </xf>
    <xf numFmtId="2" fontId="2" fillId="10" borderId="21" xfId="10" applyNumberFormat="1" applyFont="1" applyFill="1" applyBorder="1" applyAlignment="1">
      <alignment horizontal="left" indent="3"/>
    </xf>
    <xf numFmtId="2" fontId="2" fillId="10" borderId="28" xfId="10" applyNumberFormat="1" applyFont="1" applyFill="1" applyBorder="1" applyAlignment="1">
      <alignment horizontal="left" indent="3"/>
    </xf>
    <xf numFmtId="0" fontId="2" fillId="13" borderId="5" xfId="10" applyFont="1" applyFill="1" applyBorder="1"/>
    <xf numFmtId="0" fontId="2" fillId="13" borderId="5" xfId="10" applyFont="1" applyFill="1" applyBorder="1" applyAlignment="1">
      <alignment horizontal="center"/>
    </xf>
    <xf numFmtId="166" fontId="2" fillId="13" borderId="5" xfId="10" applyNumberFormat="1" applyFont="1" applyFill="1" applyBorder="1"/>
    <xf numFmtId="166" fontId="2" fillId="13" borderId="5" xfId="10" applyNumberFormat="1" applyFont="1" applyFill="1" applyBorder="1" applyAlignment="1">
      <alignment horizontal="center"/>
    </xf>
    <xf numFmtId="167" fontId="2" fillId="13" borderId="5" xfId="10" applyNumberFormat="1" applyFont="1" applyFill="1" applyBorder="1"/>
    <xf numFmtId="2" fontId="2" fillId="13" borderId="5" xfId="10" applyNumberFormat="1" applyFont="1" applyFill="1" applyBorder="1"/>
    <xf numFmtId="2" fontId="2" fillId="13" borderId="5" xfId="10" applyNumberFormat="1" applyFont="1" applyFill="1" applyBorder="1" applyAlignment="1">
      <alignment horizontal="center"/>
    </xf>
    <xf numFmtId="2" fontId="2" fillId="13" borderId="5" xfId="10" applyNumberFormat="1" applyFont="1" applyFill="1" applyBorder="1" applyAlignment="1">
      <alignment horizontal="left" indent="3"/>
    </xf>
    <xf numFmtId="2" fontId="2" fillId="13" borderId="26" xfId="10" applyNumberFormat="1" applyFont="1" applyFill="1" applyBorder="1" applyAlignment="1">
      <alignment horizontal="left" indent="3"/>
    </xf>
    <xf numFmtId="0" fontId="2" fillId="13" borderId="3" xfId="10" applyFont="1" applyFill="1" applyBorder="1"/>
    <xf numFmtId="0" fontId="2" fillId="13" borderId="3" xfId="10" applyFont="1" applyFill="1" applyBorder="1" applyAlignment="1">
      <alignment horizontal="center"/>
    </xf>
    <xf numFmtId="166" fontId="2" fillId="13" borderId="3" xfId="10" applyNumberFormat="1" applyFont="1" applyFill="1" applyBorder="1"/>
    <xf numFmtId="166" fontId="2" fillId="13" borderId="3" xfId="10" applyNumberFormat="1" applyFont="1" applyFill="1" applyBorder="1" applyAlignment="1">
      <alignment horizontal="center"/>
    </xf>
    <xf numFmtId="167" fontId="2" fillId="13" borderId="3" xfId="10" applyNumberFormat="1" applyFont="1" applyFill="1" applyBorder="1"/>
    <xf numFmtId="2" fontId="2" fillId="13" borderId="3" xfId="10" applyNumberFormat="1" applyFont="1" applyFill="1" applyBorder="1"/>
    <xf numFmtId="2" fontId="2" fillId="13" borderId="3" xfId="10" applyNumberFormat="1" applyFont="1" applyFill="1" applyBorder="1" applyAlignment="1">
      <alignment horizontal="center"/>
    </xf>
    <xf numFmtId="2" fontId="2" fillId="13" borderId="3" xfId="10" applyNumberFormat="1" applyFont="1" applyFill="1" applyBorder="1" applyAlignment="1">
      <alignment horizontal="left" indent="3"/>
    </xf>
    <xf numFmtId="2" fontId="2" fillId="13" borderId="9" xfId="10" applyNumberFormat="1" applyFont="1" applyFill="1" applyBorder="1" applyAlignment="1">
      <alignment horizontal="left" indent="3"/>
    </xf>
    <xf numFmtId="0" fontId="2" fillId="13" borderId="7" xfId="10" applyFont="1" applyFill="1" applyBorder="1"/>
    <xf numFmtId="0" fontId="2" fillId="13" borderId="7" xfId="10" applyFont="1" applyFill="1" applyBorder="1" applyAlignment="1">
      <alignment horizontal="center"/>
    </xf>
    <xf numFmtId="166" fontId="2" fillId="13" borderId="7" xfId="10" applyNumberFormat="1" applyFont="1" applyFill="1" applyBorder="1"/>
    <xf numFmtId="166" fontId="2" fillId="13" borderId="7" xfId="10" applyNumberFormat="1" applyFont="1" applyFill="1" applyBorder="1" applyAlignment="1">
      <alignment horizontal="center"/>
    </xf>
    <xf numFmtId="167" fontId="2" fillId="13" borderId="7" xfId="10" applyNumberFormat="1" applyFont="1" applyFill="1" applyBorder="1"/>
    <xf numFmtId="2" fontId="2" fillId="13" borderId="7" xfId="10" applyNumberFormat="1" applyFont="1" applyFill="1" applyBorder="1"/>
    <xf numFmtId="2" fontId="2" fillId="13" borderId="7" xfId="10" applyNumberFormat="1" applyFont="1" applyFill="1" applyBorder="1" applyAlignment="1">
      <alignment horizontal="center"/>
    </xf>
    <xf numFmtId="2" fontId="2" fillId="13" borderId="7" xfId="10" applyNumberFormat="1" applyFont="1" applyFill="1" applyBorder="1" applyAlignment="1">
      <alignment horizontal="left" indent="3"/>
    </xf>
    <xf numFmtId="2" fontId="2" fillId="13" borderId="10" xfId="10" applyNumberFormat="1" applyFont="1" applyFill="1" applyBorder="1" applyAlignment="1">
      <alignment horizontal="left" indent="3"/>
    </xf>
    <xf numFmtId="0" fontId="2" fillId="4" borderId="5" xfId="10" applyFont="1" applyFill="1" applyBorder="1"/>
    <xf numFmtId="0" fontId="2" fillId="4" borderId="5" xfId="10" applyFont="1" applyFill="1" applyBorder="1" applyAlignment="1">
      <alignment horizontal="center"/>
    </xf>
    <xf numFmtId="166" fontId="2" fillId="4" borderId="5" xfId="10" applyNumberFormat="1" applyFont="1" applyFill="1" applyBorder="1"/>
    <xf numFmtId="166" fontId="2" fillId="4" borderId="5" xfId="10" applyNumberFormat="1" applyFont="1" applyFill="1" applyBorder="1" applyAlignment="1">
      <alignment horizontal="center"/>
    </xf>
    <xf numFmtId="167" fontId="2" fillId="4" borderId="5" xfId="10" applyNumberFormat="1" applyFont="1" applyFill="1" applyBorder="1"/>
    <xf numFmtId="2" fontId="2" fillId="4" borderId="5" xfId="10" applyNumberFormat="1" applyFont="1" applyFill="1" applyBorder="1"/>
    <xf numFmtId="2" fontId="2" fillId="4" borderId="5" xfId="10" applyNumberFormat="1" applyFont="1" applyFill="1" applyBorder="1" applyAlignment="1">
      <alignment horizontal="center"/>
    </xf>
    <xf numFmtId="2" fontId="2" fillId="4" borderId="5" xfId="10" applyNumberFormat="1" applyFont="1" applyFill="1" applyBorder="1" applyAlignment="1">
      <alignment horizontal="left" indent="3"/>
    </xf>
    <xf numFmtId="2" fontId="2" fillId="4" borderId="26" xfId="10" applyNumberFormat="1" applyFont="1" applyFill="1" applyBorder="1" applyAlignment="1">
      <alignment horizontal="left" indent="3"/>
    </xf>
    <xf numFmtId="0" fontId="2" fillId="4" borderId="3" xfId="10" applyFont="1" applyFill="1" applyBorder="1"/>
    <xf numFmtId="0" fontId="2" fillId="4" borderId="3" xfId="10" applyFont="1" applyFill="1" applyBorder="1" applyAlignment="1">
      <alignment horizontal="center"/>
    </xf>
    <xf numFmtId="166" fontId="2" fillId="4" borderId="3" xfId="10" applyNumberFormat="1" applyFont="1" applyFill="1" applyBorder="1"/>
    <xf numFmtId="166" fontId="2" fillId="4" borderId="3" xfId="10" applyNumberFormat="1" applyFont="1" applyFill="1" applyBorder="1" applyAlignment="1">
      <alignment horizontal="center"/>
    </xf>
    <xf numFmtId="167" fontId="2" fillId="4" borderId="3" xfId="10" applyNumberFormat="1" applyFont="1" applyFill="1" applyBorder="1"/>
    <xf numFmtId="2" fontId="2" fillId="4" borderId="3" xfId="10" applyNumberFormat="1" applyFont="1" applyFill="1" applyBorder="1"/>
    <xf numFmtId="2" fontId="2" fillId="4" borderId="3" xfId="10" applyNumberFormat="1" applyFont="1" applyFill="1" applyBorder="1" applyAlignment="1">
      <alignment horizontal="center"/>
    </xf>
    <xf numFmtId="2" fontId="2" fillId="4" borderId="3" xfId="10" applyNumberFormat="1" applyFont="1" applyFill="1" applyBorder="1" applyAlignment="1">
      <alignment horizontal="left" indent="3"/>
    </xf>
    <xf numFmtId="2" fontId="2" fillId="4" borderId="9" xfId="10" applyNumberFormat="1" applyFont="1" applyFill="1" applyBorder="1" applyAlignment="1">
      <alignment horizontal="left" indent="3"/>
    </xf>
    <xf numFmtId="0" fontId="2" fillId="10" borderId="12" xfId="11" applyFont="1" applyFill="1" applyBorder="1"/>
    <xf numFmtId="0" fontId="2" fillId="10" borderId="12" xfId="11" applyFont="1" applyFill="1" applyBorder="1" applyAlignment="1">
      <alignment horizontal="center"/>
    </xf>
    <xf numFmtId="166" fontId="2" fillId="10" borderId="12" xfId="11" applyNumberFormat="1" applyFont="1" applyFill="1" applyBorder="1"/>
    <xf numFmtId="166" fontId="2" fillId="10" borderId="12" xfId="11" applyNumberFormat="1" applyFont="1" applyFill="1" applyBorder="1" applyAlignment="1">
      <alignment horizontal="center"/>
    </xf>
    <xf numFmtId="167" fontId="2" fillId="10" borderId="12" xfId="11" applyNumberFormat="1" applyFont="1" applyFill="1" applyBorder="1"/>
    <xf numFmtId="2" fontId="2" fillId="10" borderId="12" xfId="11" applyNumberFormat="1" applyFont="1" applyFill="1" applyBorder="1"/>
    <xf numFmtId="2" fontId="2" fillId="10" borderId="12" xfId="11" applyNumberFormat="1" applyFont="1" applyFill="1" applyBorder="1" applyAlignment="1">
      <alignment horizontal="center"/>
    </xf>
    <xf numFmtId="2" fontId="2" fillId="10" borderId="12" xfId="11" applyNumberFormat="1" applyFont="1" applyFill="1" applyBorder="1" applyAlignment="1">
      <alignment horizontal="left" indent="3"/>
    </xf>
    <xf numFmtId="2" fontId="2" fillId="10" borderId="27" xfId="11" applyNumberFormat="1" applyFont="1" applyFill="1" applyBorder="1" applyAlignment="1">
      <alignment horizontal="left" indent="3"/>
    </xf>
    <xf numFmtId="0" fontId="2" fillId="10" borderId="21" xfId="11" applyFont="1" applyFill="1" applyBorder="1"/>
    <xf numFmtId="0" fontId="2" fillId="10" borderId="21" xfId="11" applyFont="1" applyFill="1" applyBorder="1" applyAlignment="1">
      <alignment horizontal="center"/>
    </xf>
    <xf numFmtId="166" fontId="2" fillId="10" borderId="21" xfId="11" applyNumberFormat="1" applyFont="1" applyFill="1" applyBorder="1"/>
    <xf numFmtId="166" fontId="2" fillId="10" borderId="21" xfId="11" applyNumberFormat="1" applyFont="1" applyFill="1" applyBorder="1" applyAlignment="1">
      <alignment horizontal="center"/>
    </xf>
    <xf numFmtId="167" fontId="2" fillId="10" borderId="21" xfId="11" applyNumberFormat="1" applyFont="1" applyFill="1" applyBorder="1"/>
    <xf numFmtId="2" fontId="2" fillId="10" borderId="21" xfId="11" applyNumberFormat="1" applyFont="1" applyFill="1" applyBorder="1"/>
    <xf numFmtId="2" fontId="2" fillId="10" borderId="21" xfId="11" applyNumberFormat="1" applyFont="1" applyFill="1" applyBorder="1" applyAlignment="1">
      <alignment horizontal="center"/>
    </xf>
    <xf numFmtId="2" fontId="2" fillId="10" borderId="21" xfId="11" applyNumberFormat="1" applyFont="1" applyFill="1" applyBorder="1" applyAlignment="1">
      <alignment horizontal="left" indent="3"/>
    </xf>
    <xf numFmtId="2" fontId="2" fillId="10" borderId="28" xfId="11" applyNumberFormat="1" applyFont="1" applyFill="1" applyBorder="1" applyAlignment="1">
      <alignment horizontal="left" indent="3"/>
    </xf>
    <xf numFmtId="0" fontId="2" fillId="13" borderId="5" xfId="11" applyFont="1" applyFill="1" applyBorder="1"/>
    <xf numFmtId="0" fontId="2" fillId="13" borderId="5" xfId="11" applyFont="1" applyFill="1" applyBorder="1" applyAlignment="1">
      <alignment horizontal="center"/>
    </xf>
    <xf numFmtId="166" fontId="2" fillId="13" borderId="5" xfId="11" applyNumberFormat="1" applyFont="1" applyFill="1" applyBorder="1"/>
    <xf numFmtId="166" fontId="2" fillId="13" borderId="5" xfId="11" applyNumberFormat="1" applyFont="1" applyFill="1" applyBorder="1" applyAlignment="1">
      <alignment horizontal="center"/>
    </xf>
    <xf numFmtId="167" fontId="2" fillId="13" borderId="5" xfId="11" applyNumberFormat="1" applyFont="1" applyFill="1" applyBorder="1"/>
    <xf numFmtId="2" fontId="2" fillId="13" borderId="5" xfId="11" applyNumberFormat="1" applyFont="1" applyFill="1" applyBorder="1"/>
    <xf numFmtId="2" fontId="2" fillId="13" borderId="5" xfId="11" applyNumberFormat="1" applyFont="1" applyFill="1" applyBorder="1" applyAlignment="1">
      <alignment horizontal="center"/>
    </xf>
    <xf numFmtId="2" fontId="2" fillId="13" borderId="5" xfId="11" applyNumberFormat="1" applyFont="1" applyFill="1" applyBorder="1" applyAlignment="1">
      <alignment horizontal="left" indent="3"/>
    </xf>
    <xf numFmtId="2" fontId="2" fillId="13" borderId="26" xfId="11" applyNumberFormat="1" applyFont="1" applyFill="1" applyBorder="1" applyAlignment="1">
      <alignment horizontal="left" indent="3"/>
    </xf>
    <xf numFmtId="0" fontId="2" fillId="13" borderId="3" xfId="11" applyFont="1" applyFill="1" applyBorder="1"/>
    <xf numFmtId="0" fontId="2" fillId="13" borderId="3" xfId="11" applyFont="1" applyFill="1" applyBorder="1" applyAlignment="1">
      <alignment horizontal="center"/>
    </xf>
    <xf numFmtId="166" fontId="2" fillId="13" borderId="3" xfId="11" applyNumberFormat="1" applyFont="1" applyFill="1" applyBorder="1"/>
    <xf numFmtId="166" fontId="2" fillId="13" borderId="3" xfId="11" applyNumberFormat="1" applyFont="1" applyFill="1" applyBorder="1" applyAlignment="1">
      <alignment horizontal="center"/>
    </xf>
    <xf numFmtId="167" fontId="2" fillId="13" borderId="3" xfId="11" applyNumberFormat="1" applyFont="1" applyFill="1" applyBorder="1"/>
    <xf numFmtId="2" fontId="2" fillId="13" borderId="3" xfId="11" applyNumberFormat="1" applyFont="1" applyFill="1" applyBorder="1"/>
    <xf numFmtId="2" fontId="2" fillId="13" borderId="3" xfId="11" applyNumberFormat="1" applyFont="1" applyFill="1" applyBorder="1" applyAlignment="1">
      <alignment horizontal="center"/>
    </xf>
    <xf numFmtId="2" fontId="2" fillId="13" borderId="3" xfId="11" applyNumberFormat="1" applyFont="1" applyFill="1" applyBorder="1" applyAlignment="1">
      <alignment horizontal="left" indent="3"/>
    </xf>
    <xf numFmtId="2" fontId="2" fillId="13" borderId="9" xfId="11" applyNumberFormat="1" applyFont="1" applyFill="1" applyBorder="1" applyAlignment="1">
      <alignment horizontal="left" indent="3"/>
    </xf>
    <xf numFmtId="0" fontId="2" fillId="13" borderId="7" xfId="11" applyFont="1" applyFill="1" applyBorder="1"/>
    <xf numFmtId="0" fontId="2" fillId="13" borderId="7" xfId="11" applyFont="1" applyFill="1" applyBorder="1" applyAlignment="1">
      <alignment horizontal="center"/>
    </xf>
    <xf numFmtId="166" fontId="2" fillId="13" borderId="7" xfId="11" applyNumberFormat="1" applyFont="1" applyFill="1" applyBorder="1"/>
    <xf numFmtId="166" fontId="2" fillId="13" borderId="7" xfId="11" applyNumberFormat="1" applyFont="1" applyFill="1" applyBorder="1" applyAlignment="1">
      <alignment horizontal="center"/>
    </xf>
    <xf numFmtId="167" fontId="2" fillId="13" borderId="7" xfId="11" applyNumberFormat="1" applyFont="1" applyFill="1" applyBorder="1"/>
    <xf numFmtId="2" fontId="2" fillId="13" borderId="7" xfId="11" applyNumberFormat="1" applyFont="1" applyFill="1" applyBorder="1"/>
    <xf numFmtId="2" fontId="2" fillId="13" borderId="7" xfId="11" applyNumberFormat="1" applyFont="1" applyFill="1" applyBorder="1" applyAlignment="1">
      <alignment horizontal="center"/>
    </xf>
    <xf numFmtId="2" fontId="2" fillId="13" borderId="7" xfId="11" applyNumberFormat="1" applyFont="1" applyFill="1" applyBorder="1" applyAlignment="1">
      <alignment horizontal="left" indent="3"/>
    </xf>
    <xf numFmtId="2" fontId="2" fillId="13" borderId="10" xfId="11" applyNumberFormat="1" applyFont="1" applyFill="1" applyBorder="1" applyAlignment="1">
      <alignment horizontal="left" indent="3"/>
    </xf>
    <xf numFmtId="0" fontId="2" fillId="4" borderId="5" xfId="11" applyFont="1" applyFill="1" applyBorder="1"/>
    <xf numFmtId="0" fontId="2" fillId="4" borderId="5" xfId="11" applyFont="1" applyFill="1" applyBorder="1" applyAlignment="1">
      <alignment horizontal="center"/>
    </xf>
    <xf numFmtId="166" fontId="2" fillId="4" borderId="5" xfId="11" applyNumberFormat="1" applyFont="1" applyFill="1" applyBorder="1" applyAlignment="1">
      <alignment horizontal="right"/>
    </xf>
    <xf numFmtId="166" fontId="2" fillId="4" borderId="12" xfId="11" applyNumberFormat="1" applyFont="1" applyFill="1" applyBorder="1"/>
    <xf numFmtId="166" fontId="2" fillId="4" borderId="3" xfId="11" applyNumberFormat="1" applyFont="1" applyFill="1" applyBorder="1"/>
    <xf numFmtId="166" fontId="2" fillId="4" borderId="3" xfId="11" applyNumberFormat="1" applyFont="1" applyFill="1" applyBorder="1" applyAlignment="1">
      <alignment horizontal="center"/>
    </xf>
    <xf numFmtId="166" fontId="2" fillId="4" borderId="5" xfId="11" applyNumberFormat="1" applyFont="1" applyFill="1" applyBorder="1"/>
    <xf numFmtId="167" fontId="2" fillId="4" borderId="5" xfId="11" applyNumberFormat="1" applyFont="1" applyFill="1" applyBorder="1"/>
    <xf numFmtId="2" fontId="2" fillId="4" borderId="5" xfId="11" applyNumberFormat="1" applyFont="1" applyFill="1" applyBorder="1"/>
    <xf numFmtId="2" fontId="2" fillId="4" borderId="5" xfId="11" applyNumberFormat="1" applyFont="1" applyFill="1" applyBorder="1" applyAlignment="1">
      <alignment horizontal="center"/>
    </xf>
    <xf numFmtId="2" fontId="2" fillId="4" borderId="5" xfId="11" applyNumberFormat="1" applyFont="1" applyFill="1" applyBorder="1" applyAlignment="1">
      <alignment horizontal="left" indent="3"/>
    </xf>
    <xf numFmtId="2" fontId="2" fillId="4" borderId="26" xfId="11" applyNumberFormat="1" applyFont="1" applyFill="1" applyBorder="1" applyAlignment="1">
      <alignment horizontal="left" indent="3"/>
    </xf>
    <xf numFmtId="0" fontId="2" fillId="4" borderId="3" xfId="11" applyFont="1" applyFill="1" applyBorder="1"/>
    <xf numFmtId="0" fontId="2" fillId="4" borderId="3" xfId="11" applyFont="1" applyFill="1" applyBorder="1" applyAlignment="1">
      <alignment horizontal="center"/>
    </xf>
    <xf numFmtId="167" fontId="2" fillId="4" borderId="3" xfId="11" applyNumberFormat="1" applyFont="1" applyFill="1" applyBorder="1"/>
    <xf numFmtId="2" fontId="2" fillId="4" borderId="3" xfId="11" applyNumberFormat="1" applyFont="1" applyFill="1" applyBorder="1"/>
    <xf numFmtId="2" fontId="2" fillId="4" borderId="3" xfId="11" applyNumberFormat="1" applyFont="1" applyFill="1" applyBorder="1" applyAlignment="1">
      <alignment horizontal="center"/>
    </xf>
    <xf numFmtId="2" fontId="2" fillId="4" borderId="3" xfId="11" applyNumberFormat="1" applyFont="1" applyFill="1" applyBorder="1" applyAlignment="1">
      <alignment horizontal="left" indent="3"/>
    </xf>
    <xf numFmtId="2" fontId="2" fillId="4" borderId="9" xfId="11" applyNumberFormat="1" applyFont="1" applyFill="1" applyBorder="1" applyAlignment="1">
      <alignment horizontal="left" indent="3"/>
    </xf>
    <xf numFmtId="0" fontId="2" fillId="4" borderId="7" xfId="11" applyFont="1" applyFill="1" applyBorder="1"/>
    <xf numFmtId="0" fontId="2" fillId="4" borderId="7" xfId="11" applyFont="1" applyFill="1" applyBorder="1" applyAlignment="1">
      <alignment horizontal="center"/>
    </xf>
    <xf numFmtId="166" fontId="2" fillId="4" borderId="7" xfId="11" applyNumberFormat="1" applyFont="1" applyFill="1" applyBorder="1"/>
    <xf numFmtId="166" fontId="2" fillId="4" borderId="7" xfId="11" applyNumberFormat="1" applyFont="1" applyFill="1" applyBorder="1" applyAlignment="1">
      <alignment horizontal="center"/>
    </xf>
    <xf numFmtId="167" fontId="2" fillId="4" borderId="7" xfId="11" applyNumberFormat="1" applyFont="1" applyFill="1" applyBorder="1"/>
    <xf numFmtId="2" fontId="2" fillId="4" borderId="7" xfId="11" applyNumberFormat="1" applyFont="1" applyFill="1" applyBorder="1"/>
    <xf numFmtId="2" fontId="2" fillId="4" borderId="7" xfId="11" applyNumberFormat="1" applyFont="1" applyFill="1" applyBorder="1" applyAlignment="1">
      <alignment horizontal="center"/>
    </xf>
    <xf numFmtId="2" fontId="2" fillId="4" borderId="7" xfId="11" applyNumberFormat="1" applyFont="1" applyFill="1" applyBorder="1" applyAlignment="1">
      <alignment horizontal="left" indent="3"/>
    </xf>
    <xf numFmtId="2" fontId="2" fillId="4" borderId="10" xfId="11" applyNumberFormat="1" applyFont="1" applyFill="1" applyBorder="1" applyAlignment="1">
      <alignment horizontal="left" indent="3"/>
    </xf>
    <xf numFmtId="0" fontId="2" fillId="2" borderId="12" xfId="0" applyFont="1" applyFill="1" applyBorder="1" applyAlignment="1" applyProtection="1">
      <alignment horizontal="center"/>
      <protection locked="0"/>
    </xf>
    <xf numFmtId="166" fontId="2" fillId="2" borderId="12" xfId="0" applyNumberFormat="1" applyFont="1" applyFill="1" applyBorder="1" applyAlignment="1" applyProtection="1">
      <alignment horizontal="left" indent="4"/>
      <protection locked="0"/>
    </xf>
    <xf numFmtId="167" fontId="2" fillId="2" borderId="12" xfId="0" applyNumberFormat="1" applyFont="1" applyFill="1" applyBorder="1" applyProtection="1"/>
    <xf numFmtId="2" fontId="2" fillId="4" borderId="12" xfId="0" applyNumberFormat="1" applyFont="1" applyFill="1" applyBorder="1" applyProtection="1">
      <protection locked="0"/>
    </xf>
    <xf numFmtId="2" fontId="2" fillId="6" borderId="16" xfId="0" applyNumberFormat="1" applyFont="1" applyFill="1" applyBorder="1" applyAlignment="1" applyProtection="1">
      <alignment horizontal="left" indent="3"/>
    </xf>
    <xf numFmtId="2" fontId="2" fillId="6" borderId="26" xfId="0" applyNumberFormat="1" applyFont="1" applyFill="1" applyBorder="1" applyAlignment="1" applyProtection="1">
      <alignment horizontal="left" indent="3"/>
    </xf>
    <xf numFmtId="0" fontId="2" fillId="6" borderId="3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166" fontId="2" fillId="6" borderId="3" xfId="0" applyNumberFormat="1" applyFont="1" applyFill="1" applyBorder="1" applyProtection="1">
      <protection locked="0"/>
    </xf>
    <xf numFmtId="166" fontId="2" fillId="2" borderId="3" xfId="0" applyNumberFormat="1" applyFont="1" applyFill="1" applyBorder="1" applyAlignment="1" applyProtection="1">
      <alignment horizontal="left" indent="4"/>
      <protection locked="0"/>
    </xf>
    <xf numFmtId="2" fontId="2" fillId="6" borderId="3" xfId="0" applyNumberFormat="1" applyFont="1" applyFill="1" applyBorder="1" applyAlignment="1" applyProtection="1">
      <alignment horizontal="left" indent="3"/>
    </xf>
    <xf numFmtId="2" fontId="2" fillId="6" borderId="9" xfId="0" applyNumberFormat="1" applyFont="1" applyFill="1" applyBorder="1" applyAlignment="1" applyProtection="1">
      <alignment horizontal="left" indent="3"/>
    </xf>
    <xf numFmtId="0" fontId="2" fillId="17" borderId="5" xfId="0" applyFont="1" applyFill="1" applyBorder="1" applyProtection="1"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166" fontId="2" fillId="5" borderId="3" xfId="0" applyNumberFormat="1" applyFont="1" applyFill="1" applyBorder="1" applyProtection="1">
      <protection locked="0"/>
    </xf>
    <xf numFmtId="166" fontId="2" fillId="5" borderId="5" xfId="0" applyNumberFormat="1" applyFont="1" applyFill="1" applyBorder="1" applyProtection="1">
      <protection locked="0"/>
    </xf>
    <xf numFmtId="166" fontId="2" fillId="5" borderId="5" xfId="0" applyNumberFormat="1" applyFont="1" applyFill="1" applyBorder="1" applyAlignment="1" applyProtection="1">
      <alignment horizontal="left" indent="4"/>
      <protection locked="0"/>
    </xf>
    <xf numFmtId="167" fontId="2" fillId="5" borderId="12" xfId="0" applyNumberFormat="1" applyFont="1" applyFill="1" applyBorder="1" applyProtection="1"/>
    <xf numFmtId="2" fontId="2" fillId="5" borderId="12" xfId="0" applyNumberFormat="1" applyFont="1" applyFill="1" applyBorder="1" applyAlignment="1" applyProtection="1">
      <alignment horizontal="left" indent="3"/>
    </xf>
    <xf numFmtId="2" fontId="2" fillId="5" borderId="27" xfId="0" applyNumberFormat="1" applyFont="1" applyFill="1" applyBorder="1" applyAlignment="1" applyProtection="1">
      <alignment horizontal="left" indent="3"/>
    </xf>
    <xf numFmtId="0" fontId="2" fillId="17" borderId="3" xfId="0" applyFont="1" applyFill="1" applyBorder="1" applyProtection="1">
      <protection locked="0"/>
    </xf>
    <xf numFmtId="166" fontId="2" fillId="5" borderId="3" xfId="0" applyNumberFormat="1" applyFont="1" applyFill="1" applyBorder="1" applyAlignment="1" applyProtection="1">
      <alignment horizontal="left" indent="4"/>
      <protection locked="0"/>
    </xf>
    <xf numFmtId="167" fontId="2" fillId="5" borderId="3" xfId="0" applyNumberFormat="1" applyFont="1" applyFill="1" applyBorder="1" applyProtection="1"/>
    <xf numFmtId="2" fontId="2" fillId="5" borderId="9" xfId="0" applyNumberFormat="1" applyFont="1" applyFill="1" applyBorder="1" applyAlignment="1" applyProtection="1">
      <alignment horizontal="left" indent="3"/>
    </xf>
    <xf numFmtId="166" fontId="2" fillId="3" borderId="5" xfId="0" applyNumberFormat="1" applyFont="1" applyFill="1" applyBorder="1" applyAlignment="1" applyProtection="1">
      <alignment horizontal="left" indent="4"/>
      <protection locked="0"/>
    </xf>
    <xf numFmtId="166" fontId="2" fillId="3" borderId="12" xfId="0" applyNumberFormat="1" applyFont="1" applyFill="1" applyBorder="1" applyProtection="1">
      <protection locked="0"/>
    </xf>
    <xf numFmtId="167" fontId="2" fillId="3" borderId="12" xfId="0" applyNumberFormat="1" applyFont="1" applyFill="1" applyBorder="1" applyProtection="1"/>
    <xf numFmtId="2" fontId="2" fillId="3" borderId="12" xfId="0" applyNumberFormat="1" applyFont="1" applyFill="1" applyBorder="1" applyAlignment="1" applyProtection="1">
      <alignment horizontal="left" indent="3"/>
    </xf>
    <xf numFmtId="2" fontId="2" fillId="3" borderId="27" xfId="0" applyNumberFormat="1" applyFont="1" applyFill="1" applyBorder="1" applyAlignment="1" applyProtection="1">
      <alignment horizontal="left" indent="3"/>
    </xf>
    <xf numFmtId="166" fontId="2" fillId="3" borderId="3" xfId="0" applyNumberFormat="1" applyFont="1" applyFill="1" applyBorder="1" applyAlignment="1" applyProtection="1">
      <alignment horizontal="left" indent="4"/>
      <protection locked="0"/>
    </xf>
    <xf numFmtId="0" fontId="2" fillId="4" borderId="5" xfId="0" applyFont="1" applyFill="1" applyBorder="1" applyProtection="1"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166" fontId="2" fillId="4" borderId="5" xfId="0" applyNumberFormat="1" applyFont="1" applyFill="1" applyBorder="1" applyAlignment="1" applyProtection="1">
      <alignment horizontal="left" indent="4"/>
      <protection locked="0"/>
    </xf>
    <xf numFmtId="166" fontId="2" fillId="4" borderId="12" xfId="0" applyNumberFormat="1" applyFont="1" applyFill="1" applyBorder="1" applyProtection="1">
      <protection locked="0"/>
    </xf>
    <xf numFmtId="167" fontId="2" fillId="4" borderId="12" xfId="0" applyNumberFormat="1" applyFont="1" applyFill="1" applyBorder="1" applyProtection="1"/>
    <xf numFmtId="2" fontId="2" fillId="4" borderId="12" xfId="0" applyNumberFormat="1" applyFont="1" applyFill="1" applyBorder="1" applyAlignment="1" applyProtection="1">
      <alignment horizontal="left" indent="3"/>
    </xf>
    <xf numFmtId="2" fontId="2" fillId="4" borderId="27" xfId="0" applyNumberFormat="1" applyFont="1" applyFill="1" applyBorder="1" applyAlignment="1" applyProtection="1">
      <alignment horizontal="left" indent="3"/>
    </xf>
    <xf numFmtId="0" fontId="2" fillId="4" borderId="12" xfId="0" applyFont="1" applyFill="1" applyBorder="1" applyAlignment="1" applyProtection="1">
      <alignment horizontal="center"/>
      <protection locked="0"/>
    </xf>
    <xf numFmtId="166" fontId="2" fillId="4" borderId="3" xfId="0" applyNumberFormat="1" applyFont="1" applyFill="1" applyBorder="1" applyAlignment="1" applyProtection="1">
      <alignment horizontal="left" indent="4"/>
      <protection locked="0"/>
    </xf>
    <xf numFmtId="166" fontId="2" fillId="6" borderId="3" xfId="0" applyNumberFormat="1" applyFont="1" applyFill="1" applyBorder="1" applyAlignment="1" applyProtection="1">
      <alignment horizontal="left" indent="4"/>
      <protection locked="0"/>
    </xf>
    <xf numFmtId="167" fontId="2" fillId="6" borderId="3" xfId="0" applyNumberFormat="1" applyFont="1" applyFill="1" applyBorder="1" applyProtection="1"/>
    <xf numFmtId="2" fontId="2" fillId="16" borderId="12" xfId="0" applyNumberFormat="1" applyFont="1" applyFill="1" applyBorder="1" applyAlignment="1" applyProtection="1">
      <alignment horizontal="left" indent="3"/>
    </xf>
    <xf numFmtId="167" fontId="2" fillId="16" borderId="3" xfId="0" applyNumberFormat="1" applyFont="1" applyFill="1" applyBorder="1" applyProtection="1"/>
    <xf numFmtId="0" fontId="2" fillId="15" borderId="3" xfId="0" applyFont="1" applyFill="1" applyBorder="1" applyAlignment="1" applyProtection="1">
      <alignment horizontal="center"/>
      <protection locked="0"/>
    </xf>
    <xf numFmtId="166" fontId="2" fillId="15" borderId="3" xfId="0" applyNumberFormat="1" applyFont="1" applyFill="1" applyBorder="1"/>
    <xf numFmtId="166" fontId="2" fillId="15" borderId="3" xfId="0" applyNumberFormat="1" applyFont="1" applyFill="1" applyBorder="1" applyAlignment="1">
      <alignment horizontal="left" indent="4"/>
    </xf>
    <xf numFmtId="167" fontId="2" fillId="15" borderId="3" xfId="0" applyNumberFormat="1" applyFont="1" applyFill="1" applyBorder="1"/>
    <xf numFmtId="2" fontId="2" fillId="15" borderId="3" xfId="0" applyNumberFormat="1" applyFont="1" applyFill="1" applyBorder="1"/>
    <xf numFmtId="2" fontId="2" fillId="15" borderId="3" xfId="0" applyNumberFormat="1" applyFont="1" applyFill="1" applyBorder="1" applyAlignment="1">
      <alignment horizontal="left" indent="3"/>
    </xf>
    <xf numFmtId="2" fontId="2" fillId="15" borderId="12" xfId="0" applyNumberFormat="1" applyFont="1" applyFill="1" applyBorder="1" applyAlignment="1">
      <alignment horizontal="left" indent="3"/>
    </xf>
    <xf numFmtId="2" fontId="2" fillId="15" borderId="9" xfId="0" applyNumberFormat="1" applyFont="1" applyFill="1" applyBorder="1" applyAlignment="1">
      <alignment horizontal="left" indent="3"/>
    </xf>
    <xf numFmtId="0" fontId="2" fillId="2" borderId="12" xfId="0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6" xfId="0" applyNumberFormat="1" applyFont="1" applyFill="1" applyBorder="1" applyAlignment="1" applyProtection="1">
      <alignment horizontal="left" indent="3"/>
    </xf>
    <xf numFmtId="0" fontId="2" fillId="2" borderId="3" xfId="0" applyFont="1" applyFill="1" applyBorder="1" applyProtection="1">
      <protection locked="0"/>
    </xf>
    <xf numFmtId="2" fontId="2" fillId="2" borderId="3" xfId="0" applyNumberFormat="1" applyFont="1" applyFill="1" applyBorder="1" applyProtection="1">
      <protection locked="0"/>
    </xf>
    <xf numFmtId="2" fontId="2" fillId="2" borderId="3" xfId="0" applyNumberFormat="1" applyFont="1" applyFill="1" applyBorder="1" applyAlignment="1" applyProtection="1">
      <alignment horizontal="left" indent="4"/>
      <protection locked="0"/>
    </xf>
    <xf numFmtId="0" fontId="2" fillId="6" borderId="3" xfId="0" applyFont="1" applyFill="1" applyBorder="1" applyAlignment="1" applyProtection="1">
      <alignment horizontal="center"/>
      <protection locked="0"/>
    </xf>
    <xf numFmtId="2" fontId="2" fillId="6" borderId="3" xfId="0" applyNumberFormat="1" applyFont="1" applyFill="1" applyBorder="1" applyProtection="1">
      <protection locked="0"/>
    </xf>
    <xf numFmtId="2" fontId="2" fillId="6" borderId="3" xfId="0" applyNumberFormat="1" applyFont="1" applyFill="1" applyBorder="1" applyAlignment="1" applyProtection="1">
      <alignment horizontal="left" indent="4"/>
      <protection locked="0"/>
    </xf>
    <xf numFmtId="0" fontId="2" fillId="16" borderId="3" xfId="0" applyFont="1" applyFill="1" applyBorder="1" applyProtection="1">
      <protection locked="0"/>
    </xf>
    <xf numFmtId="2" fontId="2" fillId="16" borderId="3" xfId="0" applyNumberFormat="1" applyFont="1" applyFill="1" applyBorder="1" applyProtection="1">
      <protection locked="0"/>
    </xf>
    <xf numFmtId="2" fontId="2" fillId="16" borderId="3" xfId="0" applyNumberFormat="1" applyFont="1" applyFill="1" applyBorder="1" applyAlignment="1" applyProtection="1">
      <alignment horizontal="left" indent="3"/>
    </xf>
    <xf numFmtId="2" fontId="2" fillId="16" borderId="9" xfId="0" applyNumberFormat="1" applyFont="1" applyFill="1" applyBorder="1" applyAlignment="1" applyProtection="1">
      <alignment horizontal="left" indent="3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left" indent="4"/>
      <protection locked="0"/>
    </xf>
    <xf numFmtId="2" fontId="2" fillId="2" borderId="35" xfId="0" applyNumberFormat="1" applyFont="1" applyFill="1" applyBorder="1" applyAlignment="1" applyProtection="1">
      <alignment horizontal="left" indent="3"/>
    </xf>
    <xf numFmtId="0" fontId="2" fillId="15" borderId="7" xfId="0" applyFont="1" applyFill="1" applyBorder="1" applyProtection="1">
      <protection locked="0"/>
    </xf>
    <xf numFmtId="0" fontId="2" fillId="15" borderId="7" xfId="0" applyFont="1" applyFill="1" applyBorder="1" applyAlignment="1" applyProtection="1">
      <alignment horizontal="center"/>
      <protection locked="0"/>
    </xf>
    <xf numFmtId="166" fontId="2" fillId="15" borderId="7" xfId="0" applyNumberFormat="1" applyFont="1" applyFill="1" applyBorder="1" applyProtection="1">
      <protection locked="0"/>
    </xf>
    <xf numFmtId="2" fontId="2" fillId="15" borderId="7" xfId="0" applyNumberFormat="1" applyFont="1" applyFill="1" applyBorder="1" applyProtection="1">
      <protection locked="0"/>
    </xf>
    <xf numFmtId="2" fontId="2" fillId="15" borderId="7" xfId="0" applyNumberFormat="1" applyFont="1" applyFill="1" applyBorder="1" applyAlignment="1" applyProtection="1">
      <alignment horizontal="left" indent="4"/>
      <protection locked="0"/>
    </xf>
    <xf numFmtId="167" fontId="2" fillId="15" borderId="7" xfId="0" applyNumberFormat="1" applyFont="1" applyFill="1" applyBorder="1" applyProtection="1"/>
    <xf numFmtId="2" fontId="2" fillId="15" borderId="7" xfId="0" applyNumberFormat="1" applyFont="1" applyFill="1" applyBorder="1" applyAlignment="1" applyProtection="1">
      <alignment horizontal="left" indent="3"/>
    </xf>
    <xf numFmtId="2" fontId="2" fillId="15" borderId="17" xfId="0" applyNumberFormat="1" applyFont="1" applyFill="1" applyBorder="1" applyAlignment="1" applyProtection="1">
      <alignment horizontal="left" indent="3"/>
    </xf>
    <xf numFmtId="2" fontId="2" fillId="15" borderId="10" xfId="0" applyNumberFormat="1" applyFont="1" applyFill="1" applyBorder="1" applyAlignment="1" applyProtection="1">
      <alignment horizontal="left" indent="3"/>
    </xf>
    <xf numFmtId="0" fontId="2" fillId="21" borderId="29" xfId="0" applyFont="1" applyFill="1" applyBorder="1"/>
    <xf numFmtId="0" fontId="2" fillId="21" borderId="5" xfId="0" applyFont="1" applyFill="1" applyBorder="1" applyAlignment="1">
      <alignment horizontal="center"/>
    </xf>
    <xf numFmtId="2" fontId="2" fillId="21" borderId="5" xfId="0" applyNumberFormat="1" applyFont="1" applyFill="1" applyBorder="1" applyAlignment="1">
      <alignment horizontal="center"/>
    </xf>
    <xf numFmtId="2" fontId="2" fillId="21" borderId="14" xfId="0" applyNumberFormat="1" applyFont="1" applyFill="1" applyBorder="1" applyAlignment="1">
      <alignment horizontal="center"/>
    </xf>
    <xf numFmtId="166" fontId="2" fillId="21" borderId="5" xfId="0" applyNumberFormat="1" applyFont="1" applyFill="1" applyBorder="1"/>
    <xf numFmtId="166" fontId="2" fillId="21" borderId="5" xfId="0" applyNumberFormat="1" applyFont="1" applyFill="1" applyBorder="1" applyAlignment="1">
      <alignment horizontal="center"/>
    </xf>
    <xf numFmtId="167" fontId="2" fillId="21" borderId="5" xfId="0" applyNumberFormat="1" applyFont="1" applyFill="1" applyBorder="1" applyAlignment="1">
      <alignment horizontal="center"/>
    </xf>
    <xf numFmtId="2" fontId="2" fillId="21" borderId="14" xfId="0" applyNumberFormat="1" applyFont="1" applyFill="1" applyBorder="1" applyAlignment="1">
      <alignment horizontal="left" indent="3"/>
    </xf>
    <xf numFmtId="2" fontId="2" fillId="21" borderId="5" xfId="0" applyNumberFormat="1" applyFont="1" applyFill="1" applyBorder="1" applyAlignment="1">
      <alignment horizontal="left" indent="3"/>
    </xf>
    <xf numFmtId="2" fontId="2" fillId="21" borderId="26" xfId="0" applyNumberFormat="1" applyFont="1" applyFill="1" applyBorder="1" applyAlignment="1">
      <alignment horizontal="left" indent="3"/>
    </xf>
    <xf numFmtId="0" fontId="2" fillId="21" borderId="30" xfId="0" applyFont="1" applyFill="1" applyBorder="1"/>
    <xf numFmtId="0" fontId="2" fillId="21" borderId="3" xfId="0" applyFont="1" applyFill="1" applyBorder="1" applyAlignment="1">
      <alignment horizontal="center"/>
    </xf>
    <xf numFmtId="2" fontId="2" fillId="21" borderId="3" xfId="0" applyNumberFormat="1" applyFont="1" applyFill="1" applyBorder="1" applyAlignment="1">
      <alignment horizontal="center"/>
    </xf>
    <xf numFmtId="2" fontId="2" fillId="21" borderId="12" xfId="0" applyNumberFormat="1" applyFont="1" applyFill="1" applyBorder="1" applyAlignment="1">
      <alignment horizontal="center"/>
    </xf>
    <xf numFmtId="2" fontId="2" fillId="21" borderId="8" xfId="0" applyNumberFormat="1" applyFont="1" applyFill="1" applyBorder="1" applyAlignment="1">
      <alignment horizontal="center"/>
    </xf>
    <xf numFmtId="166" fontId="2" fillId="21" borderId="3" xfId="0" applyNumberFormat="1" applyFont="1" applyFill="1" applyBorder="1"/>
    <xf numFmtId="166" fontId="2" fillId="21" borderId="3" xfId="0" applyNumberFormat="1" applyFont="1" applyFill="1" applyBorder="1" applyAlignment="1">
      <alignment horizontal="center"/>
    </xf>
    <xf numFmtId="167" fontId="2" fillId="21" borderId="3" xfId="0" applyNumberFormat="1" applyFont="1" applyFill="1" applyBorder="1" applyAlignment="1">
      <alignment horizontal="center"/>
    </xf>
    <xf numFmtId="2" fontId="2" fillId="21" borderId="16" xfId="0" applyNumberFormat="1" applyFont="1" applyFill="1" applyBorder="1" applyAlignment="1">
      <alignment horizontal="left" indent="3"/>
    </xf>
    <xf numFmtId="2" fontId="2" fillId="21" borderId="3" xfId="0" applyNumberFormat="1" applyFont="1" applyFill="1" applyBorder="1" applyAlignment="1">
      <alignment horizontal="left" indent="3"/>
    </xf>
    <xf numFmtId="2" fontId="2" fillId="21" borderId="9" xfId="0" applyNumberFormat="1" applyFont="1" applyFill="1" applyBorder="1" applyAlignment="1">
      <alignment horizontal="left" indent="3"/>
    </xf>
    <xf numFmtId="0" fontId="2" fillId="21" borderId="32" xfId="0" applyFont="1" applyFill="1" applyBorder="1"/>
    <xf numFmtId="0" fontId="2" fillId="21" borderId="7" xfId="0" applyFont="1" applyFill="1" applyBorder="1" applyAlignment="1">
      <alignment horizontal="center"/>
    </xf>
    <xf numFmtId="165" fontId="2" fillId="21" borderId="7" xfId="0" applyNumberFormat="1" applyFont="1" applyFill="1" applyBorder="1" applyAlignment="1">
      <alignment horizontal="center"/>
    </xf>
    <xf numFmtId="2" fontId="2" fillId="21" borderId="7" xfId="0" applyNumberFormat="1" applyFont="1" applyFill="1" applyBorder="1" applyAlignment="1">
      <alignment horizontal="center"/>
    </xf>
    <xf numFmtId="2" fontId="2" fillId="21" borderId="11" xfId="0" applyNumberFormat="1" applyFont="1" applyFill="1" applyBorder="1" applyAlignment="1">
      <alignment horizontal="center"/>
    </xf>
    <xf numFmtId="165" fontId="2" fillId="20" borderId="7" xfId="0" applyNumberFormat="1" applyFont="1" applyFill="1" applyBorder="1" applyAlignment="1">
      <alignment horizontal="center"/>
    </xf>
    <xf numFmtId="166" fontId="2" fillId="21" borderId="7" xfId="0" applyNumberFormat="1" applyFont="1" applyFill="1" applyBorder="1"/>
    <xf numFmtId="166" fontId="2" fillId="21" borderId="7" xfId="0" applyNumberFormat="1" applyFont="1" applyFill="1" applyBorder="1" applyAlignment="1">
      <alignment horizontal="center"/>
    </xf>
    <xf numFmtId="167" fontId="2" fillId="21" borderId="7" xfId="0" applyNumberFormat="1" applyFont="1" applyFill="1" applyBorder="1" applyAlignment="1">
      <alignment horizontal="center"/>
    </xf>
    <xf numFmtId="2" fontId="2" fillId="21" borderId="17" xfId="0" applyNumberFormat="1" applyFont="1" applyFill="1" applyBorder="1" applyAlignment="1">
      <alignment horizontal="left" indent="3"/>
    </xf>
    <xf numFmtId="2" fontId="2" fillId="21" borderId="7" xfId="0" applyNumberFormat="1" applyFont="1" applyFill="1" applyBorder="1" applyAlignment="1">
      <alignment horizontal="left" indent="3"/>
    </xf>
    <xf numFmtId="2" fontId="2" fillId="21" borderId="10" xfId="0" applyNumberFormat="1" applyFont="1" applyFill="1" applyBorder="1" applyAlignment="1">
      <alignment horizontal="left" indent="3"/>
    </xf>
    <xf numFmtId="0" fontId="2" fillId="9" borderId="0" xfId="0" applyFont="1" applyFill="1" applyAlignment="1">
      <alignment horizontal="center"/>
    </xf>
    <xf numFmtId="0" fontId="9" fillId="16" borderId="1" xfId="0" applyFont="1" applyFill="1" applyBorder="1" applyAlignment="1">
      <alignment horizontal="center"/>
    </xf>
    <xf numFmtId="166" fontId="2" fillId="16" borderId="1" xfId="0" applyNumberFormat="1" applyFont="1" applyFill="1" applyBorder="1"/>
    <xf numFmtId="166" fontId="2" fillId="16" borderId="5" xfId="0" applyNumberFormat="1" applyFont="1" applyFill="1" applyBorder="1" applyAlignment="1">
      <alignment horizontal="left" indent="4"/>
    </xf>
    <xf numFmtId="167" fontId="2" fillId="16" borderId="5" xfId="0" applyNumberFormat="1" applyFont="1" applyFill="1" applyBorder="1"/>
    <xf numFmtId="2" fontId="2" fillId="16" borderId="5" xfId="0" applyNumberFormat="1" applyFont="1" applyFill="1" applyBorder="1" applyAlignment="1">
      <alignment horizontal="left" indent="3"/>
    </xf>
    <xf numFmtId="2" fontId="2" fillId="16" borderId="26" xfId="0" applyNumberFormat="1" applyFont="1" applyFill="1" applyBorder="1" applyAlignment="1">
      <alignment horizontal="left" indent="3"/>
    </xf>
    <xf numFmtId="0" fontId="9" fillId="16" borderId="3" xfId="0" applyFont="1" applyFill="1" applyBorder="1" applyAlignment="1">
      <alignment horizontal="center"/>
    </xf>
    <xf numFmtId="166" fontId="2" fillId="15" borderId="12" xfId="0" applyNumberFormat="1" applyFont="1" applyFill="1" applyBorder="1"/>
    <xf numFmtId="166" fontId="2" fillId="15" borderId="12" xfId="0" applyNumberFormat="1" applyFont="1" applyFill="1" applyBorder="1" applyAlignment="1">
      <alignment horizontal="left" indent="4"/>
    </xf>
    <xf numFmtId="167" fontId="2" fillId="15" borderId="12" xfId="0" applyNumberFormat="1" applyFont="1" applyFill="1" applyBorder="1"/>
    <xf numFmtId="2" fontId="2" fillId="15" borderId="27" xfId="0" applyNumberFormat="1" applyFont="1" applyFill="1" applyBorder="1" applyAlignment="1">
      <alignment horizontal="left" indent="3"/>
    </xf>
    <xf numFmtId="0" fontId="2" fillId="15" borderId="12" xfId="0" applyFont="1" applyFill="1" applyBorder="1"/>
    <xf numFmtId="166" fontId="2" fillId="15" borderId="7" xfId="0" applyNumberFormat="1" applyFont="1" applyFill="1" applyBorder="1"/>
    <xf numFmtId="166" fontId="2" fillId="15" borderId="7" xfId="0" applyNumberFormat="1" applyFont="1" applyFill="1" applyBorder="1" applyAlignment="1">
      <alignment horizontal="left" indent="4"/>
    </xf>
    <xf numFmtId="167" fontId="2" fillId="15" borderId="7" xfId="0" applyNumberFormat="1" applyFont="1" applyFill="1" applyBorder="1"/>
    <xf numFmtId="2" fontId="2" fillId="15" borderId="7" xfId="0" applyNumberFormat="1" applyFont="1" applyFill="1" applyBorder="1"/>
    <xf numFmtId="2" fontId="2" fillId="15" borderId="7" xfId="0" applyNumberFormat="1" applyFont="1" applyFill="1" applyBorder="1" applyAlignment="1">
      <alignment horizontal="left" indent="3"/>
    </xf>
    <xf numFmtId="2" fontId="2" fillId="15" borderId="10" xfId="0" applyNumberFormat="1" applyFont="1" applyFill="1" applyBorder="1" applyAlignment="1">
      <alignment horizontal="left" indent="3"/>
    </xf>
    <xf numFmtId="166" fontId="2" fillId="8" borderId="12" xfId="0" applyNumberFormat="1" applyFont="1" applyFill="1" applyBorder="1" applyAlignment="1">
      <alignment horizontal="left" indent="4"/>
    </xf>
    <xf numFmtId="2" fontId="2" fillId="4" borderId="7" xfId="0" applyNumberFormat="1" applyFont="1" applyFill="1" applyBorder="1" applyAlignment="1">
      <alignment horizontal="left" indent="4"/>
    </xf>
    <xf numFmtId="0" fontId="2" fillId="2" borderId="7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2" fontId="2" fillId="3" borderId="5" xfId="0" applyNumberFormat="1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2" fontId="2" fillId="3" borderId="12" xfId="0" applyNumberFormat="1" applyFont="1" applyFill="1" applyBorder="1" applyProtection="1">
      <protection locked="0"/>
    </xf>
    <xf numFmtId="0" fontId="2" fillId="3" borderId="7" xfId="0" applyFont="1" applyFill="1" applyBorder="1" applyProtection="1">
      <protection locked="0"/>
    </xf>
    <xf numFmtId="2" fontId="2" fillId="3" borderId="7" xfId="0" applyNumberFormat="1" applyFont="1" applyFill="1" applyBorder="1" applyAlignment="1" applyProtection="1">
      <alignment horizontal="left" indent="3"/>
    </xf>
    <xf numFmtId="2" fontId="2" fillId="3" borderId="10" xfId="0" applyNumberFormat="1" applyFont="1" applyFill="1" applyBorder="1" applyAlignment="1" applyProtection="1">
      <alignment horizontal="left" indent="3"/>
    </xf>
    <xf numFmtId="2" fontId="2" fillId="3" borderId="1" xfId="0" applyNumberFormat="1" applyFont="1" applyFill="1" applyBorder="1" applyAlignment="1" applyProtection="1">
      <alignment horizontal="left" indent="3"/>
    </xf>
    <xf numFmtId="2" fontId="2" fillId="3" borderId="2" xfId="0" applyNumberFormat="1" applyFont="1" applyFill="1" applyBorder="1" applyAlignment="1" applyProtection="1">
      <alignment horizontal="left" indent="3"/>
    </xf>
    <xf numFmtId="2" fontId="2" fillId="4" borderId="5" xfId="0" applyNumberFormat="1" applyFont="1" applyFill="1" applyBorder="1" applyProtection="1">
      <protection locked="0"/>
    </xf>
    <xf numFmtId="0" fontId="2" fillId="4" borderId="3" xfId="0" applyFont="1" applyFill="1" applyBorder="1" applyProtection="1">
      <protection locked="0"/>
    </xf>
    <xf numFmtId="0" fontId="2" fillId="4" borderId="7" xfId="0" applyFont="1" applyFill="1" applyBorder="1" applyProtection="1">
      <protection locked="0"/>
    </xf>
    <xf numFmtId="2" fontId="2" fillId="4" borderId="7" xfId="0" applyNumberFormat="1" applyFont="1" applyFill="1" applyBorder="1" applyAlignment="1" applyProtection="1">
      <alignment horizontal="left" indent="3"/>
    </xf>
    <xf numFmtId="2" fontId="2" fillId="4" borderId="10" xfId="0" applyNumberFormat="1" applyFont="1" applyFill="1" applyBorder="1" applyAlignment="1" applyProtection="1">
      <alignment horizontal="left" indent="3"/>
    </xf>
    <xf numFmtId="2" fontId="2" fillId="3" borderId="3" xfId="0" applyNumberFormat="1" applyFont="1" applyFill="1" applyBorder="1" applyProtection="1">
      <protection locked="0"/>
    </xf>
    <xf numFmtId="2" fontId="2" fillId="4" borderId="3" xfId="0" applyNumberFormat="1" applyFont="1" applyFill="1" applyBorder="1" applyProtection="1">
      <protection locked="0"/>
    </xf>
    <xf numFmtId="167" fontId="2" fillId="4" borderId="7" xfId="0" applyNumberFormat="1" applyFont="1" applyFill="1" applyBorder="1" applyProtection="1"/>
    <xf numFmtId="2" fontId="2" fillId="4" borderId="7" xfId="0" applyNumberFormat="1" applyFont="1" applyFill="1" applyBorder="1" applyProtection="1">
      <protection locked="0"/>
    </xf>
    <xf numFmtId="2" fontId="2" fillId="16" borderId="27" xfId="0" applyNumberFormat="1" applyFont="1" applyFill="1" applyBorder="1" applyAlignment="1" applyProtection="1">
      <alignment horizontal="left" indent="3"/>
    </xf>
    <xf numFmtId="167" fontId="2" fillId="2" borderId="7" xfId="0" applyNumberFormat="1" applyFont="1" applyFill="1" applyBorder="1" applyProtection="1"/>
    <xf numFmtId="2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Alignment="1" applyProtection="1">
      <alignment horizontal="left" indent="3"/>
    </xf>
    <xf numFmtId="2" fontId="2" fillId="2" borderId="10" xfId="0" applyNumberFormat="1" applyFont="1" applyFill="1" applyBorder="1" applyAlignment="1" applyProtection="1">
      <alignment horizontal="left" indent="3"/>
    </xf>
    <xf numFmtId="167" fontId="2" fillId="3" borderId="7" xfId="0" applyNumberFormat="1" applyFont="1" applyFill="1" applyBorder="1" applyProtection="1"/>
    <xf numFmtId="2" fontId="2" fillId="3" borderId="7" xfId="0" applyNumberFormat="1" applyFont="1" applyFill="1" applyBorder="1" applyProtection="1">
      <protection locked="0"/>
    </xf>
    <xf numFmtId="2" fontId="2" fillId="15" borderId="12" xfId="0" applyNumberFormat="1" applyFont="1" applyFill="1" applyBorder="1"/>
    <xf numFmtId="0" fontId="2" fillId="16" borderId="5" xfId="0" applyFont="1" applyFill="1" applyBorder="1"/>
    <xf numFmtId="2" fontId="2" fillId="16" borderId="5" xfId="0" applyNumberFormat="1" applyFont="1" applyFill="1" applyBorder="1"/>
    <xf numFmtId="165" fontId="2" fillId="2" borderId="12" xfId="0" applyNumberFormat="1" applyFont="1" applyFill="1" applyBorder="1" applyProtection="1">
      <protection locked="0"/>
    </xf>
    <xf numFmtId="165" fontId="2" fillId="2" borderId="12" xfId="0" applyNumberFormat="1" applyFont="1" applyFill="1" applyBorder="1" applyAlignment="1" applyProtection="1">
      <alignment horizontal="center"/>
      <protection locked="0"/>
    </xf>
    <xf numFmtId="165" fontId="2" fillId="2" borderId="3" xfId="0" applyNumberFormat="1" applyFont="1" applyFill="1" applyBorder="1" applyProtection="1">
      <protection locked="0"/>
    </xf>
    <xf numFmtId="165" fontId="2" fillId="2" borderId="3" xfId="0" applyNumberFormat="1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2" fontId="2" fillId="6" borderId="11" xfId="0" applyNumberFormat="1" applyFont="1" applyFill="1" applyBorder="1" applyAlignment="1" applyProtection="1">
      <alignment horizontal="left" indent="3"/>
    </xf>
    <xf numFmtId="2" fontId="2" fillId="6" borderId="7" xfId="0" applyNumberFormat="1" applyFont="1" applyFill="1" applyBorder="1" applyAlignment="1" applyProtection="1">
      <alignment horizontal="left" indent="3"/>
    </xf>
    <xf numFmtId="2" fontId="2" fillId="6" borderId="10" xfId="0" applyNumberFormat="1" applyFont="1" applyFill="1" applyBorder="1" applyAlignment="1" applyProtection="1">
      <alignment horizontal="left" indent="3"/>
    </xf>
    <xf numFmtId="165" fontId="2" fillId="5" borderId="5" xfId="0" applyNumberFormat="1" applyFont="1" applyFill="1" applyBorder="1" applyProtection="1">
      <protection locked="0"/>
    </xf>
    <xf numFmtId="165" fontId="2" fillId="5" borderId="3" xfId="0" applyNumberFormat="1" applyFont="1" applyFill="1" applyBorder="1" applyProtection="1">
      <protection locked="0"/>
    </xf>
    <xf numFmtId="2" fontId="2" fillId="5" borderId="5" xfId="0" applyNumberFormat="1" applyFont="1" applyFill="1" applyBorder="1" applyProtection="1">
      <protection locked="0"/>
    </xf>
    <xf numFmtId="165" fontId="2" fillId="5" borderId="5" xfId="0" applyNumberFormat="1" applyFont="1" applyFill="1" applyBorder="1" applyAlignment="1" applyProtection="1">
      <alignment horizontal="center"/>
      <protection locked="0"/>
    </xf>
    <xf numFmtId="2" fontId="2" fillId="5" borderId="12" xfId="0" applyNumberFormat="1" applyFont="1" applyFill="1" applyBorder="1" applyProtection="1">
      <protection locked="0"/>
    </xf>
    <xf numFmtId="2" fontId="2" fillId="5" borderId="3" xfId="0" applyNumberFormat="1" applyFont="1" applyFill="1" applyBorder="1" applyProtection="1">
      <protection locked="0"/>
    </xf>
    <xf numFmtId="165" fontId="2" fillId="5" borderId="3" xfId="0" applyNumberFormat="1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Protection="1">
      <protection locked="0"/>
    </xf>
    <xf numFmtId="2" fontId="2" fillId="5" borderId="3" xfId="0" applyNumberFormat="1" applyFont="1" applyFill="1" applyBorder="1" applyAlignment="1" applyProtection="1">
      <alignment horizontal="left" indent="3"/>
    </xf>
    <xf numFmtId="166" fontId="2" fillId="5" borderId="12" xfId="0" applyNumberFormat="1" applyFont="1" applyFill="1" applyBorder="1" applyProtection="1">
      <protection locked="0"/>
    </xf>
    <xf numFmtId="0" fontId="2" fillId="5" borderId="7" xfId="0" applyFont="1" applyFill="1" applyBorder="1" applyProtection="1">
      <protection locked="0"/>
    </xf>
    <xf numFmtId="0" fontId="2" fillId="5" borderId="7" xfId="0" applyFont="1" applyFill="1" applyBorder="1" applyAlignment="1" applyProtection="1">
      <alignment horizontal="center"/>
      <protection locked="0"/>
    </xf>
    <xf numFmtId="165" fontId="2" fillId="5" borderId="7" xfId="0" applyNumberFormat="1" applyFont="1" applyFill="1" applyBorder="1" applyProtection="1">
      <protection locked="0"/>
    </xf>
    <xf numFmtId="2" fontId="2" fillId="5" borderId="7" xfId="0" applyNumberFormat="1" applyFont="1" applyFill="1" applyBorder="1" applyProtection="1">
      <protection locked="0"/>
    </xf>
    <xf numFmtId="165" fontId="2" fillId="5" borderId="7" xfId="0" applyNumberFormat="1" applyFont="1" applyFill="1" applyBorder="1" applyAlignment="1" applyProtection="1">
      <alignment horizontal="center"/>
      <protection locked="0"/>
    </xf>
    <xf numFmtId="167" fontId="2" fillId="5" borderId="7" xfId="0" applyNumberFormat="1" applyFont="1" applyFill="1" applyBorder="1" applyProtection="1"/>
    <xf numFmtId="2" fontId="2" fillId="5" borderId="7" xfId="0" applyNumberFormat="1" applyFont="1" applyFill="1" applyBorder="1" applyAlignment="1" applyProtection="1">
      <alignment horizontal="left" indent="3"/>
    </xf>
    <xf numFmtId="2" fontId="2" fillId="5" borderId="10" xfId="0" applyNumberFormat="1" applyFont="1" applyFill="1" applyBorder="1" applyAlignment="1" applyProtection="1">
      <alignment horizontal="left" indent="3"/>
    </xf>
    <xf numFmtId="0" fontId="2" fillId="3" borderId="5" xfId="0" applyFont="1" applyFill="1" applyBorder="1" applyAlignment="1" applyProtection="1">
      <alignment horizontal="center"/>
      <protection locked="0"/>
    </xf>
    <xf numFmtId="165" fontId="2" fillId="3" borderId="5" xfId="0" applyNumberFormat="1" applyFont="1" applyFill="1" applyBorder="1" applyProtection="1">
      <protection locked="0"/>
    </xf>
    <xf numFmtId="165" fontId="2" fillId="3" borderId="5" xfId="0" applyNumberFormat="1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165" fontId="2" fillId="3" borderId="3" xfId="0" applyNumberFormat="1" applyFont="1" applyFill="1" applyBorder="1" applyProtection="1">
      <protection locked="0"/>
    </xf>
    <xf numFmtId="165" fontId="2" fillId="3" borderId="3" xfId="0" applyNumberFormat="1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165" fontId="2" fillId="3" borderId="7" xfId="0" applyNumberFormat="1" applyFont="1" applyFill="1" applyBorder="1" applyProtection="1">
      <protection locked="0"/>
    </xf>
    <xf numFmtId="165" fontId="2" fillId="3" borderId="7" xfId="0" applyNumberFormat="1" applyFont="1" applyFill="1" applyBorder="1" applyAlignment="1" applyProtection="1">
      <alignment horizontal="center"/>
      <protection locked="0"/>
    </xf>
    <xf numFmtId="165" fontId="2" fillId="4" borderId="5" xfId="0" applyNumberFormat="1" applyFont="1" applyFill="1" applyBorder="1" applyProtection="1">
      <protection locked="0"/>
    </xf>
    <xf numFmtId="165" fontId="2" fillId="4" borderId="5" xfId="0" applyNumberFormat="1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165" fontId="2" fillId="4" borderId="3" xfId="0" applyNumberFormat="1" applyFont="1" applyFill="1" applyBorder="1" applyProtection="1">
      <protection locked="0"/>
    </xf>
    <xf numFmtId="165" fontId="2" fillId="4" borderId="3" xfId="0" applyNumberFormat="1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Protection="1">
      <protection locked="0"/>
    </xf>
    <xf numFmtId="0" fontId="4" fillId="4" borderId="7" xfId="0" applyFont="1" applyFill="1" applyBorder="1" applyProtection="1">
      <protection locked="0"/>
    </xf>
    <xf numFmtId="0" fontId="2" fillId="4" borderId="7" xfId="0" applyFont="1" applyFill="1" applyBorder="1" applyAlignment="1" applyProtection="1">
      <alignment horizontal="center"/>
      <protection locked="0"/>
    </xf>
    <xf numFmtId="166" fontId="2" fillId="4" borderId="7" xfId="0" applyNumberFormat="1" applyFont="1" applyFill="1" applyBorder="1" applyProtection="1">
      <protection locked="0"/>
    </xf>
    <xf numFmtId="165" fontId="2" fillId="4" borderId="7" xfId="0" applyNumberFormat="1" applyFont="1" applyFill="1" applyBorder="1" applyProtection="1">
      <protection locked="0"/>
    </xf>
    <xf numFmtId="165" fontId="2" fillId="4" borderId="7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left" indent="3"/>
    </xf>
    <xf numFmtId="0" fontId="11" fillId="0" borderId="4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67" fontId="2" fillId="3" borderId="1" xfId="0" applyNumberFormat="1" applyFont="1" applyFill="1" applyBorder="1" applyProtection="1"/>
    <xf numFmtId="0" fontId="2" fillId="19" borderId="5" xfId="0" applyFont="1" applyFill="1" applyBorder="1" applyAlignment="1">
      <alignment horizontal="center"/>
    </xf>
    <xf numFmtId="0" fontId="2" fillId="19" borderId="5" xfId="0" applyFont="1" applyFill="1" applyBorder="1"/>
    <xf numFmtId="2" fontId="2" fillId="19" borderId="5" xfId="0" applyNumberFormat="1" applyFont="1" applyFill="1" applyBorder="1"/>
    <xf numFmtId="164" fontId="2" fillId="19" borderId="5" xfId="0" applyNumberFormat="1" applyFont="1" applyFill="1" applyBorder="1"/>
    <xf numFmtId="169" fontId="2" fillId="19" borderId="5" xfId="0" applyNumberFormat="1" applyFont="1" applyFill="1" applyBorder="1"/>
    <xf numFmtId="165" fontId="2" fillId="19" borderId="5" xfId="0" applyNumberFormat="1" applyFont="1" applyFill="1" applyBorder="1"/>
    <xf numFmtId="2" fontId="2" fillId="19" borderId="5" xfId="0" applyNumberFormat="1" applyFont="1" applyFill="1" applyBorder="1" applyAlignment="1">
      <alignment horizontal="left" indent="3"/>
    </xf>
    <xf numFmtId="2" fontId="2" fillId="19" borderId="26" xfId="0" applyNumberFormat="1" applyFont="1" applyFill="1" applyBorder="1" applyAlignment="1">
      <alignment horizontal="left" indent="3"/>
    </xf>
    <xf numFmtId="2" fontId="2" fillId="19" borderId="9" xfId="0" applyNumberFormat="1" applyFont="1" applyFill="1" applyBorder="1" applyAlignment="1">
      <alignment horizontal="left" indent="3"/>
    </xf>
    <xf numFmtId="2" fontId="2" fillId="18" borderId="3" xfId="0" applyNumberFormat="1" applyFont="1" applyFill="1" applyBorder="1" applyAlignment="1">
      <alignment horizontal="left" indent="4"/>
    </xf>
    <xf numFmtId="169" fontId="2" fillId="8" borderId="5" xfId="0" applyNumberFormat="1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166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166" fontId="2" fillId="3" borderId="7" xfId="0" applyNumberFormat="1" applyFont="1" applyFill="1" applyBorder="1" applyProtection="1"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165" fontId="2" fillId="2" borderId="7" xfId="0" applyNumberFormat="1" applyFont="1" applyFill="1" applyBorder="1" applyProtection="1">
      <protection locked="0"/>
    </xf>
    <xf numFmtId="165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Alignment="1" applyProtection="1">
      <alignment horizontal="left"/>
      <protection locked="0"/>
    </xf>
    <xf numFmtId="2" fontId="2" fillId="5" borderId="5" xfId="0" applyNumberFormat="1" applyFont="1" applyFill="1" applyBorder="1" applyAlignment="1" applyProtection="1">
      <alignment horizontal="center"/>
      <protection locked="0"/>
    </xf>
    <xf numFmtId="2" fontId="2" fillId="5" borderId="12" xfId="0" applyNumberFormat="1" applyFont="1" applyFill="1" applyBorder="1" applyAlignment="1" applyProtection="1">
      <alignment horizontal="center"/>
      <protection locked="0"/>
    </xf>
    <xf numFmtId="2" fontId="2" fillId="5" borderId="3" xfId="0" applyNumberFormat="1" applyFont="1" applyFill="1" applyBorder="1" applyAlignment="1" applyProtection="1">
      <alignment horizontal="center"/>
      <protection locked="0"/>
    </xf>
    <xf numFmtId="2" fontId="2" fillId="5" borderId="7" xfId="0" applyNumberFormat="1" applyFont="1" applyFill="1" applyBorder="1" applyAlignment="1" applyProtection="1">
      <alignment horizontal="center"/>
      <protection locked="0"/>
    </xf>
    <xf numFmtId="2" fontId="2" fillId="3" borderId="5" xfId="0" applyNumberFormat="1" applyFont="1" applyFill="1" applyBorder="1" applyAlignment="1" applyProtection="1">
      <alignment horizontal="center"/>
      <protection locked="0"/>
    </xf>
    <xf numFmtId="2" fontId="2" fillId="3" borderId="12" xfId="0" applyNumberFormat="1" applyFont="1" applyFill="1" applyBorder="1" applyAlignment="1" applyProtection="1">
      <alignment horizontal="center"/>
      <protection locked="0"/>
    </xf>
    <xf numFmtId="2" fontId="2" fillId="3" borderId="3" xfId="0" applyNumberFormat="1" applyFont="1" applyFill="1" applyBorder="1" applyAlignment="1" applyProtection="1">
      <alignment horizontal="center"/>
      <protection locked="0"/>
    </xf>
    <xf numFmtId="165" fontId="2" fillId="3" borderId="4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2" fontId="2" fillId="4" borderId="5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165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3" xfId="0" applyNumberFormat="1" applyFont="1" applyFill="1" applyBorder="1" applyAlignment="1" applyProtection="1">
      <alignment horizontal="center"/>
      <protection locked="0"/>
    </xf>
    <xf numFmtId="2" fontId="2" fillId="4" borderId="7" xfId="0" applyNumberFormat="1" applyFont="1" applyFill="1" applyBorder="1" applyAlignment="1" applyProtection="1">
      <alignment horizontal="center"/>
      <protection locked="0"/>
    </xf>
    <xf numFmtId="166" fontId="2" fillId="5" borderId="7" xfId="0" applyNumberFormat="1" applyFont="1" applyFill="1" applyBorder="1" applyProtection="1">
      <protection locked="0"/>
    </xf>
    <xf numFmtId="166" fontId="2" fillId="5" borderId="7" xfId="0" applyNumberFormat="1" applyFont="1" applyFill="1" applyBorder="1" applyAlignment="1" applyProtection="1">
      <alignment horizontal="left" indent="4"/>
      <protection locked="0"/>
    </xf>
    <xf numFmtId="166" fontId="2" fillId="3" borderId="7" xfId="0" applyNumberFormat="1" applyFont="1" applyFill="1" applyBorder="1" applyAlignment="1" applyProtection="1">
      <alignment horizontal="left" indent="4"/>
      <protection locked="0"/>
    </xf>
    <xf numFmtId="166" fontId="2" fillId="4" borderId="3" xfId="0" applyNumberFormat="1" applyFont="1" applyFill="1" applyBorder="1" applyAlignment="1" applyProtection="1">
      <alignment horizontal="center"/>
      <protection locked="0"/>
    </xf>
    <xf numFmtId="166" fontId="2" fillId="4" borderId="7" xfId="0" applyNumberFormat="1" applyFont="1" applyFill="1" applyBorder="1" applyAlignment="1" applyProtection="1">
      <alignment horizontal="center"/>
      <protection locked="0"/>
    </xf>
    <xf numFmtId="166" fontId="2" fillId="2" borderId="21" xfId="0" applyNumberFormat="1" applyFont="1" applyFill="1" applyBorder="1" applyProtection="1">
      <protection locked="0"/>
    </xf>
    <xf numFmtId="166" fontId="2" fillId="2" borderId="1" xfId="0" applyNumberFormat="1" applyFont="1" applyFill="1" applyBorder="1" applyAlignment="1" applyProtection="1">
      <alignment horizontal="left" indent="4"/>
      <protection locked="0"/>
    </xf>
    <xf numFmtId="2" fontId="2" fillId="6" borderId="6" xfId="0" applyNumberFormat="1" applyFont="1" applyFill="1" applyBorder="1" applyAlignment="1" applyProtection="1">
      <alignment horizontal="left" indent="3"/>
    </xf>
    <xf numFmtId="2" fontId="2" fillId="6" borderId="1" xfId="0" applyNumberFormat="1" applyFont="1" applyFill="1" applyBorder="1" applyAlignment="1" applyProtection="1">
      <alignment horizontal="left" indent="3"/>
    </xf>
    <xf numFmtId="2" fontId="2" fillId="6" borderId="2" xfId="0" applyNumberFormat="1" applyFont="1" applyFill="1" applyBorder="1" applyAlignment="1" applyProtection="1">
      <alignment horizontal="left" indent="3"/>
    </xf>
    <xf numFmtId="0" fontId="2" fillId="5" borderId="5" xfId="0" applyFont="1" applyFill="1" applyBorder="1" applyAlignment="1" applyProtection="1">
      <alignment horizontal="center"/>
      <protection locked="0"/>
    </xf>
    <xf numFmtId="166" fontId="2" fillId="22" borderId="36" xfId="0" applyNumberFormat="1" applyFont="1" applyFill="1" applyBorder="1" applyProtection="1">
      <protection locked="0"/>
    </xf>
    <xf numFmtId="167" fontId="2" fillId="5" borderId="5" xfId="0" applyNumberFormat="1" applyFont="1" applyFill="1" applyBorder="1" applyProtection="1"/>
    <xf numFmtId="2" fontId="2" fillId="5" borderId="5" xfId="0" applyNumberFormat="1" applyFont="1" applyFill="1" applyBorder="1" applyAlignment="1" applyProtection="1">
      <alignment horizontal="left" indent="3"/>
    </xf>
    <xf numFmtId="2" fontId="2" fillId="5" borderId="26" xfId="0" applyNumberFormat="1" applyFont="1" applyFill="1" applyBorder="1" applyAlignment="1" applyProtection="1">
      <alignment horizontal="left" indent="3"/>
    </xf>
    <xf numFmtId="0" fontId="2" fillId="5" borderId="8" xfId="0" applyFont="1" applyFill="1" applyBorder="1" applyAlignment="1" applyProtection="1">
      <alignment horizontal="center"/>
      <protection locked="0"/>
    </xf>
    <xf numFmtId="166" fontId="2" fillId="22" borderId="3" xfId="0" applyNumberFormat="1" applyFont="1" applyFill="1" applyBorder="1" applyProtection="1">
      <protection locked="0"/>
    </xf>
    <xf numFmtId="166" fontId="2" fillId="5" borderId="31" xfId="0" applyNumberFormat="1" applyFont="1" applyFill="1" applyBorder="1" applyProtection="1">
      <protection locked="0"/>
    </xf>
    <xf numFmtId="166" fontId="2" fillId="22" borderId="12" xfId="0" applyNumberFormat="1" applyFont="1" applyFill="1" applyBorder="1" applyProtection="1"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18" fillId="0" borderId="24" xfId="0" applyFont="1" applyBorder="1" applyAlignment="1"/>
    <xf numFmtId="0" fontId="18" fillId="0" borderId="24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2" fontId="2" fillId="2" borderId="12" xfId="0" applyNumberFormat="1" applyFont="1" applyFill="1" applyBorder="1" applyAlignment="1" applyProtection="1">
      <alignment horizontal="left" indent="4"/>
      <protection locked="0"/>
    </xf>
    <xf numFmtId="2" fontId="2" fillId="5" borderId="3" xfId="0" applyNumberFormat="1" applyFont="1" applyFill="1" applyBorder="1" applyAlignment="1" applyProtection="1">
      <alignment horizontal="left" indent="4"/>
      <protection locked="0"/>
    </xf>
    <xf numFmtId="0" fontId="2" fillId="7" borderId="5" xfId="0" applyFont="1" applyFill="1" applyBorder="1" applyAlignment="1">
      <alignment horizontal="center" vertical="top"/>
    </xf>
    <xf numFmtId="0" fontId="2" fillId="7" borderId="3" xfId="0" applyFont="1" applyFill="1" applyBorder="1" applyProtection="1"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2" fontId="2" fillId="3" borderId="5" xfId="0" applyNumberFormat="1" applyFont="1" applyFill="1" applyBorder="1" applyAlignment="1" applyProtection="1">
      <alignment horizontal="left" indent="4"/>
      <protection locked="0"/>
    </xf>
    <xf numFmtId="2" fontId="2" fillId="3" borderId="3" xfId="0" applyNumberFormat="1" applyFont="1" applyFill="1" applyBorder="1" applyAlignment="1" applyProtection="1">
      <alignment horizontal="left" indent="4"/>
      <protection locked="0"/>
    </xf>
    <xf numFmtId="0" fontId="2" fillId="7" borderId="5" xfId="0" applyFont="1" applyFill="1" applyBorder="1" applyProtection="1">
      <protection locked="0"/>
    </xf>
    <xf numFmtId="0" fontId="2" fillId="7" borderId="5" xfId="0" applyFont="1" applyFill="1" applyBorder="1" applyAlignment="1" applyProtection="1">
      <alignment horizontal="center"/>
      <protection locked="0"/>
    </xf>
    <xf numFmtId="166" fontId="2" fillId="2" borderId="7" xfId="0" applyNumberFormat="1" applyFont="1" applyFill="1" applyBorder="1" applyProtection="1">
      <protection locked="0"/>
    </xf>
    <xf numFmtId="166" fontId="2" fillId="2" borderId="7" xfId="0" applyNumberFormat="1" applyFont="1" applyFill="1" applyBorder="1" applyAlignment="1" applyProtection="1">
      <alignment horizontal="left" indent="4"/>
      <protection locked="0"/>
    </xf>
    <xf numFmtId="0" fontId="2" fillId="5" borderId="1" xfId="0" applyFont="1" applyFill="1" applyBorder="1" applyProtection="1">
      <protection locked="0"/>
    </xf>
    <xf numFmtId="166" fontId="2" fillId="5" borderId="1" xfId="0" applyNumberFormat="1" applyFont="1" applyFill="1" applyBorder="1" applyProtection="1">
      <protection locked="0"/>
    </xf>
    <xf numFmtId="166" fontId="2" fillId="5" borderId="1" xfId="0" applyNumberFormat="1" applyFont="1" applyFill="1" applyBorder="1" applyAlignment="1" applyProtection="1">
      <alignment horizontal="left" indent="4"/>
      <protection locked="0"/>
    </xf>
    <xf numFmtId="167" fontId="2" fillId="5" borderId="1" xfId="0" applyNumberFormat="1" applyFont="1" applyFill="1" applyBorder="1" applyProtection="1"/>
    <xf numFmtId="2" fontId="2" fillId="5" borderId="1" xfId="0" applyNumberFormat="1" applyFont="1" applyFill="1" applyBorder="1" applyProtection="1">
      <protection locked="0"/>
    </xf>
    <xf numFmtId="2" fontId="2" fillId="5" borderId="1" xfId="0" applyNumberFormat="1" applyFont="1" applyFill="1" applyBorder="1" applyAlignment="1" applyProtection="1">
      <alignment horizontal="left" indent="3"/>
    </xf>
    <xf numFmtId="2" fontId="2" fillId="5" borderId="2" xfId="0" applyNumberFormat="1" applyFont="1" applyFill="1" applyBorder="1" applyAlignment="1" applyProtection="1">
      <alignment horizontal="left" indent="3"/>
    </xf>
    <xf numFmtId="0" fontId="2" fillId="15" borderId="5" xfId="0" applyFont="1" applyFill="1" applyBorder="1"/>
    <xf numFmtId="166" fontId="2" fillId="15" borderId="5" xfId="0" applyNumberFormat="1" applyFont="1" applyFill="1" applyBorder="1"/>
    <xf numFmtId="2" fontId="2" fillId="15" borderId="5" xfId="0" applyNumberFormat="1" applyFont="1" applyFill="1" applyBorder="1"/>
    <xf numFmtId="167" fontId="2" fillId="15" borderId="5" xfId="0" applyNumberFormat="1" applyFont="1" applyFill="1" applyBorder="1"/>
    <xf numFmtId="2" fontId="2" fillId="15" borderId="5" xfId="0" applyNumberFormat="1" applyFont="1" applyFill="1" applyBorder="1" applyAlignment="1">
      <alignment horizontal="left" indent="3"/>
    </xf>
    <xf numFmtId="2" fontId="2" fillId="15" borderId="26" xfId="0" applyNumberFormat="1" applyFont="1" applyFill="1" applyBorder="1" applyAlignment="1">
      <alignment horizontal="left" indent="3"/>
    </xf>
    <xf numFmtId="166" fontId="2" fillId="15" borderId="4" xfId="0" applyNumberFormat="1" applyFont="1" applyFill="1" applyBorder="1"/>
    <xf numFmtId="2" fontId="2" fillId="15" borderId="4" xfId="0" applyNumberFormat="1" applyFont="1" applyFill="1" applyBorder="1" applyAlignment="1">
      <alignment horizontal="left" indent="3"/>
    </xf>
    <xf numFmtId="166" fontId="2" fillId="22" borderId="4" xfId="0" applyNumberFormat="1" applyFont="1" applyFill="1" applyBorder="1" applyProtection="1">
      <protection locked="0"/>
    </xf>
    <xf numFmtId="0" fontId="2" fillId="3" borderId="12" xfId="0" applyFont="1" applyFill="1" applyBorder="1" applyProtection="1">
      <protection locked="0"/>
    </xf>
    <xf numFmtId="0" fontId="2" fillId="3" borderId="12" xfId="0" applyFont="1" applyFill="1" applyBorder="1" applyAlignment="1" applyProtection="1">
      <alignment horizontal="center"/>
      <protection locked="0"/>
    </xf>
    <xf numFmtId="2" fontId="2" fillId="3" borderId="12" xfId="0" applyNumberFormat="1" applyFont="1" applyFill="1" applyBorder="1" applyAlignment="1" applyProtection="1">
      <alignment horizontal="left" indent="4"/>
      <protection locked="0"/>
    </xf>
    <xf numFmtId="2" fontId="2" fillId="3" borderId="7" xfId="0" applyNumberFormat="1" applyFont="1" applyFill="1" applyBorder="1" applyAlignment="1" applyProtection="1">
      <alignment horizontal="left" indent="4"/>
      <protection locked="0"/>
    </xf>
    <xf numFmtId="2" fontId="2" fillId="4" borderId="12" xfId="0" applyNumberFormat="1" applyFont="1" applyFill="1" applyBorder="1" applyAlignment="1" applyProtection="1">
      <alignment horizontal="left" indent="4"/>
      <protection locked="0"/>
    </xf>
    <xf numFmtId="166" fontId="2" fillId="2" borderId="7" xfId="0" applyNumberFormat="1" applyFont="1" applyFill="1" applyBorder="1"/>
    <xf numFmtId="2" fontId="2" fillId="5" borderId="12" xfId="0" applyNumberFormat="1" applyFont="1" applyFill="1" applyBorder="1" applyAlignment="1">
      <alignment horizontal="center"/>
    </xf>
    <xf numFmtId="0" fontId="2" fillId="11" borderId="3" xfId="11" applyFont="1" applyFill="1" applyBorder="1" applyAlignment="1">
      <alignment horizontal="left"/>
    </xf>
    <xf numFmtId="0" fontId="2" fillId="11" borderId="3" xfId="11" applyFont="1" applyFill="1" applyBorder="1" applyAlignment="1">
      <alignment horizontal="center"/>
    </xf>
    <xf numFmtId="166" fontId="2" fillId="11" borderId="3" xfId="11" applyNumberFormat="1" applyFont="1" applyFill="1" applyBorder="1" applyAlignment="1">
      <alignment horizontal="right"/>
    </xf>
    <xf numFmtId="166" fontId="2" fillId="11" borderId="3" xfId="11" applyNumberFormat="1" applyFont="1" applyFill="1" applyBorder="1"/>
    <xf numFmtId="166" fontId="2" fillId="11" borderId="3" xfId="11" applyNumberFormat="1" applyFont="1" applyFill="1" applyBorder="1" applyAlignment="1">
      <alignment horizontal="center"/>
    </xf>
    <xf numFmtId="167" fontId="2" fillId="11" borderId="3" xfId="11" applyNumberFormat="1" applyFont="1" applyFill="1" applyBorder="1"/>
    <xf numFmtId="2" fontId="2" fillId="11" borderId="3" xfId="11" applyNumberFormat="1" applyFont="1" applyFill="1" applyBorder="1"/>
    <xf numFmtId="2" fontId="2" fillId="11" borderId="3" xfId="11" applyNumberFormat="1" applyFont="1" applyFill="1" applyBorder="1" applyAlignment="1">
      <alignment horizontal="center"/>
    </xf>
    <xf numFmtId="166" fontId="2" fillId="11" borderId="3" xfId="11" applyNumberFormat="1" applyFont="1" applyFill="1" applyBorder="1" applyAlignment="1">
      <alignment horizontal="left" indent="3"/>
    </xf>
    <xf numFmtId="0" fontId="2" fillId="6" borderId="5" xfId="11" applyFont="1" applyFill="1" applyBorder="1"/>
    <xf numFmtId="0" fontId="2" fillId="6" borderId="5" xfId="11" applyFont="1" applyFill="1" applyBorder="1" applyAlignment="1">
      <alignment horizontal="center"/>
    </xf>
    <xf numFmtId="166" fontId="2" fillId="6" borderId="5" xfId="11" applyNumberFormat="1" applyFont="1" applyFill="1" applyBorder="1"/>
    <xf numFmtId="166" fontId="2" fillId="6" borderId="5" xfId="11" applyNumberFormat="1" applyFont="1" applyFill="1" applyBorder="1" applyAlignment="1">
      <alignment horizontal="center"/>
    </xf>
    <xf numFmtId="167" fontId="2" fillId="6" borderId="5" xfId="11" applyNumberFormat="1" applyFont="1" applyFill="1" applyBorder="1"/>
    <xf numFmtId="2" fontId="2" fillId="6" borderId="5" xfId="11" applyNumberFormat="1" applyFont="1" applyFill="1" applyBorder="1"/>
    <xf numFmtId="2" fontId="2" fillId="6" borderId="5" xfId="11" applyNumberFormat="1" applyFont="1" applyFill="1" applyBorder="1" applyAlignment="1">
      <alignment horizontal="center"/>
    </xf>
    <xf numFmtId="166" fontId="2" fillId="6" borderId="5" xfId="11" applyNumberFormat="1" applyFont="1" applyFill="1" applyBorder="1" applyAlignment="1">
      <alignment horizontal="left" indent="3"/>
    </xf>
    <xf numFmtId="2" fontId="2" fillId="6" borderId="26" xfId="11" applyNumberFormat="1" applyFont="1" applyFill="1" applyBorder="1" applyAlignment="1">
      <alignment horizontal="left" indent="3"/>
    </xf>
    <xf numFmtId="0" fontId="2" fillId="6" borderId="3" xfId="11" applyFont="1" applyFill="1" applyBorder="1"/>
    <xf numFmtId="0" fontId="2" fillId="6" borderId="3" xfId="11" applyFont="1" applyFill="1" applyBorder="1" applyAlignment="1">
      <alignment horizontal="center"/>
    </xf>
    <xf numFmtId="166" fontId="2" fillId="6" borderId="3" xfId="11" applyNumberFormat="1" applyFont="1" applyFill="1" applyBorder="1"/>
    <xf numFmtId="166" fontId="2" fillId="6" borderId="3" xfId="11" applyNumberFormat="1" applyFont="1" applyFill="1" applyBorder="1" applyAlignment="1">
      <alignment horizontal="center"/>
    </xf>
    <xf numFmtId="167" fontId="2" fillId="6" borderId="3" xfId="11" applyNumberFormat="1" applyFont="1" applyFill="1" applyBorder="1"/>
    <xf numFmtId="2" fontId="2" fillId="6" borderId="3" xfId="11" applyNumberFormat="1" applyFont="1" applyFill="1" applyBorder="1"/>
    <xf numFmtId="2" fontId="2" fillId="6" borderId="3" xfId="11" applyNumberFormat="1" applyFont="1" applyFill="1" applyBorder="1" applyAlignment="1">
      <alignment horizontal="center"/>
    </xf>
    <xf numFmtId="166" fontId="2" fillId="6" borderId="3" xfId="11" applyNumberFormat="1" applyFont="1" applyFill="1" applyBorder="1" applyAlignment="1">
      <alignment horizontal="left" indent="3"/>
    </xf>
    <xf numFmtId="2" fontId="2" fillId="6" borderId="9" xfId="11" applyNumberFormat="1" applyFont="1" applyFill="1" applyBorder="1" applyAlignment="1">
      <alignment horizontal="left" indent="3"/>
    </xf>
    <xf numFmtId="0" fontId="2" fillId="12" borderId="5" xfId="11" applyFont="1" applyFill="1" applyBorder="1"/>
    <xf numFmtId="0" fontId="2" fillId="12" borderId="5" xfId="11" applyFont="1" applyFill="1" applyBorder="1" applyAlignment="1">
      <alignment horizontal="center"/>
    </xf>
    <xf numFmtId="166" fontId="2" fillId="12" borderId="5" xfId="11" applyNumberFormat="1" applyFont="1" applyFill="1" applyBorder="1"/>
    <xf numFmtId="166" fontId="2" fillId="12" borderId="5" xfId="11" applyNumberFormat="1" applyFont="1" applyFill="1" applyBorder="1" applyAlignment="1">
      <alignment horizontal="center"/>
    </xf>
    <xf numFmtId="167" fontId="2" fillId="12" borderId="5" xfId="11" applyNumberFormat="1" applyFont="1" applyFill="1" applyBorder="1"/>
    <xf numFmtId="2" fontId="2" fillId="12" borderId="5" xfId="11" applyNumberFormat="1" applyFont="1" applyFill="1" applyBorder="1"/>
    <xf numFmtId="2" fontId="2" fillId="12" borderId="5" xfId="11" applyNumberFormat="1" applyFont="1" applyFill="1" applyBorder="1" applyAlignment="1">
      <alignment horizontal="center"/>
    </xf>
    <xf numFmtId="166" fontId="2" fillId="12" borderId="5" xfId="11" applyNumberFormat="1" applyFont="1" applyFill="1" applyBorder="1" applyAlignment="1">
      <alignment horizontal="left" indent="3"/>
    </xf>
    <xf numFmtId="2" fontId="2" fillId="12" borderId="26" xfId="11" applyNumberFormat="1" applyFont="1" applyFill="1" applyBorder="1" applyAlignment="1">
      <alignment horizontal="left" indent="3"/>
    </xf>
    <xf numFmtId="0" fontId="2" fillId="12" borderId="3" xfId="11" applyFont="1" applyFill="1" applyBorder="1"/>
    <xf numFmtId="0" fontId="2" fillId="12" borderId="3" xfId="11" applyFont="1" applyFill="1" applyBorder="1" applyAlignment="1">
      <alignment horizontal="center"/>
    </xf>
    <xf numFmtId="166" fontId="2" fillId="12" borderId="3" xfId="11" applyNumberFormat="1" applyFont="1" applyFill="1" applyBorder="1"/>
    <xf numFmtId="166" fontId="2" fillId="12" borderId="3" xfId="11" applyNumberFormat="1" applyFont="1" applyFill="1" applyBorder="1" applyAlignment="1">
      <alignment horizontal="center"/>
    </xf>
    <xf numFmtId="167" fontId="2" fillId="12" borderId="3" xfId="11" applyNumberFormat="1" applyFont="1" applyFill="1" applyBorder="1"/>
    <xf numFmtId="2" fontId="2" fillId="12" borderId="3" xfId="11" applyNumberFormat="1" applyFont="1" applyFill="1" applyBorder="1"/>
    <xf numFmtId="2" fontId="2" fillId="12" borderId="3" xfId="11" applyNumberFormat="1" applyFont="1" applyFill="1" applyBorder="1" applyAlignment="1">
      <alignment horizontal="center"/>
    </xf>
    <xf numFmtId="166" fontId="2" fillId="12" borderId="3" xfId="11" applyNumberFormat="1" applyFont="1" applyFill="1" applyBorder="1" applyAlignment="1">
      <alignment horizontal="left" indent="3"/>
    </xf>
    <xf numFmtId="2" fontId="2" fillId="12" borderId="9" xfId="11" applyNumberFormat="1" applyFont="1" applyFill="1" applyBorder="1" applyAlignment="1">
      <alignment horizontal="left" indent="3"/>
    </xf>
    <xf numFmtId="0" fontId="2" fillId="12" borderId="7" xfId="11" applyFont="1" applyFill="1" applyBorder="1"/>
    <xf numFmtId="0" fontId="2" fillId="12" borderId="7" xfId="11" applyFont="1" applyFill="1" applyBorder="1" applyAlignment="1">
      <alignment horizontal="center"/>
    </xf>
    <xf numFmtId="166" fontId="2" fillId="12" borderId="7" xfId="11" applyNumberFormat="1" applyFont="1" applyFill="1" applyBorder="1"/>
    <xf numFmtId="166" fontId="2" fillId="12" borderId="7" xfId="11" applyNumberFormat="1" applyFont="1" applyFill="1" applyBorder="1" applyAlignment="1">
      <alignment horizontal="center"/>
    </xf>
    <xf numFmtId="167" fontId="2" fillId="12" borderId="7" xfId="11" applyNumberFormat="1" applyFont="1" applyFill="1" applyBorder="1"/>
    <xf numFmtId="2" fontId="2" fillId="12" borderId="7" xfId="11" applyNumberFormat="1" applyFont="1" applyFill="1" applyBorder="1"/>
    <xf numFmtId="2" fontId="2" fillId="12" borderId="7" xfId="11" applyNumberFormat="1" applyFont="1" applyFill="1" applyBorder="1" applyAlignment="1">
      <alignment horizontal="center"/>
    </xf>
    <xf numFmtId="166" fontId="2" fillId="12" borderId="7" xfId="11" applyNumberFormat="1" applyFont="1" applyFill="1" applyBorder="1" applyAlignment="1">
      <alignment horizontal="left" indent="3"/>
    </xf>
    <xf numFmtId="2" fontId="2" fillId="12" borderId="10" xfId="11" applyNumberFormat="1" applyFont="1" applyFill="1" applyBorder="1" applyAlignment="1">
      <alignment horizontal="left" indent="3"/>
    </xf>
    <xf numFmtId="0" fontId="9" fillId="10" borderId="12" xfId="11" applyFont="1" applyFill="1" applyBorder="1"/>
    <xf numFmtId="0" fontId="9" fillId="10" borderId="12" xfId="11" applyFont="1" applyFill="1" applyBorder="1" applyAlignment="1">
      <alignment horizontal="center"/>
    </xf>
    <xf numFmtId="166" fontId="2" fillId="10" borderId="12" xfId="11" applyNumberFormat="1" applyFont="1" applyFill="1" applyBorder="1" applyAlignment="1">
      <alignment horizontal="left" indent="3"/>
    </xf>
    <xf numFmtId="0" fontId="9" fillId="10" borderId="21" xfId="11" applyFont="1" applyFill="1" applyBorder="1"/>
    <xf numFmtId="0" fontId="9" fillId="10" borderId="21" xfId="11" applyFont="1" applyFill="1" applyBorder="1" applyAlignment="1">
      <alignment horizontal="center"/>
    </xf>
    <xf numFmtId="166" fontId="2" fillId="10" borderId="21" xfId="11" applyNumberFormat="1" applyFont="1" applyFill="1" applyBorder="1" applyAlignment="1">
      <alignment horizontal="left" indent="3"/>
    </xf>
    <xf numFmtId="166" fontId="2" fillId="13" borderId="5" xfId="11" applyNumberFormat="1" applyFont="1" applyFill="1" applyBorder="1" applyAlignment="1">
      <alignment horizontal="left" indent="3"/>
    </xf>
    <xf numFmtId="166" fontId="2" fillId="13" borderId="3" xfId="11" applyNumberFormat="1" applyFont="1" applyFill="1" applyBorder="1" applyAlignment="1">
      <alignment horizontal="left" indent="3"/>
    </xf>
    <xf numFmtId="166" fontId="2" fillId="13" borderId="7" xfId="11" applyNumberFormat="1" applyFont="1" applyFill="1" applyBorder="1" applyAlignment="1">
      <alignment horizontal="left" indent="3"/>
    </xf>
    <xf numFmtId="0" fontId="2" fillId="11" borderId="5" xfId="11" applyFont="1" applyFill="1" applyBorder="1" applyAlignment="1">
      <alignment horizontal="left"/>
    </xf>
    <xf numFmtId="0" fontId="2" fillId="11" borderId="5" xfId="11" applyFont="1" applyFill="1" applyBorder="1" applyAlignment="1">
      <alignment horizontal="center"/>
    </xf>
    <xf numFmtId="166" fontId="2" fillId="11" borderId="5" xfId="11" applyNumberFormat="1" applyFont="1" applyFill="1" applyBorder="1" applyAlignment="1">
      <alignment horizontal="right"/>
    </xf>
    <xf numFmtId="166" fontId="2" fillId="11" borderId="5" xfId="11" applyNumberFormat="1" applyFont="1" applyFill="1" applyBorder="1"/>
    <xf numFmtId="166" fontId="2" fillId="11" borderId="5" xfId="11" applyNumberFormat="1" applyFont="1" applyFill="1" applyBorder="1" applyAlignment="1">
      <alignment horizontal="center"/>
    </xf>
    <xf numFmtId="167" fontId="2" fillId="11" borderId="5" xfId="11" applyNumberFormat="1" applyFont="1" applyFill="1" applyBorder="1"/>
    <xf numFmtId="2" fontId="2" fillId="11" borderId="5" xfId="11" applyNumberFormat="1" applyFont="1" applyFill="1" applyBorder="1"/>
    <xf numFmtId="2" fontId="2" fillId="11" borderId="5" xfId="11" applyNumberFormat="1" applyFont="1" applyFill="1" applyBorder="1" applyAlignment="1">
      <alignment horizontal="center"/>
    </xf>
    <xf numFmtId="166" fontId="2" fillId="11" borderId="5" xfId="11" applyNumberFormat="1" applyFont="1" applyFill="1" applyBorder="1" applyAlignment="1">
      <alignment horizontal="left" indent="3"/>
    </xf>
    <xf numFmtId="2" fontId="2" fillId="11" borderId="26" xfId="11" applyNumberFormat="1" applyFont="1" applyFill="1" applyBorder="1" applyAlignment="1">
      <alignment horizontal="left" indent="3"/>
    </xf>
    <xf numFmtId="2" fontId="2" fillId="11" borderId="27" xfId="11" applyNumberFormat="1" applyFont="1" applyFill="1" applyBorder="1" applyAlignment="1">
      <alignment horizontal="left" indent="3"/>
    </xf>
    <xf numFmtId="0" fontId="2" fillId="11" borderId="7" xfId="11" applyFont="1" applyFill="1" applyBorder="1" applyAlignment="1">
      <alignment horizontal="left"/>
    </xf>
    <xf numFmtId="0" fontId="2" fillId="11" borderId="7" xfId="11" applyFont="1" applyFill="1" applyBorder="1" applyAlignment="1">
      <alignment horizontal="center"/>
    </xf>
    <xf numFmtId="166" fontId="2" fillId="11" borderId="7" xfId="11" applyNumberFormat="1" applyFont="1" applyFill="1" applyBorder="1" applyAlignment="1">
      <alignment horizontal="right"/>
    </xf>
    <xf numFmtId="166" fontId="2" fillId="11" borderId="7" xfId="11" applyNumberFormat="1" applyFont="1" applyFill="1" applyBorder="1"/>
    <xf numFmtId="166" fontId="2" fillId="11" borderId="7" xfId="11" applyNumberFormat="1" applyFont="1" applyFill="1" applyBorder="1" applyAlignment="1">
      <alignment horizontal="center"/>
    </xf>
    <xf numFmtId="167" fontId="2" fillId="11" borderId="7" xfId="11" applyNumberFormat="1" applyFont="1" applyFill="1" applyBorder="1"/>
    <xf numFmtId="2" fontId="2" fillId="11" borderId="7" xfId="11" applyNumberFormat="1" applyFont="1" applyFill="1" applyBorder="1"/>
    <xf numFmtId="2" fontId="2" fillId="11" borderId="7" xfId="11" applyNumberFormat="1" applyFont="1" applyFill="1" applyBorder="1" applyAlignment="1">
      <alignment horizontal="center"/>
    </xf>
    <xf numFmtId="166" fontId="2" fillId="11" borderId="7" xfId="11" applyNumberFormat="1" applyFont="1" applyFill="1" applyBorder="1" applyAlignment="1">
      <alignment horizontal="left" indent="3"/>
    </xf>
    <xf numFmtId="2" fontId="2" fillId="11" borderId="18" xfId="11" applyNumberFormat="1" applyFont="1" applyFill="1" applyBorder="1" applyAlignment="1">
      <alignment horizontal="left" indent="3"/>
    </xf>
    <xf numFmtId="2" fontId="2" fillId="11" borderId="3" xfId="11" applyNumberFormat="1" applyFont="1" applyFill="1" applyBorder="1" applyAlignment="1">
      <alignment horizontal="left" indent="3"/>
    </xf>
    <xf numFmtId="2" fontId="2" fillId="6" borderId="5" xfId="11" applyNumberFormat="1" applyFont="1" applyFill="1" applyBorder="1" applyAlignment="1">
      <alignment horizontal="left" indent="3"/>
    </xf>
    <xf numFmtId="2" fontId="2" fillId="6" borderId="3" xfId="11" applyNumberFormat="1" applyFont="1" applyFill="1" applyBorder="1" applyAlignment="1">
      <alignment horizontal="left" indent="3"/>
    </xf>
    <xf numFmtId="2" fontId="2" fillId="6" borderId="10" xfId="11" applyNumberFormat="1" applyFont="1" applyFill="1" applyBorder="1" applyAlignment="1">
      <alignment horizontal="left" indent="3"/>
    </xf>
    <xf numFmtId="0" fontId="9" fillId="10" borderId="12" xfId="8" applyFont="1" applyFill="1" applyBorder="1" applyAlignment="1">
      <alignment vertical="center"/>
    </xf>
    <xf numFmtId="0" fontId="9" fillId="10" borderId="12" xfId="8" applyFont="1" applyFill="1" applyBorder="1" applyAlignment="1">
      <alignment horizontal="center" vertical="center"/>
    </xf>
    <xf numFmtId="166" fontId="2" fillId="10" borderId="12" xfId="8" applyNumberFormat="1" applyFont="1" applyFill="1" applyBorder="1" applyAlignment="1">
      <alignment horizontal="center" vertical="center"/>
    </xf>
    <xf numFmtId="167" fontId="2" fillId="10" borderId="12" xfId="8" applyNumberFormat="1" applyFont="1" applyFill="1" applyBorder="1" applyAlignment="1">
      <alignment horizontal="center" vertical="center"/>
    </xf>
    <xf numFmtId="2" fontId="2" fillId="10" borderId="12" xfId="8" applyNumberFormat="1" applyFont="1" applyFill="1" applyBorder="1" applyAlignment="1">
      <alignment horizontal="center" vertical="center"/>
    </xf>
    <xf numFmtId="2" fontId="2" fillId="10" borderId="27" xfId="8" applyNumberFormat="1" applyFont="1" applyFill="1" applyBorder="1" applyAlignment="1">
      <alignment horizontal="center" vertical="center"/>
    </xf>
    <xf numFmtId="0" fontId="9" fillId="10" borderId="21" xfId="8" applyFont="1" applyFill="1" applyBorder="1" applyAlignment="1">
      <alignment vertical="center"/>
    </xf>
    <xf numFmtId="0" fontId="9" fillId="10" borderId="21" xfId="8" applyFont="1" applyFill="1" applyBorder="1" applyAlignment="1">
      <alignment horizontal="center" vertical="center"/>
    </xf>
    <xf numFmtId="166" fontId="2" fillId="10" borderId="21" xfId="8" applyNumberFormat="1" applyFont="1" applyFill="1" applyBorder="1" applyAlignment="1">
      <alignment horizontal="center" vertical="center"/>
    </xf>
    <xf numFmtId="167" fontId="2" fillId="10" borderId="21" xfId="8" applyNumberFormat="1" applyFont="1" applyFill="1" applyBorder="1" applyAlignment="1">
      <alignment horizontal="center" vertical="center"/>
    </xf>
    <xf numFmtId="2" fontId="2" fillId="10" borderId="21" xfId="8" applyNumberFormat="1" applyFont="1" applyFill="1" applyBorder="1" applyAlignment="1">
      <alignment horizontal="center" vertical="center"/>
    </xf>
    <xf numFmtId="2" fontId="2" fillId="10" borderId="28" xfId="8" applyNumberFormat="1" applyFont="1" applyFill="1" applyBorder="1" applyAlignment="1">
      <alignment horizontal="center" vertical="center"/>
    </xf>
    <xf numFmtId="0" fontId="2" fillId="13" borderId="5" xfId="8" applyFont="1" applyFill="1" applyBorder="1" applyAlignment="1">
      <alignment vertical="center"/>
    </xf>
    <xf numFmtId="0" fontId="2" fillId="13" borderId="5" xfId="8" applyFont="1" applyFill="1" applyBorder="1" applyAlignment="1">
      <alignment horizontal="center" vertical="center"/>
    </xf>
    <xf numFmtId="166" fontId="2" fillId="13" borderId="5" xfId="8" applyNumberFormat="1" applyFont="1" applyFill="1" applyBorder="1" applyAlignment="1">
      <alignment horizontal="center" vertical="center"/>
    </xf>
    <xf numFmtId="167" fontId="2" fillId="13" borderId="5" xfId="8" applyNumberFormat="1" applyFont="1" applyFill="1" applyBorder="1" applyAlignment="1">
      <alignment horizontal="center" vertical="center"/>
    </xf>
    <xf numFmtId="2" fontId="2" fillId="13" borderId="5" xfId="8" applyNumberFormat="1" applyFont="1" applyFill="1" applyBorder="1" applyAlignment="1">
      <alignment horizontal="center" vertical="center"/>
    </xf>
    <xf numFmtId="2" fontId="2" fillId="13" borderId="26" xfId="8" applyNumberFormat="1" applyFont="1" applyFill="1" applyBorder="1" applyAlignment="1">
      <alignment horizontal="center" vertical="center"/>
    </xf>
    <xf numFmtId="0" fontId="2" fillId="13" borderId="3" xfId="8" applyFont="1" applyFill="1" applyBorder="1" applyAlignment="1">
      <alignment vertical="center"/>
    </xf>
    <xf numFmtId="0" fontId="2" fillId="13" borderId="3" xfId="8" applyFont="1" applyFill="1" applyBorder="1" applyAlignment="1">
      <alignment horizontal="center" vertical="center"/>
    </xf>
    <xf numFmtId="166" fontId="2" fillId="13" borderId="3" xfId="8" applyNumberFormat="1" applyFont="1" applyFill="1" applyBorder="1" applyAlignment="1">
      <alignment horizontal="center" vertical="center"/>
    </xf>
    <xf numFmtId="167" fontId="2" fillId="13" borderId="3" xfId="8" applyNumberFormat="1" applyFont="1" applyFill="1" applyBorder="1" applyAlignment="1">
      <alignment horizontal="center" vertical="center"/>
    </xf>
    <xf numFmtId="2" fontId="2" fillId="13" borderId="3" xfId="8" applyNumberFormat="1" applyFont="1" applyFill="1" applyBorder="1" applyAlignment="1">
      <alignment horizontal="center" vertical="center"/>
    </xf>
    <xf numFmtId="2" fontId="2" fillId="13" borderId="9" xfId="8" applyNumberFormat="1" applyFont="1" applyFill="1" applyBorder="1" applyAlignment="1">
      <alignment horizontal="center" vertical="center"/>
    </xf>
    <xf numFmtId="0" fontId="2" fillId="13" borderId="7" xfId="8" applyFont="1" applyFill="1" applyBorder="1" applyAlignment="1">
      <alignment vertical="center"/>
    </xf>
    <xf numFmtId="0" fontId="2" fillId="13" borderId="7" xfId="8" applyFont="1" applyFill="1" applyBorder="1" applyAlignment="1">
      <alignment horizontal="center" vertical="center"/>
    </xf>
    <xf numFmtId="166" fontId="2" fillId="13" borderId="7" xfId="8" applyNumberFormat="1" applyFont="1" applyFill="1" applyBorder="1" applyAlignment="1">
      <alignment horizontal="center" vertical="center"/>
    </xf>
    <xf numFmtId="167" fontId="2" fillId="13" borderId="7" xfId="8" applyNumberFormat="1" applyFont="1" applyFill="1" applyBorder="1" applyAlignment="1">
      <alignment horizontal="center" vertical="center"/>
    </xf>
    <xf numFmtId="2" fontId="2" fillId="13" borderId="7" xfId="8" applyNumberFormat="1" applyFont="1" applyFill="1" applyBorder="1" applyAlignment="1">
      <alignment horizontal="center" vertical="center"/>
    </xf>
    <xf numFmtId="2" fontId="2" fillId="13" borderId="10" xfId="8" applyNumberFormat="1" applyFont="1" applyFill="1" applyBorder="1" applyAlignment="1">
      <alignment horizontal="center" vertical="center"/>
    </xf>
    <xf numFmtId="0" fontId="2" fillId="11" borderId="3" xfId="8" applyFont="1" applyFill="1" applyBorder="1" applyAlignment="1">
      <alignment horizontal="left" vertical="center"/>
    </xf>
    <xf numFmtId="0" fontId="2" fillId="11" borderId="3" xfId="8" applyFont="1" applyFill="1" applyBorder="1" applyAlignment="1">
      <alignment horizontal="center" vertical="center"/>
    </xf>
    <xf numFmtId="166" fontId="2" fillId="11" borderId="3" xfId="8" applyNumberFormat="1" applyFont="1" applyFill="1" applyBorder="1" applyAlignment="1">
      <alignment horizontal="center" vertical="center"/>
    </xf>
    <xf numFmtId="167" fontId="2" fillId="11" borderId="3" xfId="8" applyNumberFormat="1" applyFont="1" applyFill="1" applyBorder="1" applyAlignment="1">
      <alignment horizontal="center" vertical="center"/>
    </xf>
    <xf numFmtId="2" fontId="2" fillId="11" borderId="3" xfId="8" applyNumberFormat="1" applyFont="1" applyFill="1" applyBorder="1" applyAlignment="1">
      <alignment horizontal="center" vertical="center"/>
    </xf>
    <xf numFmtId="2" fontId="2" fillId="11" borderId="9" xfId="8" applyNumberFormat="1" applyFont="1" applyFill="1" applyBorder="1" applyAlignment="1">
      <alignment horizontal="center" vertical="center"/>
    </xf>
    <xf numFmtId="0" fontId="9" fillId="10" borderId="12" xfId="8" applyFont="1" applyFill="1" applyBorder="1" applyAlignment="1">
      <alignment horizontal="left" vertical="center"/>
    </xf>
    <xf numFmtId="0" fontId="9" fillId="10" borderId="21" xfId="8" applyFont="1" applyFill="1" applyBorder="1" applyAlignment="1">
      <alignment horizontal="left" vertical="center"/>
    </xf>
    <xf numFmtId="2" fontId="2" fillId="13" borderId="3" xfId="8" applyNumberFormat="1" applyFont="1" applyFill="1" applyBorder="1" applyAlignment="1">
      <alignment horizontal="left" vertical="center"/>
    </xf>
    <xf numFmtId="1" fontId="2" fillId="13" borderId="3" xfId="8" applyNumberFormat="1" applyFont="1" applyFill="1" applyBorder="1" applyAlignment="1">
      <alignment horizontal="center" vertical="center"/>
    </xf>
    <xf numFmtId="0" fontId="2" fillId="11" borderId="5" xfId="8" applyFont="1" applyFill="1" applyBorder="1" applyAlignment="1">
      <alignment horizontal="left" vertical="center"/>
    </xf>
    <xf numFmtId="0" fontId="2" fillId="11" borderId="5" xfId="8" applyFont="1" applyFill="1" applyBorder="1" applyAlignment="1">
      <alignment horizontal="center" vertical="center"/>
    </xf>
    <xf numFmtId="166" fontId="2" fillId="11" borderId="5" xfId="8" applyNumberFormat="1" applyFont="1" applyFill="1" applyBorder="1" applyAlignment="1">
      <alignment horizontal="center" vertical="center"/>
    </xf>
    <xf numFmtId="167" fontId="2" fillId="11" borderId="5" xfId="8" applyNumberFormat="1" applyFont="1" applyFill="1" applyBorder="1" applyAlignment="1">
      <alignment horizontal="center" vertical="center"/>
    </xf>
    <xf numFmtId="2" fontId="2" fillId="11" borderId="5" xfId="8" applyNumberFormat="1" applyFont="1" applyFill="1" applyBorder="1" applyAlignment="1">
      <alignment horizontal="center" vertical="center"/>
    </xf>
    <xf numFmtId="2" fontId="2" fillId="11" borderId="26" xfId="8" applyNumberFormat="1" applyFont="1" applyFill="1" applyBorder="1" applyAlignment="1">
      <alignment horizontal="center" vertical="center"/>
    </xf>
    <xf numFmtId="2" fontId="2" fillId="11" borderId="27" xfId="8" applyNumberFormat="1" applyFont="1" applyFill="1" applyBorder="1" applyAlignment="1">
      <alignment horizontal="center" vertical="center"/>
    </xf>
    <xf numFmtId="0" fontId="2" fillId="6" borderId="5" xfId="8" applyFont="1" applyFill="1" applyBorder="1" applyAlignment="1">
      <alignment horizontal="left" vertical="center"/>
    </xf>
    <xf numFmtId="0" fontId="2" fillId="6" borderId="5" xfId="8" applyFont="1" applyFill="1" applyBorder="1" applyAlignment="1">
      <alignment horizontal="center" vertical="center"/>
    </xf>
    <xf numFmtId="166" fontId="2" fillId="6" borderId="5" xfId="8" applyNumberFormat="1" applyFont="1" applyFill="1" applyBorder="1" applyAlignment="1">
      <alignment horizontal="center" vertical="center"/>
    </xf>
    <xf numFmtId="167" fontId="2" fillId="6" borderId="5" xfId="8" applyNumberFormat="1" applyFont="1" applyFill="1" applyBorder="1" applyAlignment="1">
      <alignment horizontal="center" vertical="center"/>
    </xf>
    <xf numFmtId="2" fontId="2" fillId="6" borderId="5" xfId="8" applyNumberFormat="1" applyFont="1" applyFill="1" applyBorder="1" applyAlignment="1">
      <alignment horizontal="center" vertical="center"/>
    </xf>
    <xf numFmtId="2" fontId="2" fillId="6" borderId="26" xfId="8" applyNumberFormat="1" applyFont="1" applyFill="1" applyBorder="1" applyAlignment="1">
      <alignment horizontal="center" vertical="center"/>
    </xf>
    <xf numFmtId="0" fontId="2" fillId="6" borderId="3" xfId="8" applyFont="1" applyFill="1" applyBorder="1" applyAlignment="1">
      <alignment horizontal="left" vertical="center"/>
    </xf>
    <xf numFmtId="0" fontId="2" fillId="6" borderId="3" xfId="8" applyFont="1" applyFill="1" applyBorder="1" applyAlignment="1">
      <alignment horizontal="center" vertical="center"/>
    </xf>
    <xf numFmtId="166" fontId="2" fillId="6" borderId="3" xfId="8" applyNumberFormat="1" applyFont="1" applyFill="1" applyBorder="1" applyAlignment="1">
      <alignment horizontal="center" vertical="center"/>
    </xf>
    <xf numFmtId="167" fontId="2" fillId="6" borderId="3" xfId="8" applyNumberFormat="1" applyFont="1" applyFill="1" applyBorder="1" applyAlignment="1">
      <alignment horizontal="center" vertical="center"/>
    </xf>
    <xf numFmtId="2" fontId="2" fillId="6" borderId="3" xfId="8" applyNumberFormat="1" applyFont="1" applyFill="1" applyBorder="1" applyAlignment="1">
      <alignment horizontal="center" vertical="center"/>
    </xf>
    <xf numFmtId="2" fontId="2" fillId="6" borderId="9" xfId="8" applyNumberFormat="1" applyFont="1" applyFill="1" applyBorder="1" applyAlignment="1">
      <alignment horizontal="center" vertical="center"/>
    </xf>
    <xf numFmtId="0" fontId="2" fillId="14" borderId="12" xfId="4" applyFont="1" applyFill="1" applyBorder="1" applyAlignment="1">
      <alignment vertical="center"/>
    </xf>
    <xf numFmtId="0" fontId="2" fillId="14" borderId="5" xfId="8" applyFont="1" applyFill="1" applyBorder="1" applyAlignment="1">
      <alignment vertical="center"/>
    </xf>
    <xf numFmtId="166" fontId="2" fillId="14" borderId="5" xfId="8" applyNumberFormat="1" applyFont="1" applyFill="1" applyBorder="1" applyAlignment="1">
      <alignment vertical="center"/>
    </xf>
    <xf numFmtId="166" fontId="2" fillId="14" borderId="5" xfId="8" applyNumberFormat="1" applyFont="1" applyFill="1" applyBorder="1" applyAlignment="1">
      <alignment horizontal="center" vertical="center"/>
    </xf>
    <xf numFmtId="164" fontId="2" fillId="14" borderId="5" xfId="8" applyNumberFormat="1" applyFont="1" applyFill="1" applyBorder="1" applyAlignment="1">
      <alignment horizontal="center" vertical="center"/>
    </xf>
    <xf numFmtId="2" fontId="2" fillId="14" borderId="5" xfId="8" applyNumberFormat="1" applyFont="1" applyFill="1" applyBorder="1" applyAlignment="1">
      <alignment vertical="center"/>
    </xf>
    <xf numFmtId="2" fontId="2" fillId="14" borderId="5" xfId="8" applyNumberFormat="1" applyFont="1" applyFill="1" applyBorder="1" applyAlignment="1">
      <alignment horizontal="center" vertical="center"/>
    </xf>
    <xf numFmtId="2" fontId="2" fillId="14" borderId="26" xfId="8" applyNumberFormat="1" applyFont="1" applyFill="1" applyBorder="1" applyAlignment="1">
      <alignment horizontal="center" vertical="center"/>
    </xf>
    <xf numFmtId="0" fontId="2" fillId="14" borderId="3" xfId="4" applyFont="1" applyFill="1" applyBorder="1" applyAlignment="1">
      <alignment vertical="center"/>
    </xf>
    <xf numFmtId="0" fontId="2" fillId="14" borderId="3" xfId="8" applyFont="1" applyFill="1" applyBorder="1" applyAlignment="1">
      <alignment vertical="center"/>
    </xf>
    <xf numFmtId="166" fontId="2" fillId="14" borderId="3" xfId="8" applyNumberFormat="1" applyFont="1" applyFill="1" applyBorder="1" applyAlignment="1">
      <alignment vertical="center"/>
    </xf>
    <xf numFmtId="166" fontId="2" fillId="14" borderId="3" xfId="8" applyNumberFormat="1" applyFont="1" applyFill="1" applyBorder="1" applyAlignment="1">
      <alignment horizontal="center" vertical="center"/>
    </xf>
    <xf numFmtId="0" fontId="2" fillId="14" borderId="12" xfId="8" applyFont="1" applyFill="1" applyBorder="1" applyAlignment="1">
      <alignment vertical="center"/>
    </xf>
    <xf numFmtId="164" fontId="2" fillId="14" borderId="3" xfId="8" applyNumberFormat="1" applyFont="1" applyFill="1" applyBorder="1" applyAlignment="1">
      <alignment horizontal="center" vertical="center"/>
    </xf>
    <xf numFmtId="2" fontId="2" fillId="14" borderId="3" xfId="8" applyNumberFormat="1" applyFont="1" applyFill="1" applyBorder="1" applyAlignment="1">
      <alignment vertical="center"/>
    </xf>
    <xf numFmtId="2" fontId="2" fillId="14" borderId="3" xfId="8" applyNumberFormat="1" applyFont="1" applyFill="1" applyBorder="1" applyAlignment="1">
      <alignment horizontal="center" vertical="center"/>
    </xf>
    <xf numFmtId="2" fontId="2" fillId="14" borderId="9" xfId="8" applyNumberFormat="1" applyFont="1" applyFill="1" applyBorder="1" applyAlignment="1">
      <alignment horizontal="center" vertical="center"/>
    </xf>
    <xf numFmtId="2" fontId="2" fillId="13" borderId="5" xfId="8" applyNumberFormat="1" applyFont="1" applyFill="1" applyBorder="1" applyAlignment="1">
      <alignment horizontal="left" vertical="center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7" xfId="0" applyNumberFormat="1" applyFont="1" applyFill="1" applyBorder="1" applyAlignment="1" applyProtection="1">
      <alignment horizontal="center"/>
      <protection locked="0"/>
    </xf>
    <xf numFmtId="1" fontId="2" fillId="5" borderId="3" xfId="0" applyNumberFormat="1" applyFont="1" applyFill="1" applyBorder="1" applyAlignment="1" applyProtection="1">
      <alignment horizontal="center"/>
      <protection locked="0"/>
    </xf>
    <xf numFmtId="1" fontId="2" fillId="5" borderId="7" xfId="0" applyNumberFormat="1" applyFont="1" applyFill="1" applyBorder="1" applyAlignment="1" applyProtection="1">
      <alignment horizontal="center"/>
      <protection locked="0"/>
    </xf>
    <xf numFmtId="1" fontId="2" fillId="3" borderId="5" xfId="0" applyNumberFormat="1" applyFont="1" applyFill="1" applyBorder="1" applyAlignment="1" applyProtection="1">
      <alignment horizontal="center"/>
      <protection locked="0"/>
    </xf>
    <xf numFmtId="1" fontId="2" fillId="3" borderId="3" xfId="0" applyNumberFormat="1" applyFont="1" applyFill="1" applyBorder="1" applyAlignment="1" applyProtection="1">
      <alignment horizontal="center"/>
      <protection locked="0"/>
    </xf>
    <xf numFmtId="1" fontId="2" fillId="3" borderId="7" xfId="0" applyNumberFormat="1" applyFont="1" applyFill="1" applyBorder="1" applyAlignment="1" applyProtection="1">
      <alignment horizontal="center"/>
      <protection locked="0"/>
    </xf>
    <xf numFmtId="1" fontId="2" fillId="4" borderId="5" xfId="0" applyNumberFormat="1" applyFont="1" applyFill="1" applyBorder="1" applyAlignment="1" applyProtection="1">
      <alignment horizontal="center"/>
      <protection locked="0"/>
    </xf>
    <xf numFmtId="1" fontId="2" fillId="4" borderId="3" xfId="0" applyNumberFormat="1" applyFont="1" applyFill="1" applyBorder="1" applyAlignment="1" applyProtection="1">
      <alignment horizontal="center"/>
      <protection locked="0"/>
    </xf>
    <xf numFmtId="1" fontId="2" fillId="4" borderId="7" xfId="0" applyNumberFormat="1" applyFont="1" applyFill="1" applyBorder="1" applyAlignment="1" applyProtection="1">
      <alignment horizontal="center"/>
      <protection locked="0"/>
    </xf>
    <xf numFmtId="0" fontId="2" fillId="6" borderId="7" xfId="0" applyFont="1" applyFill="1" applyBorder="1" applyAlignment="1">
      <alignment horizontal="center" vertical="center"/>
    </xf>
    <xf numFmtId="0" fontId="2" fillId="16" borderId="12" xfId="0" applyFont="1" applyFill="1" applyBorder="1" applyAlignment="1">
      <alignment horizontal="center" vertical="center"/>
    </xf>
    <xf numFmtId="0" fontId="2" fillId="16" borderId="3" xfId="0" applyFont="1" applyFill="1" applyBorder="1" applyAlignment="1">
      <alignment horizontal="center" vertical="center"/>
    </xf>
    <xf numFmtId="0" fontId="2" fillId="16" borderId="7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165" fontId="2" fillId="3" borderId="12" xfId="0" applyNumberFormat="1" applyFont="1" applyFill="1" applyBorder="1" applyAlignment="1" applyProtection="1">
      <alignment horizontal="center"/>
      <protection locked="0"/>
    </xf>
    <xf numFmtId="165" fontId="2" fillId="4" borderId="4" xfId="0" applyNumberFormat="1" applyFont="1" applyFill="1" applyBorder="1" applyProtection="1">
      <protection locked="0"/>
    </xf>
    <xf numFmtId="0" fontId="2" fillId="16" borderId="3" xfId="0" applyFont="1" applyFill="1" applyBorder="1" applyAlignment="1" applyProtection="1">
      <alignment horizontal="center"/>
      <protection locked="0"/>
    </xf>
    <xf numFmtId="0" fontId="2" fillId="4" borderId="36" xfId="0" applyFont="1" applyFill="1" applyBorder="1" applyProtection="1">
      <protection locked="0"/>
    </xf>
    <xf numFmtId="165" fontId="2" fillId="4" borderId="36" xfId="0" applyNumberFormat="1" applyFont="1" applyFill="1" applyBorder="1" applyProtection="1">
      <protection locked="0"/>
    </xf>
    <xf numFmtId="2" fontId="2" fillId="4" borderId="36" xfId="0" applyNumberFormat="1" applyFont="1" applyFill="1" applyBorder="1" applyProtection="1">
      <protection locked="0"/>
    </xf>
    <xf numFmtId="165" fontId="2" fillId="4" borderId="36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Protection="1">
      <protection locked="0"/>
    </xf>
    <xf numFmtId="0" fontId="2" fillId="15" borderId="3" xfId="0" applyFont="1" applyFill="1" applyBorder="1" applyAlignment="1" applyProtection="1">
      <alignment horizontal="left"/>
      <protection locked="0"/>
    </xf>
    <xf numFmtId="168" fontId="2" fillId="16" borderId="5" xfId="1" applyNumberFormat="1" applyFont="1" applyFill="1" applyBorder="1" applyAlignment="1">
      <alignment horizontal="right" vertical="distributed"/>
    </xf>
    <xf numFmtId="2" fontId="2" fillId="16" borderId="5" xfId="0" applyNumberFormat="1" applyFont="1" applyFill="1" applyBorder="1" applyAlignment="1">
      <alignment horizontal="right"/>
    </xf>
    <xf numFmtId="164" fontId="2" fillId="16" borderId="5" xfId="0" applyNumberFormat="1" applyFont="1" applyFill="1" applyBorder="1"/>
    <xf numFmtId="2" fontId="2" fillId="16" borderId="5" xfId="0" applyNumberFormat="1" applyFont="1" applyFill="1" applyBorder="1" applyAlignment="1">
      <alignment horizontal="left" indent="4"/>
    </xf>
    <xf numFmtId="169" fontId="2" fillId="16" borderId="5" xfId="0" applyNumberFormat="1" applyFont="1" applyFill="1" applyBorder="1"/>
    <xf numFmtId="165" fontId="2" fillId="16" borderId="5" xfId="0" applyNumberFormat="1" applyFont="1" applyFill="1" applyBorder="1"/>
    <xf numFmtId="164" fontId="2" fillId="16" borderId="3" xfId="0" applyNumberFormat="1" applyFont="1" applyFill="1" applyBorder="1"/>
    <xf numFmtId="2" fontId="2" fillId="16" borderId="3" xfId="0" applyNumberFormat="1" applyFont="1" applyFill="1" applyBorder="1" applyAlignment="1">
      <alignment horizontal="left" indent="4"/>
    </xf>
    <xf numFmtId="169" fontId="2" fillId="16" borderId="3" xfId="0" applyNumberFormat="1" applyFont="1" applyFill="1" applyBorder="1"/>
    <xf numFmtId="164" fontId="2" fillId="16" borderId="7" xfId="0" applyNumberFormat="1" applyFont="1" applyFill="1" applyBorder="1"/>
    <xf numFmtId="169" fontId="2" fillId="16" borderId="7" xfId="0" applyNumberFormat="1" applyFont="1" applyFill="1" applyBorder="1"/>
    <xf numFmtId="0" fontId="2" fillId="6" borderId="1" xfId="0" applyFont="1" applyFill="1" applyBorder="1"/>
    <xf numFmtId="2" fontId="2" fillId="6" borderId="1" xfId="0" applyNumberFormat="1" applyFont="1" applyFill="1" applyBorder="1"/>
    <xf numFmtId="164" fontId="2" fillId="6" borderId="1" xfId="0" applyNumberFormat="1" applyFont="1" applyFill="1" applyBorder="1"/>
    <xf numFmtId="2" fontId="2" fillId="6" borderId="1" xfId="0" applyNumberFormat="1" applyFont="1" applyFill="1" applyBorder="1" applyAlignment="1">
      <alignment horizontal="left" indent="4"/>
    </xf>
    <xf numFmtId="169" fontId="2" fillId="6" borderId="1" xfId="0" applyNumberFormat="1" applyFont="1" applyFill="1" applyBorder="1"/>
    <xf numFmtId="165" fontId="2" fillId="6" borderId="1" xfId="0" applyNumberFormat="1" applyFont="1" applyFill="1" applyBorder="1"/>
    <xf numFmtId="166" fontId="2" fillId="16" borderId="7" xfId="0" applyNumberFormat="1" applyFont="1" applyFill="1" applyBorder="1" applyAlignment="1">
      <alignment horizontal="left" indent="4"/>
    </xf>
    <xf numFmtId="2" fontId="2" fillId="19" borderId="5" xfId="0" applyNumberFormat="1" applyFont="1" applyFill="1" applyBorder="1" applyAlignment="1">
      <alignment horizontal="left" indent="4"/>
    </xf>
    <xf numFmtId="2" fontId="2" fillId="19" borderId="3" xfId="0" applyNumberFormat="1" applyFont="1" applyFill="1" applyBorder="1" applyAlignment="1">
      <alignment horizontal="left" indent="4"/>
    </xf>
    <xf numFmtId="165" fontId="2" fillId="5" borderId="12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vertical="center"/>
    </xf>
    <xf numFmtId="0" fontId="2" fillId="13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right"/>
    </xf>
    <xf numFmtId="0" fontId="2" fillId="15" borderId="30" xfId="0" applyFont="1" applyFill="1" applyBorder="1" applyAlignment="1">
      <alignment horizontal="center" vertical="center" wrapText="1"/>
    </xf>
    <xf numFmtId="0" fontId="2" fillId="15" borderId="3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6" fillId="6" borderId="39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2" fillId="6" borderId="43" xfId="0" applyFont="1" applyFill="1" applyBorder="1" applyAlignment="1">
      <alignment horizontal="center" vertical="center" wrapText="1"/>
    </xf>
    <xf numFmtId="0" fontId="6" fillId="16" borderId="29" xfId="0" applyFont="1" applyFill="1" applyBorder="1" applyAlignment="1">
      <alignment horizontal="center" vertical="center" wrapText="1"/>
    </xf>
    <xf numFmtId="0" fontId="6" fillId="16" borderId="30" xfId="0" applyFont="1" applyFill="1" applyBorder="1" applyAlignment="1">
      <alignment horizontal="center" vertical="center" wrapText="1"/>
    </xf>
    <xf numFmtId="0" fontId="6" fillId="16" borderId="32" xfId="0" applyFont="1" applyFill="1" applyBorder="1" applyAlignment="1">
      <alignment horizontal="center" vertical="center" wrapText="1"/>
    </xf>
    <xf numFmtId="0" fontId="2" fillId="15" borderId="29" xfId="0" applyFont="1" applyFill="1" applyBorder="1" applyAlignment="1">
      <alignment horizontal="center" vertical="center" wrapText="1"/>
    </xf>
    <xf numFmtId="0" fontId="2" fillId="8" borderId="33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14" borderId="0" xfId="0" applyFont="1" applyFill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  <xf numFmtId="0" fontId="6" fillId="16" borderId="33" xfId="0" applyFont="1" applyFill="1" applyBorder="1" applyAlignment="1">
      <alignment horizontal="center" vertical="center" wrapText="1"/>
    </xf>
    <xf numFmtId="0" fontId="6" fillId="15" borderId="29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6" fillId="16" borderId="34" xfId="0" applyFont="1" applyFill="1" applyBorder="1" applyAlignment="1">
      <alignment horizontal="center" vertical="center" wrapText="1"/>
    </xf>
    <xf numFmtId="0" fontId="2" fillId="15" borderId="34" xfId="0" applyFont="1" applyFill="1" applyBorder="1" applyAlignment="1">
      <alignment horizontal="center" vertical="center" wrapText="1"/>
    </xf>
    <xf numFmtId="0" fontId="2" fillId="16" borderId="29" xfId="0" applyFont="1" applyFill="1" applyBorder="1" applyAlignment="1">
      <alignment horizontal="center" vertical="top" wrapText="1"/>
    </xf>
    <xf numFmtId="0" fontId="2" fillId="16" borderId="30" xfId="0" applyFont="1" applyFill="1" applyBorder="1" applyAlignment="1">
      <alignment horizontal="center" vertical="top" wrapText="1"/>
    </xf>
    <xf numFmtId="0" fontId="2" fillId="16" borderId="32" xfId="0" applyFont="1" applyFill="1" applyBorder="1" applyAlignment="1">
      <alignment horizontal="center" vertical="top" wrapText="1"/>
    </xf>
    <xf numFmtId="0" fontId="2" fillId="19" borderId="30" xfId="0" applyFont="1" applyFill="1" applyBorder="1" applyAlignment="1">
      <alignment horizontal="center" vertical="top" wrapText="1"/>
    </xf>
    <xf numFmtId="0" fontId="6" fillId="18" borderId="30" xfId="0" applyFont="1" applyFill="1" applyBorder="1" applyAlignment="1">
      <alignment horizontal="center" vertical="top" wrapText="1"/>
    </xf>
    <xf numFmtId="0" fontId="6" fillId="6" borderId="44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0" fontId="6" fillId="15" borderId="39" xfId="0" applyFont="1" applyFill="1" applyBorder="1" applyAlignment="1">
      <alignment horizontal="center" vertical="center" wrapText="1"/>
    </xf>
    <xf numFmtId="0" fontId="6" fillId="15" borderId="43" xfId="0" applyFont="1" applyFill="1" applyBorder="1" applyAlignment="1">
      <alignment horizontal="center" vertical="center" wrapText="1"/>
    </xf>
    <xf numFmtId="0" fontId="6" fillId="15" borderId="44" xfId="0" applyFont="1" applyFill="1" applyBorder="1" applyAlignment="1">
      <alignment horizontal="center" vertical="center" wrapText="1"/>
    </xf>
    <xf numFmtId="0" fontId="6" fillId="8" borderId="43" xfId="0" applyFont="1" applyFill="1" applyBorder="1" applyAlignment="1">
      <alignment horizontal="center" vertical="center" wrapText="1"/>
    </xf>
    <xf numFmtId="0" fontId="6" fillId="8" borderId="4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6" fillId="7" borderId="39" xfId="0" applyFont="1" applyFill="1" applyBorder="1" applyAlignment="1">
      <alignment horizontal="center" vertical="center" wrapText="1"/>
    </xf>
    <xf numFmtId="0" fontId="6" fillId="7" borderId="43" xfId="0" applyFont="1" applyFill="1" applyBorder="1" applyAlignment="1">
      <alignment horizontal="center" vertical="center" wrapText="1"/>
    </xf>
    <xf numFmtId="0" fontId="6" fillId="7" borderId="44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6" fillId="10" borderId="29" xfId="0" applyFont="1" applyFill="1" applyBorder="1" applyAlignment="1">
      <alignment horizontal="center" vertical="center" wrapText="1"/>
    </xf>
    <xf numFmtId="0" fontId="2" fillId="10" borderId="30" xfId="0" applyFont="1" applyFill="1" applyBorder="1" applyAlignment="1">
      <alignment horizontal="center" vertical="center" wrapText="1"/>
    </xf>
    <xf numFmtId="0" fontId="2" fillId="10" borderId="34" xfId="0" applyFont="1" applyFill="1" applyBorder="1" applyAlignment="1">
      <alignment horizontal="center" vertical="center" wrapText="1"/>
    </xf>
    <xf numFmtId="0" fontId="2" fillId="10" borderId="32" xfId="0" applyFont="1" applyFill="1" applyBorder="1" applyAlignment="1">
      <alignment horizontal="center" vertical="center" wrapText="1"/>
    </xf>
    <xf numFmtId="0" fontId="2" fillId="6" borderId="4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6" fillId="10" borderId="43" xfId="0" applyFont="1" applyFill="1" applyBorder="1" applyAlignment="1">
      <alignment horizontal="left" vertical="top" wrapText="1"/>
    </xf>
    <xf numFmtId="0" fontId="2" fillId="10" borderId="43" xfId="0" applyFont="1" applyFill="1" applyBorder="1" applyAlignment="1">
      <alignment horizontal="left" vertical="top" wrapText="1"/>
    </xf>
    <xf numFmtId="0" fontId="6" fillId="13" borderId="29" xfId="0" applyFont="1" applyFill="1" applyBorder="1" applyAlignment="1">
      <alignment horizontal="left" vertical="top" wrapText="1"/>
    </xf>
    <xf numFmtId="0" fontId="2" fillId="13" borderId="30" xfId="0" applyFont="1" applyFill="1" applyBorder="1" applyAlignment="1">
      <alignment horizontal="left" vertical="top" wrapText="1"/>
    </xf>
    <xf numFmtId="0" fontId="2" fillId="13" borderId="32" xfId="0" applyFont="1" applyFill="1" applyBorder="1" applyAlignment="1">
      <alignment horizontal="left" vertical="top" wrapText="1"/>
    </xf>
    <xf numFmtId="0" fontId="6" fillId="4" borderId="37" xfId="0" applyFont="1" applyFill="1" applyBorder="1" applyAlignment="1">
      <alignment horizontal="center" vertical="top" wrapText="1"/>
    </xf>
    <xf numFmtId="0" fontId="6" fillId="4" borderId="49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  <xf numFmtId="0" fontId="11" fillId="0" borderId="39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 wrapText="1"/>
    </xf>
    <xf numFmtId="0" fontId="2" fillId="8" borderId="44" xfId="0" applyFont="1" applyFill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wrapText="1"/>
    </xf>
    <xf numFmtId="2" fontId="2" fillId="0" borderId="27" xfId="0" applyNumberFormat="1" applyFont="1" applyBorder="1" applyAlignment="1">
      <alignment horizontal="center" wrapText="1"/>
    </xf>
    <xf numFmtId="0" fontId="2" fillId="6" borderId="33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2" fillId="10" borderId="29" xfId="0" applyFont="1" applyFill="1" applyBorder="1" applyAlignment="1">
      <alignment horizontal="center" vertical="center" wrapText="1"/>
    </xf>
    <xf numFmtId="0" fontId="2" fillId="16" borderId="30" xfId="0" applyFont="1" applyFill="1" applyBorder="1" applyAlignment="1">
      <alignment horizontal="center" vertical="center" wrapText="1"/>
    </xf>
    <xf numFmtId="0" fontId="2" fillId="16" borderId="32" xfId="0" applyFont="1" applyFill="1" applyBorder="1" applyAlignment="1">
      <alignment horizontal="center" vertical="center" wrapText="1"/>
    </xf>
    <xf numFmtId="0" fontId="6" fillId="8" borderId="33" xfId="0" applyFont="1" applyFill="1" applyBorder="1" applyAlignment="1">
      <alignment horizontal="center" vertical="center" wrapText="1"/>
    </xf>
    <xf numFmtId="0" fontId="6" fillId="11" borderId="39" xfId="0" applyFont="1" applyFill="1" applyBorder="1" applyAlignment="1">
      <alignment horizontal="left" vertical="top" wrapText="1"/>
    </xf>
    <xf numFmtId="0" fontId="2" fillId="11" borderId="43" xfId="0" applyFont="1" applyFill="1" applyBorder="1" applyAlignment="1">
      <alignment horizontal="left" vertical="top" wrapText="1"/>
    </xf>
    <xf numFmtId="0" fontId="2" fillId="6" borderId="29" xfId="0" applyFont="1" applyFill="1" applyBorder="1" applyAlignment="1">
      <alignment horizontal="left" vertical="top" wrapText="1"/>
    </xf>
    <xf numFmtId="0" fontId="2" fillId="6" borderId="30" xfId="0" applyFont="1" applyFill="1" applyBorder="1" applyAlignment="1">
      <alignment horizontal="left" vertical="top" wrapText="1"/>
    </xf>
    <xf numFmtId="0" fontId="2" fillId="6" borderId="34" xfId="0" applyFont="1" applyFill="1" applyBorder="1" applyAlignment="1">
      <alignment horizontal="left" vertical="top" wrapText="1"/>
    </xf>
    <xf numFmtId="0" fontId="2" fillId="12" borderId="45" xfId="0" applyFont="1" applyFill="1" applyBorder="1" applyAlignment="1">
      <alignment horizontal="left" vertical="top" wrapText="1"/>
    </xf>
    <xf numFmtId="0" fontId="2" fillId="12" borderId="46" xfId="0" applyFont="1" applyFill="1" applyBorder="1" applyAlignment="1">
      <alignment horizontal="left" vertical="top" wrapText="1"/>
    </xf>
    <xf numFmtId="0" fontId="2" fillId="12" borderId="47" xfId="0" applyFont="1" applyFill="1" applyBorder="1" applyAlignment="1">
      <alignment horizontal="left" vertical="top" wrapText="1"/>
    </xf>
    <xf numFmtId="0" fontId="6" fillId="6" borderId="33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7" borderId="34" xfId="0" applyFont="1" applyFill="1" applyBorder="1" applyAlignment="1">
      <alignment horizontal="center" vertical="center" wrapText="1"/>
    </xf>
    <xf numFmtId="0" fontId="2" fillId="7" borderId="43" xfId="0" applyFont="1" applyFill="1" applyBorder="1" applyAlignment="1">
      <alignment horizontal="center" vertical="center" wrapText="1"/>
    </xf>
    <xf numFmtId="0" fontId="2" fillId="7" borderId="44" xfId="0" applyFont="1" applyFill="1" applyBorder="1" applyAlignment="1">
      <alignment horizontal="center" vertical="center" wrapText="1"/>
    </xf>
    <xf numFmtId="0" fontId="2" fillId="10" borderId="39" xfId="0" applyFont="1" applyFill="1" applyBorder="1" applyAlignment="1">
      <alignment horizontal="center" vertical="center" wrapText="1"/>
    </xf>
    <xf numFmtId="0" fontId="2" fillId="10" borderId="43" xfId="0" applyFont="1" applyFill="1" applyBorder="1" applyAlignment="1">
      <alignment horizontal="center" vertical="center" wrapText="1"/>
    </xf>
    <xf numFmtId="0" fontId="2" fillId="10" borderId="44" xfId="0" applyFont="1" applyFill="1" applyBorder="1" applyAlignment="1">
      <alignment horizontal="center" vertical="center" wrapText="1"/>
    </xf>
    <xf numFmtId="0" fontId="0" fillId="0" borderId="43" xfId="0" applyBorder="1"/>
    <xf numFmtId="0" fontId="0" fillId="0" borderId="44" xfId="0" applyBorder="1"/>
    <xf numFmtId="0" fontId="2" fillId="6" borderId="39" xfId="0" applyFont="1" applyFill="1" applyBorder="1" applyAlignment="1">
      <alignment horizontal="left" vertical="top" wrapText="1"/>
    </xf>
    <xf numFmtId="0" fontId="0" fillId="6" borderId="43" xfId="0" applyFill="1" applyBorder="1"/>
    <xf numFmtId="0" fontId="0" fillId="6" borderId="44" xfId="0" applyFill="1" applyBorder="1"/>
    <xf numFmtId="0" fontId="2" fillId="12" borderId="39" xfId="0" applyFont="1" applyFill="1" applyBorder="1" applyAlignment="1">
      <alignment horizontal="left" vertical="top" wrapText="1"/>
    </xf>
    <xf numFmtId="0" fontId="2" fillId="13" borderId="34" xfId="0" applyFont="1" applyFill="1" applyBorder="1" applyAlignment="1">
      <alignment horizontal="left" vertical="top" wrapText="1"/>
    </xf>
    <xf numFmtId="0" fontId="6" fillId="7" borderId="50" xfId="0" applyFont="1" applyFill="1" applyBorder="1" applyAlignment="1">
      <alignment horizontal="center" vertical="center" wrapText="1"/>
    </xf>
    <xf numFmtId="0" fontId="2" fillId="7" borderId="46" xfId="0" applyFont="1" applyFill="1" applyBorder="1" applyAlignment="1">
      <alignment horizontal="center" vertical="center" wrapText="1"/>
    </xf>
    <xf numFmtId="0" fontId="2" fillId="7" borderId="51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left" vertical="top" wrapText="1"/>
    </xf>
    <xf numFmtId="0" fontId="2" fillId="10" borderId="30" xfId="0" applyFont="1" applyFill="1" applyBorder="1" applyAlignment="1">
      <alignment horizontal="left" vertical="top" wrapText="1"/>
    </xf>
    <xf numFmtId="0" fontId="2" fillId="10" borderId="34" xfId="0" applyFont="1" applyFill="1" applyBorder="1" applyAlignment="1">
      <alignment horizontal="left" vertical="top" wrapText="1"/>
    </xf>
    <xf numFmtId="0" fontId="6" fillId="8" borderId="50" xfId="0" applyFont="1" applyFill="1" applyBorder="1" applyAlignment="1">
      <alignment horizontal="center" vertical="center" wrapText="1"/>
    </xf>
    <xf numFmtId="0" fontId="2" fillId="8" borderId="46" xfId="0" applyFont="1" applyFill="1" applyBorder="1" applyAlignment="1">
      <alignment horizontal="center" vertical="center" wrapText="1"/>
    </xf>
    <xf numFmtId="0" fontId="2" fillId="8" borderId="47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left" vertical="top" wrapText="1"/>
    </xf>
    <xf numFmtId="0" fontId="2" fillId="8" borderId="30" xfId="0" applyFont="1" applyFill="1" applyBorder="1" applyAlignment="1">
      <alignment horizontal="left" vertical="top" wrapText="1"/>
    </xf>
    <xf numFmtId="0" fontId="2" fillId="8" borderId="32" xfId="0" applyFont="1" applyFill="1" applyBorder="1" applyAlignment="1">
      <alignment horizontal="left" vertical="top" wrapText="1"/>
    </xf>
    <xf numFmtId="0" fontId="6" fillId="6" borderId="29" xfId="0" applyFont="1" applyFill="1" applyBorder="1" applyAlignment="1">
      <alignment horizontal="left" vertical="top" wrapText="1"/>
    </xf>
    <xf numFmtId="0" fontId="6" fillId="6" borderId="51" xfId="0" applyFont="1" applyFill="1" applyBorder="1" applyAlignment="1">
      <alignment horizontal="center" vertical="center" wrapText="1"/>
    </xf>
    <xf numFmtId="0" fontId="6" fillId="7" borderId="45" xfId="0" applyFont="1" applyFill="1" applyBorder="1" applyAlignment="1">
      <alignment horizontal="center" vertical="center" wrapText="1"/>
    </xf>
    <xf numFmtId="0" fontId="2" fillId="7" borderId="47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2" fillId="11" borderId="44" xfId="0" applyFont="1" applyFill="1" applyBorder="1" applyAlignment="1">
      <alignment horizontal="left" vertical="top" wrapText="1"/>
    </xf>
    <xf numFmtId="0" fontId="6" fillId="16" borderId="45" xfId="0" applyFont="1" applyFill="1" applyBorder="1" applyAlignment="1">
      <alignment horizontal="center" vertical="center" wrapText="1"/>
    </xf>
    <xf numFmtId="0" fontId="2" fillId="16" borderId="46" xfId="0" applyFont="1" applyFill="1" applyBorder="1" applyAlignment="1">
      <alignment horizontal="center" vertical="center" wrapText="1"/>
    </xf>
    <xf numFmtId="0" fontId="2" fillId="16" borderId="51" xfId="0" applyFont="1" applyFill="1" applyBorder="1" applyAlignment="1">
      <alignment horizontal="center" vertical="center" wrapText="1"/>
    </xf>
    <xf numFmtId="0" fontId="2" fillId="16" borderId="47" xfId="0" applyFont="1" applyFill="1" applyBorder="1" applyAlignment="1">
      <alignment horizontal="center" vertical="center" wrapText="1"/>
    </xf>
    <xf numFmtId="0" fontId="6" fillId="8" borderId="45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 applyProtection="1">
      <alignment horizontal="center"/>
      <protection locked="0"/>
    </xf>
    <xf numFmtId="166" fontId="2" fillId="5" borderId="12" xfId="0" applyNumberFormat="1" applyFont="1" applyFill="1" applyBorder="1" applyAlignment="1" applyProtection="1">
      <alignment horizontal="left" indent="4"/>
      <protection locked="0"/>
    </xf>
    <xf numFmtId="0" fontId="2" fillId="2" borderId="5" xfId="0" applyFont="1" applyFill="1" applyBorder="1" applyProtection="1"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166" fontId="2" fillId="2" borderId="5" xfId="0" applyNumberFormat="1" applyFont="1" applyFill="1" applyBorder="1" applyProtection="1">
      <protection locked="0"/>
    </xf>
    <xf numFmtId="166" fontId="2" fillId="2" borderId="5" xfId="0" applyNumberFormat="1" applyFont="1" applyFill="1" applyBorder="1" applyAlignment="1" applyProtection="1">
      <alignment horizontal="left" indent="4"/>
      <protection locked="0"/>
    </xf>
    <xf numFmtId="167" fontId="2" fillId="2" borderId="5" xfId="0" applyNumberFormat="1" applyFont="1" applyFill="1" applyBorder="1" applyProtection="1"/>
    <xf numFmtId="2" fontId="2" fillId="2" borderId="5" xfId="0" applyNumberFormat="1" applyFont="1" applyFill="1" applyBorder="1" applyProtection="1">
      <protection locked="0"/>
    </xf>
    <xf numFmtId="2" fontId="2" fillId="6" borderId="14" xfId="0" applyNumberFormat="1" applyFont="1" applyFill="1" applyBorder="1" applyAlignment="1" applyProtection="1">
      <alignment horizontal="left" indent="3"/>
    </xf>
    <xf numFmtId="166" fontId="2" fillId="4" borderId="5" xfId="0" applyNumberFormat="1" applyFont="1" applyFill="1" applyBorder="1" applyAlignment="1" applyProtection="1">
      <alignment horizontal="center"/>
      <protection locked="0"/>
    </xf>
    <xf numFmtId="2" fontId="2" fillId="4" borderId="7" xfId="0" applyNumberFormat="1" applyFont="1" applyFill="1" applyBorder="1" applyAlignment="1" applyProtection="1">
      <alignment horizontal="left" indent="4"/>
      <protection locked="0"/>
    </xf>
    <xf numFmtId="2" fontId="2" fillId="9" borderId="5" xfId="0" applyNumberFormat="1" applyFont="1" applyFill="1" applyBorder="1" applyAlignment="1">
      <alignment horizontal="center"/>
    </xf>
    <xf numFmtId="2" fontId="2" fillId="9" borderId="3" xfId="0" applyNumberFormat="1" applyFont="1" applyFill="1" applyBorder="1" applyAlignment="1">
      <alignment horizontal="center"/>
    </xf>
    <xf numFmtId="2" fontId="2" fillId="20" borderId="3" xfId="0" applyNumberFormat="1" applyFont="1" applyFill="1" applyBorder="1" applyAlignment="1">
      <alignment horizontal="center"/>
    </xf>
    <xf numFmtId="0" fontId="2" fillId="2" borderId="34" xfId="0" applyFont="1" applyFill="1" applyBorder="1"/>
    <xf numFmtId="0" fontId="2" fillId="2" borderId="1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166" fontId="2" fillId="2" borderId="1" xfId="0" applyNumberFormat="1" applyFont="1" applyFill="1" applyBorder="1"/>
    <xf numFmtId="165" fontId="2" fillId="2" borderId="1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167" fontId="2" fillId="2" borderId="1" xfId="0" applyNumberFormat="1" applyFont="1" applyFill="1" applyBorder="1" applyAlignment="1">
      <alignment horizontal="center"/>
    </xf>
    <xf numFmtId="2" fontId="2" fillId="2" borderId="35" xfId="0" applyNumberFormat="1" applyFont="1" applyFill="1" applyBorder="1" applyAlignment="1">
      <alignment horizontal="left" indent="3"/>
    </xf>
    <xf numFmtId="2" fontId="2" fillId="2" borderId="1" xfId="0" applyNumberFormat="1" applyFont="1" applyFill="1" applyBorder="1" applyAlignment="1">
      <alignment horizontal="left" indent="3"/>
    </xf>
    <xf numFmtId="2" fontId="2" fillId="2" borderId="2" xfId="0" applyNumberFormat="1" applyFont="1" applyFill="1" applyBorder="1" applyAlignment="1">
      <alignment horizontal="left" indent="3"/>
    </xf>
    <xf numFmtId="0" fontId="2" fillId="5" borderId="29" xfId="0" applyFont="1" applyFill="1" applyBorder="1"/>
    <xf numFmtId="2" fontId="2" fillId="5" borderId="5" xfId="0" applyNumberFormat="1" applyFont="1" applyFill="1" applyBorder="1" applyAlignment="1">
      <alignment horizontal="center"/>
    </xf>
    <xf numFmtId="2" fontId="2" fillId="5" borderId="14" xfId="0" applyNumberFormat="1" applyFont="1" applyFill="1" applyBorder="1" applyAlignment="1">
      <alignment horizontal="center"/>
    </xf>
    <xf numFmtId="2" fontId="2" fillId="20" borderId="5" xfId="0" applyNumberFormat="1" applyFont="1" applyFill="1" applyBorder="1" applyAlignment="1">
      <alignment horizontal="center"/>
    </xf>
    <xf numFmtId="165" fontId="2" fillId="5" borderId="5" xfId="0" applyNumberFormat="1" applyFont="1" applyFill="1" applyBorder="1" applyAlignment="1">
      <alignment horizontal="center"/>
    </xf>
    <xf numFmtId="166" fontId="2" fillId="5" borderId="5" xfId="0" applyNumberFormat="1" applyFont="1" applyFill="1" applyBorder="1" applyAlignment="1">
      <alignment horizontal="center"/>
    </xf>
    <xf numFmtId="167" fontId="2" fillId="5" borderId="5" xfId="0" applyNumberFormat="1" applyFont="1" applyFill="1" applyBorder="1" applyAlignment="1">
      <alignment horizontal="center"/>
    </xf>
    <xf numFmtId="2" fontId="2" fillId="5" borderId="14" xfId="0" applyNumberFormat="1" applyFont="1" applyFill="1" applyBorder="1" applyAlignment="1">
      <alignment horizontal="left" indent="3"/>
    </xf>
    <xf numFmtId="2" fontId="2" fillId="5" borderId="5" xfId="0" applyNumberFormat="1" applyFont="1" applyFill="1" applyBorder="1" applyAlignment="1">
      <alignment horizontal="left" indent="3"/>
    </xf>
    <xf numFmtId="2" fontId="2" fillId="5" borderId="26" xfId="0" applyNumberFormat="1" applyFont="1" applyFill="1" applyBorder="1" applyAlignment="1">
      <alignment horizontal="left" indent="3"/>
    </xf>
    <xf numFmtId="0" fontId="2" fillId="5" borderId="32" xfId="0" applyFont="1" applyFill="1" applyBorder="1"/>
    <xf numFmtId="2" fontId="2" fillId="5" borderId="11" xfId="0" applyNumberFormat="1" applyFont="1" applyFill="1" applyBorder="1" applyAlignment="1">
      <alignment horizontal="center"/>
    </xf>
    <xf numFmtId="165" fontId="2" fillId="5" borderId="7" xfId="0" applyNumberFormat="1" applyFont="1" applyFill="1" applyBorder="1" applyAlignment="1">
      <alignment horizontal="center"/>
    </xf>
    <xf numFmtId="166" fontId="2" fillId="5" borderId="7" xfId="0" applyNumberFormat="1" applyFont="1" applyFill="1" applyBorder="1" applyAlignment="1">
      <alignment horizontal="center"/>
    </xf>
    <xf numFmtId="167" fontId="2" fillId="5" borderId="7" xfId="0" applyNumberFormat="1" applyFont="1" applyFill="1" applyBorder="1" applyAlignment="1">
      <alignment horizontal="center"/>
    </xf>
    <xf numFmtId="2" fontId="2" fillId="5" borderId="17" xfId="0" applyNumberFormat="1" applyFont="1" applyFill="1" applyBorder="1" applyAlignment="1">
      <alignment horizontal="left" indent="3"/>
    </xf>
    <xf numFmtId="2" fontId="2" fillId="20" borderId="36" xfId="0" applyNumberFormat="1" applyFont="1" applyFill="1" applyBorder="1" applyAlignment="1">
      <alignment horizontal="center"/>
    </xf>
    <xf numFmtId="2" fontId="2" fillId="20" borderId="1" xfId="0" applyNumberFormat="1" applyFont="1" applyFill="1" applyBorder="1" applyAlignment="1">
      <alignment horizontal="center"/>
    </xf>
    <xf numFmtId="166" fontId="2" fillId="8" borderId="3" xfId="0" applyNumberFormat="1" applyFont="1" applyFill="1" applyBorder="1" applyAlignment="1"/>
    <xf numFmtId="166" fontId="2" fillId="8" borderId="3" xfId="0" applyNumberFormat="1" applyFont="1" applyFill="1" applyBorder="1" applyAlignment="1">
      <alignment horizontal="left" indent="3"/>
    </xf>
    <xf numFmtId="0" fontId="11" fillId="0" borderId="39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11" fillId="0" borderId="3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53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6" fillId="2" borderId="33" xfId="0" applyFont="1" applyFill="1" applyBorder="1" applyAlignment="1" applyProtection="1">
      <alignment horizontal="center" vertical="center" textRotation="90" wrapText="1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2" borderId="29" xfId="0" applyFont="1" applyFill="1" applyBorder="1" applyProtection="1">
      <protection locked="0"/>
    </xf>
    <xf numFmtId="4" fontId="2" fillId="2" borderId="5" xfId="0" applyNumberFormat="1" applyFont="1" applyFill="1" applyBorder="1" applyProtection="1">
      <protection locked="0"/>
    </xf>
    <xf numFmtId="2" fontId="2" fillId="2" borderId="5" xfId="0" applyNumberFormat="1" applyFont="1" applyFill="1" applyBorder="1" applyAlignment="1" applyProtection="1">
      <alignment horizontal="left" indent="3"/>
    </xf>
    <xf numFmtId="0" fontId="2" fillId="2" borderId="30" xfId="0" applyFont="1" applyFill="1" applyBorder="1" applyAlignment="1" applyProtection="1">
      <alignment horizontal="center" vertical="center" textRotation="90" wrapText="1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2" borderId="30" xfId="0" applyFont="1" applyFill="1" applyBorder="1" applyProtection="1">
      <protection locked="0"/>
    </xf>
    <xf numFmtId="4" fontId="2" fillId="2" borderId="3" xfId="0" applyNumberFormat="1" applyFont="1" applyFill="1" applyBorder="1" applyProtection="1">
      <protection locked="0"/>
    </xf>
    <xf numFmtId="0" fontId="2" fillId="2" borderId="32" xfId="0" applyFont="1" applyFill="1" applyBorder="1" applyAlignment="1" applyProtection="1">
      <alignment horizontal="center" vertical="center" textRotation="90"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2" borderId="32" xfId="0" applyFont="1" applyFill="1" applyBorder="1" applyProtection="1">
      <protection locked="0"/>
    </xf>
    <xf numFmtId="4" fontId="2" fillId="2" borderId="7" xfId="0" applyNumberFormat="1" applyFont="1" applyFill="1" applyBorder="1" applyProtection="1">
      <protection locked="0"/>
    </xf>
    <xf numFmtId="0" fontId="6" fillId="5" borderId="29" xfId="0" applyFont="1" applyFill="1" applyBorder="1" applyAlignment="1" applyProtection="1">
      <alignment horizontal="center" vertical="center" textRotation="90"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5" borderId="33" xfId="0" applyFont="1" applyFill="1" applyBorder="1" applyProtection="1">
      <protection locked="0"/>
    </xf>
    <xf numFmtId="0" fontId="2" fillId="5" borderId="12" xfId="0" applyFont="1" applyFill="1" applyBorder="1" applyProtection="1">
      <protection locked="0"/>
    </xf>
    <xf numFmtId="4" fontId="2" fillId="5" borderId="12" xfId="0" applyNumberFormat="1" applyFont="1" applyFill="1" applyBorder="1" applyProtection="1">
      <protection locked="0"/>
    </xf>
    <xf numFmtId="0" fontId="2" fillId="5" borderId="30" xfId="0" applyFont="1" applyFill="1" applyBorder="1" applyAlignment="1" applyProtection="1">
      <alignment horizontal="center" vertical="center" textRotation="90" wrapText="1"/>
      <protection locked="0"/>
    </xf>
    <xf numFmtId="0" fontId="2" fillId="5" borderId="30" xfId="0" applyFont="1" applyFill="1" applyBorder="1" applyProtection="1">
      <protection locked="0"/>
    </xf>
    <xf numFmtId="4" fontId="2" fillId="5" borderId="3" xfId="0" applyNumberFormat="1" applyFont="1" applyFill="1" applyBorder="1" applyProtection="1">
      <protection locked="0"/>
    </xf>
    <xf numFmtId="3" fontId="2" fillId="5" borderId="3" xfId="0" applyNumberFormat="1" applyFont="1" applyFill="1" applyBorder="1" applyProtection="1">
      <protection locked="0"/>
    </xf>
    <xf numFmtId="0" fontId="2" fillId="5" borderId="32" xfId="0" applyFont="1" applyFill="1" applyBorder="1" applyAlignment="1" applyProtection="1">
      <alignment horizontal="center" vertical="center" textRotation="90" wrapText="1"/>
      <protection locked="0"/>
    </xf>
    <xf numFmtId="0" fontId="2" fillId="5" borderId="34" xfId="0" applyFont="1" applyFill="1" applyBorder="1" applyProtection="1">
      <protection locked="0"/>
    </xf>
    <xf numFmtId="4" fontId="2" fillId="5" borderId="1" xfId="0" applyNumberFormat="1" applyFont="1" applyFill="1" applyBorder="1" applyProtection="1">
      <protection locked="0"/>
    </xf>
    <xf numFmtId="0" fontId="6" fillId="3" borderId="29" xfId="0" applyFont="1" applyFill="1" applyBorder="1" applyAlignment="1" applyProtection="1">
      <alignment horizontal="center" vertical="center" textRotation="90" wrapText="1"/>
      <protection locked="0"/>
    </xf>
    <xf numFmtId="0" fontId="2" fillId="3" borderId="29" xfId="0" applyFont="1" applyFill="1" applyBorder="1" applyProtection="1">
      <protection locked="0"/>
    </xf>
    <xf numFmtId="4" fontId="2" fillId="3" borderId="5" xfId="0" applyNumberFormat="1" applyFont="1" applyFill="1" applyBorder="1" applyProtection="1">
      <protection locked="0"/>
    </xf>
    <xf numFmtId="0" fontId="2" fillId="3" borderId="30" xfId="0" applyFont="1" applyFill="1" applyBorder="1" applyAlignment="1" applyProtection="1">
      <alignment horizontal="center" vertical="center" textRotation="90" wrapText="1"/>
      <protection locked="0"/>
    </xf>
    <xf numFmtId="0" fontId="2" fillId="3" borderId="30" xfId="0" applyFont="1" applyFill="1" applyBorder="1" applyProtection="1">
      <protection locked="0"/>
    </xf>
    <xf numFmtId="4" fontId="2" fillId="3" borderId="3" xfId="0" applyNumberFormat="1" applyFont="1" applyFill="1" applyBorder="1" applyProtection="1">
      <protection locked="0"/>
    </xf>
    <xf numFmtId="3" fontId="2" fillId="3" borderId="3" xfId="0" applyNumberFormat="1" applyFont="1" applyFill="1" applyBorder="1" applyProtection="1">
      <protection locked="0"/>
    </xf>
    <xf numFmtId="0" fontId="2" fillId="3" borderId="32" xfId="0" applyFont="1" applyFill="1" applyBorder="1" applyAlignment="1" applyProtection="1">
      <alignment horizontal="center" vertical="center" textRotation="90" wrapText="1"/>
      <protection locked="0"/>
    </xf>
    <xf numFmtId="0" fontId="2" fillId="3" borderId="34" xfId="0" applyFont="1" applyFill="1" applyBorder="1" applyProtection="1">
      <protection locked="0"/>
    </xf>
    <xf numFmtId="4" fontId="2" fillId="3" borderId="1" xfId="0" applyNumberFormat="1" applyFont="1" applyFill="1" applyBorder="1" applyProtection="1">
      <protection locked="0"/>
    </xf>
    <xf numFmtId="166" fontId="2" fillId="3" borderId="1" xfId="0" applyNumberFormat="1" applyFont="1" applyFill="1" applyBorder="1" applyAlignment="1" applyProtection="1">
      <alignment horizontal="left" indent="4"/>
      <protection locked="0"/>
    </xf>
    <xf numFmtId="0" fontId="6" fillId="4" borderId="29" xfId="0" applyFont="1" applyFill="1" applyBorder="1" applyAlignment="1" applyProtection="1">
      <alignment horizontal="center" vertical="center" textRotation="90" wrapText="1"/>
      <protection locked="0"/>
    </xf>
    <xf numFmtId="0" fontId="2" fillId="4" borderId="29" xfId="0" applyFont="1" applyFill="1" applyBorder="1" applyProtection="1">
      <protection locked="0"/>
    </xf>
    <xf numFmtId="4" fontId="2" fillId="4" borderId="5" xfId="0" applyNumberFormat="1" applyFont="1" applyFill="1" applyBorder="1" applyProtection="1">
      <protection locked="0"/>
    </xf>
    <xf numFmtId="0" fontId="2" fillId="4" borderId="30" xfId="0" applyFont="1" applyFill="1" applyBorder="1" applyAlignment="1" applyProtection="1">
      <alignment horizontal="center" vertical="center" textRotation="90" wrapText="1"/>
      <protection locked="0"/>
    </xf>
    <xf numFmtId="0" fontId="2" fillId="4" borderId="30" xfId="0" applyFont="1" applyFill="1" applyBorder="1" applyProtection="1">
      <protection locked="0"/>
    </xf>
    <xf numFmtId="4" fontId="2" fillId="4" borderId="3" xfId="0" applyNumberFormat="1" applyFont="1" applyFill="1" applyBorder="1" applyProtection="1">
      <protection locked="0"/>
    </xf>
    <xf numFmtId="0" fontId="2" fillId="4" borderId="32" xfId="0" applyFont="1" applyFill="1" applyBorder="1" applyAlignment="1" applyProtection="1">
      <alignment horizontal="center" vertical="center" textRotation="90" wrapText="1"/>
      <protection locked="0"/>
    </xf>
    <xf numFmtId="0" fontId="2" fillId="4" borderId="32" xfId="0" applyFont="1" applyFill="1" applyBorder="1" applyProtection="1">
      <protection locked="0"/>
    </xf>
    <xf numFmtId="166" fontId="2" fillId="4" borderId="7" xfId="0" applyNumberFormat="1" applyFont="1" applyFill="1" applyBorder="1" applyAlignment="1" applyProtection="1">
      <alignment horizontal="left" indent="4"/>
      <protection locked="0"/>
    </xf>
    <xf numFmtId="2" fontId="2" fillId="10" borderId="9" xfId="0" applyNumberFormat="1" applyFont="1" applyFill="1" applyBorder="1" applyAlignment="1">
      <alignment horizontal="left" indent="3"/>
    </xf>
    <xf numFmtId="0" fontId="2" fillId="10" borderId="7" xfId="0" applyFont="1" applyFill="1" applyBorder="1"/>
    <xf numFmtId="166" fontId="2" fillId="10" borderId="7" xfId="0" applyNumberFormat="1" applyFont="1" applyFill="1" applyBorder="1"/>
    <xf numFmtId="2" fontId="2" fillId="10" borderId="7" xfId="0" applyNumberFormat="1" applyFont="1" applyFill="1" applyBorder="1"/>
    <xf numFmtId="2" fontId="2" fillId="10" borderId="7" xfId="0" applyNumberFormat="1" applyFont="1" applyFill="1" applyBorder="1" applyAlignment="1">
      <alignment horizontal="left" indent="3"/>
    </xf>
    <xf numFmtId="2" fontId="2" fillId="10" borderId="10" xfId="0" applyNumberFormat="1" applyFont="1" applyFill="1" applyBorder="1" applyAlignment="1">
      <alignment horizontal="left" indent="3"/>
    </xf>
    <xf numFmtId="0" fontId="2" fillId="16" borderId="1" xfId="0" applyFont="1" applyFill="1" applyBorder="1"/>
    <xf numFmtId="166" fontId="2" fillId="16" borderId="21" xfId="0" applyNumberFormat="1" applyFont="1" applyFill="1" applyBorder="1"/>
    <xf numFmtId="167" fontId="2" fillId="16" borderId="1" xfId="0" applyNumberFormat="1" applyFont="1" applyFill="1" applyBorder="1"/>
    <xf numFmtId="2" fontId="2" fillId="16" borderId="1" xfId="0" applyNumberFormat="1" applyFont="1" applyFill="1" applyBorder="1"/>
    <xf numFmtId="2" fontId="2" fillId="16" borderId="1" xfId="0" applyNumberFormat="1" applyFont="1" applyFill="1" applyBorder="1" applyAlignment="1">
      <alignment horizontal="left" indent="3"/>
    </xf>
    <xf numFmtId="2" fontId="2" fillId="16" borderId="2" xfId="0" applyNumberFormat="1" applyFont="1" applyFill="1" applyBorder="1" applyAlignment="1">
      <alignment horizontal="left" indent="3"/>
    </xf>
    <xf numFmtId="167" fontId="2" fillId="2" borderId="12" xfId="0" applyNumberFormat="1" applyFont="1" applyFill="1" applyBorder="1" applyAlignment="1" applyProtection="1">
      <alignment horizontal="center"/>
    </xf>
    <xf numFmtId="167" fontId="2" fillId="2" borderId="3" xfId="0" applyNumberFormat="1" applyFont="1" applyFill="1" applyBorder="1" applyAlignment="1" applyProtection="1">
      <alignment horizontal="center"/>
    </xf>
    <xf numFmtId="167" fontId="2" fillId="2" borderId="7" xfId="0" applyNumberFormat="1" applyFont="1" applyFill="1" applyBorder="1" applyAlignment="1" applyProtection="1">
      <alignment horizontal="center"/>
    </xf>
    <xf numFmtId="167" fontId="2" fillId="5" borderId="12" xfId="0" applyNumberFormat="1" applyFont="1" applyFill="1" applyBorder="1" applyAlignment="1" applyProtection="1">
      <alignment horizontal="center"/>
    </xf>
    <xf numFmtId="167" fontId="2" fillId="5" borderId="3" xfId="0" applyNumberFormat="1" applyFont="1" applyFill="1" applyBorder="1" applyAlignment="1" applyProtection="1">
      <alignment horizontal="center"/>
    </xf>
    <xf numFmtId="167" fontId="2" fillId="5" borderId="7" xfId="0" applyNumberFormat="1" applyFont="1" applyFill="1" applyBorder="1" applyAlignment="1" applyProtection="1">
      <alignment horizontal="center"/>
    </xf>
    <xf numFmtId="167" fontId="2" fillId="3" borderId="12" xfId="0" applyNumberFormat="1" applyFont="1" applyFill="1" applyBorder="1" applyAlignment="1" applyProtection="1">
      <alignment horizontal="center"/>
    </xf>
    <xf numFmtId="167" fontId="2" fillId="3" borderId="3" xfId="0" applyNumberFormat="1" applyFont="1" applyFill="1" applyBorder="1" applyAlignment="1" applyProtection="1">
      <alignment horizontal="center"/>
    </xf>
    <xf numFmtId="167" fontId="2" fillId="3" borderId="7" xfId="0" applyNumberFormat="1" applyFont="1" applyFill="1" applyBorder="1" applyAlignment="1" applyProtection="1">
      <alignment horizontal="center"/>
    </xf>
    <xf numFmtId="167" fontId="2" fillId="4" borderId="12" xfId="0" applyNumberFormat="1" applyFont="1" applyFill="1" applyBorder="1" applyAlignment="1" applyProtection="1">
      <alignment horizontal="center"/>
    </xf>
    <xf numFmtId="167" fontId="2" fillId="4" borderId="3" xfId="0" applyNumberFormat="1" applyFont="1" applyFill="1" applyBorder="1" applyAlignment="1" applyProtection="1">
      <alignment horizontal="center"/>
    </xf>
    <xf numFmtId="167" fontId="2" fillId="4" borderId="7" xfId="0" applyNumberFormat="1" applyFont="1" applyFill="1" applyBorder="1" applyAlignment="1" applyProtection="1">
      <alignment horizontal="center"/>
    </xf>
    <xf numFmtId="165" fontId="2" fillId="4" borderId="5" xfId="0" applyNumberFormat="1" applyFont="1" applyFill="1" applyBorder="1" applyAlignment="1" applyProtection="1">
      <alignment horizontal="right"/>
      <protection locked="0"/>
    </xf>
    <xf numFmtId="165" fontId="2" fillId="4" borderId="3" xfId="0" applyNumberFormat="1" applyFont="1" applyFill="1" applyBorder="1" applyAlignment="1" applyProtection="1">
      <alignment horizontal="right"/>
      <protection locked="0"/>
    </xf>
    <xf numFmtId="165" fontId="2" fillId="4" borderId="7" xfId="0" applyNumberFormat="1" applyFont="1" applyFill="1" applyBorder="1" applyAlignment="1" applyProtection="1">
      <alignment horizontal="right"/>
      <protection locked="0"/>
    </xf>
    <xf numFmtId="165" fontId="2" fillId="2" borderId="12" xfId="0" applyNumberFormat="1" applyFont="1" applyFill="1" applyBorder="1" applyAlignment="1" applyProtection="1">
      <protection locked="0"/>
    </xf>
    <xf numFmtId="165" fontId="2" fillId="2" borderId="3" xfId="0" applyNumberFormat="1" applyFont="1" applyFill="1" applyBorder="1" applyAlignment="1" applyProtection="1">
      <protection locked="0"/>
    </xf>
    <xf numFmtId="165" fontId="2" fillId="2" borderId="7" xfId="0" applyNumberFormat="1" applyFont="1" applyFill="1" applyBorder="1" applyAlignment="1" applyProtection="1">
      <protection locked="0"/>
    </xf>
    <xf numFmtId="165" fontId="2" fillId="5" borderId="5" xfId="0" applyNumberFormat="1" applyFont="1" applyFill="1" applyBorder="1" applyAlignment="1" applyProtection="1">
      <protection locked="0"/>
    </xf>
    <xf numFmtId="165" fontId="2" fillId="5" borderId="3" xfId="0" applyNumberFormat="1" applyFont="1" applyFill="1" applyBorder="1" applyAlignment="1" applyProtection="1">
      <protection locked="0"/>
    </xf>
    <xf numFmtId="165" fontId="2" fillId="5" borderId="7" xfId="0" applyNumberFormat="1" applyFont="1" applyFill="1" applyBorder="1" applyAlignment="1" applyProtection="1">
      <protection locked="0"/>
    </xf>
    <xf numFmtId="165" fontId="2" fillId="3" borderId="5" xfId="0" applyNumberFormat="1" applyFont="1" applyFill="1" applyBorder="1" applyAlignment="1" applyProtection="1">
      <protection locked="0"/>
    </xf>
    <xf numFmtId="165" fontId="2" fillId="3" borderId="3" xfId="0" applyNumberFormat="1" applyFont="1" applyFill="1" applyBorder="1" applyAlignment="1" applyProtection="1">
      <protection locked="0"/>
    </xf>
    <xf numFmtId="165" fontId="2" fillId="3" borderId="7" xfId="0" applyNumberFormat="1" applyFont="1" applyFill="1" applyBorder="1" applyAlignment="1" applyProtection="1">
      <protection locked="0"/>
    </xf>
    <xf numFmtId="0" fontId="2" fillId="6" borderId="29" xfId="0" applyFont="1" applyFill="1" applyBorder="1" applyAlignment="1" applyProtection="1">
      <alignment vertical="top" wrapText="1"/>
      <protection locked="0"/>
    </xf>
    <xf numFmtId="0" fontId="2" fillId="6" borderId="5" xfId="5" applyFont="1" applyFill="1" applyBorder="1" applyAlignment="1" applyProtection="1">
      <alignment horizontal="center" vertical="center" wrapText="1"/>
      <protection locked="0"/>
    </xf>
    <xf numFmtId="0" fontId="2" fillId="6" borderId="5" xfId="5" applyFont="1" applyFill="1" applyBorder="1" applyAlignment="1" applyProtection="1">
      <alignment horizontal="center" vertical="center"/>
      <protection locked="0"/>
    </xf>
    <xf numFmtId="4" fontId="2" fillId="6" borderId="5" xfId="0" applyNumberFormat="1" applyFont="1" applyFill="1" applyBorder="1" applyAlignment="1" applyProtection="1">
      <alignment vertical="center" wrapText="1"/>
      <protection locked="0"/>
    </xf>
    <xf numFmtId="4" fontId="2" fillId="6" borderId="5" xfId="5" applyNumberFormat="1" applyFont="1" applyFill="1" applyBorder="1" applyAlignment="1" applyProtection="1">
      <alignment horizontal="right" vertical="center" wrapText="1"/>
      <protection locked="0"/>
    </xf>
    <xf numFmtId="4" fontId="2" fillId="6" borderId="5" xfId="0" applyNumberFormat="1" applyFont="1" applyFill="1" applyBorder="1" applyAlignment="1" applyProtection="1">
      <alignment horizontal="right" vertical="top" wrapText="1"/>
      <protection locked="0"/>
    </xf>
    <xf numFmtId="2" fontId="2" fillId="6" borderId="5" xfId="0" applyNumberFormat="1" applyFont="1" applyFill="1" applyBorder="1" applyProtection="1">
      <protection locked="0"/>
    </xf>
    <xf numFmtId="0" fontId="2" fillId="6" borderId="30" xfId="5" applyFont="1" applyFill="1" applyBorder="1" applyAlignment="1" applyProtection="1">
      <alignment vertical="center" wrapText="1"/>
      <protection locked="0"/>
    </xf>
    <xf numFmtId="0" fontId="2" fillId="6" borderId="3" xfId="5" applyFont="1" applyFill="1" applyBorder="1" applyAlignment="1" applyProtection="1">
      <alignment horizontal="center" vertical="center" wrapText="1"/>
      <protection locked="0"/>
    </xf>
    <xf numFmtId="0" fontId="2" fillId="6" borderId="3" xfId="5" applyFont="1" applyFill="1" applyBorder="1" applyAlignment="1" applyProtection="1">
      <alignment horizontal="center" vertical="center"/>
      <protection locked="0"/>
    </xf>
    <xf numFmtId="4" fontId="2" fillId="6" borderId="3" xfId="0" applyNumberFormat="1" applyFont="1" applyFill="1" applyBorder="1" applyAlignment="1" applyProtection="1">
      <alignment vertical="center" wrapText="1"/>
      <protection locked="0"/>
    </xf>
    <xf numFmtId="4" fontId="2" fillId="6" borderId="3" xfId="5" applyNumberFormat="1" applyFont="1" applyFill="1" applyBorder="1" applyAlignment="1" applyProtection="1">
      <alignment horizontal="right" vertical="center" wrapText="1"/>
      <protection locked="0"/>
    </xf>
    <xf numFmtId="0" fontId="2" fillId="6" borderId="30" xfId="0" applyFont="1" applyFill="1" applyBorder="1" applyAlignment="1" applyProtection="1">
      <alignment vertical="center" wrapText="1"/>
      <protection locked="0"/>
    </xf>
    <xf numFmtId="0" fontId="2" fillId="6" borderId="32" xfId="5" applyFont="1" applyFill="1" applyBorder="1" applyAlignment="1" applyProtection="1">
      <alignment vertical="center" wrapText="1"/>
      <protection locked="0"/>
    </xf>
    <xf numFmtId="0" fontId="2" fillId="6" borderId="7" xfId="5" applyFont="1" applyFill="1" applyBorder="1" applyAlignment="1" applyProtection="1">
      <alignment horizontal="center" vertical="center" wrapText="1"/>
      <protection locked="0"/>
    </xf>
    <xf numFmtId="0" fontId="2" fillId="6" borderId="7" xfId="5" applyFont="1" applyFill="1" applyBorder="1" applyAlignment="1" applyProtection="1">
      <alignment horizontal="center" vertical="center"/>
      <protection locked="0"/>
    </xf>
    <xf numFmtId="4" fontId="2" fillId="6" borderId="7" xfId="0" applyNumberFormat="1" applyFont="1" applyFill="1" applyBorder="1" applyAlignment="1" applyProtection="1">
      <alignment vertical="center" wrapText="1"/>
      <protection locked="0"/>
    </xf>
    <xf numFmtId="4" fontId="2" fillId="6" borderId="7" xfId="5" applyNumberFormat="1" applyFont="1" applyFill="1" applyBorder="1" applyAlignment="1" applyProtection="1">
      <alignment horizontal="right" vertical="center" wrapText="1"/>
      <protection locked="0"/>
    </xf>
    <xf numFmtId="2" fontId="2" fillId="6" borderId="7" xfId="0" applyNumberFormat="1" applyFont="1" applyFill="1" applyBorder="1" applyProtection="1">
      <protection locked="0"/>
    </xf>
    <xf numFmtId="0" fontId="2" fillId="16" borderId="29" xfId="0" applyFont="1" applyFill="1" applyBorder="1" applyAlignment="1" applyProtection="1">
      <alignment vertical="center" wrapText="1"/>
      <protection locked="0"/>
    </xf>
    <xf numFmtId="0" fontId="2" fillId="16" borderId="5" xfId="5" applyFont="1" applyFill="1" applyBorder="1" applyAlignment="1" applyProtection="1">
      <alignment horizontal="center" vertical="center" wrapText="1"/>
      <protection locked="0"/>
    </xf>
    <xf numFmtId="0" fontId="2" fillId="16" borderId="5" xfId="5" applyFont="1" applyFill="1" applyBorder="1" applyAlignment="1" applyProtection="1">
      <alignment horizontal="center" vertical="center"/>
      <protection locked="0"/>
    </xf>
    <xf numFmtId="4" fontId="2" fillId="16" borderId="5" xfId="0" applyNumberFormat="1" applyFont="1" applyFill="1" applyBorder="1" applyAlignment="1" applyProtection="1">
      <alignment vertical="center" wrapText="1"/>
      <protection locked="0"/>
    </xf>
    <xf numFmtId="4" fontId="2" fillId="16" borderId="5" xfId="5" applyNumberFormat="1" applyFont="1" applyFill="1" applyBorder="1" applyAlignment="1" applyProtection="1">
      <alignment horizontal="right" vertical="center" wrapText="1"/>
      <protection locked="0"/>
    </xf>
    <xf numFmtId="2" fontId="2" fillId="16" borderId="5" xfId="0" applyNumberFormat="1" applyFont="1" applyFill="1" applyBorder="1" applyProtection="1">
      <protection locked="0"/>
    </xf>
    <xf numFmtId="0" fontId="2" fillId="16" borderId="30" xfId="0" applyFont="1" applyFill="1" applyBorder="1" applyAlignment="1" applyProtection="1">
      <alignment vertical="center" wrapText="1"/>
      <protection locked="0"/>
    </xf>
    <xf numFmtId="0" fontId="2" fillId="16" borderId="3" xfId="5" applyFont="1" applyFill="1" applyBorder="1" applyAlignment="1" applyProtection="1">
      <alignment horizontal="center" vertical="center" wrapText="1"/>
      <protection locked="0"/>
    </xf>
    <xf numFmtId="0" fontId="2" fillId="16" borderId="3" xfId="5" applyFont="1" applyFill="1" applyBorder="1" applyAlignment="1" applyProtection="1">
      <alignment horizontal="center" vertical="center"/>
      <protection locked="0"/>
    </xf>
    <xf numFmtId="4" fontId="2" fillId="16" borderId="3" xfId="0" applyNumberFormat="1" applyFont="1" applyFill="1" applyBorder="1" applyAlignment="1" applyProtection="1">
      <alignment vertical="center" wrapText="1"/>
      <protection locked="0"/>
    </xf>
    <xf numFmtId="4" fontId="2" fillId="16" borderId="3" xfId="5" applyNumberFormat="1" applyFont="1" applyFill="1" applyBorder="1" applyAlignment="1" applyProtection="1">
      <alignment horizontal="right" vertical="center" wrapText="1"/>
      <protection locked="0"/>
    </xf>
    <xf numFmtId="0" fontId="2" fillId="16" borderId="32" xfId="0" applyFont="1" applyFill="1" applyBorder="1" applyAlignment="1" applyProtection="1">
      <alignment vertical="center" wrapText="1"/>
      <protection locked="0"/>
    </xf>
    <xf numFmtId="0" fontId="2" fillId="16" borderId="7" xfId="5" applyFont="1" applyFill="1" applyBorder="1" applyAlignment="1" applyProtection="1">
      <alignment horizontal="center" vertical="center" wrapText="1"/>
      <protection locked="0"/>
    </xf>
    <xf numFmtId="0" fontId="2" fillId="16" borderId="7" xfId="5" applyFont="1" applyFill="1" applyBorder="1" applyAlignment="1" applyProtection="1">
      <alignment horizontal="center" vertical="center"/>
      <protection locked="0"/>
    </xf>
    <xf numFmtId="4" fontId="2" fillId="16" borderId="7" xfId="0" applyNumberFormat="1" applyFont="1" applyFill="1" applyBorder="1" applyAlignment="1" applyProtection="1">
      <alignment vertical="center" wrapText="1"/>
      <protection locked="0"/>
    </xf>
    <xf numFmtId="4" fontId="2" fillId="16" borderId="7" xfId="5" applyNumberFormat="1" applyFont="1" applyFill="1" applyBorder="1" applyAlignment="1" applyProtection="1">
      <alignment horizontal="right" vertical="center" wrapText="1"/>
      <protection locked="0"/>
    </xf>
    <xf numFmtId="2" fontId="2" fillId="16" borderId="7" xfId="0" applyNumberFormat="1" applyFont="1" applyFill="1" applyBorder="1" applyProtection="1">
      <protection locked="0"/>
    </xf>
    <xf numFmtId="0" fontId="2" fillId="10" borderId="29" xfId="0" applyFont="1" applyFill="1" applyBorder="1" applyProtection="1">
      <protection locked="0"/>
    </xf>
    <xf numFmtId="0" fontId="2" fillId="10" borderId="5" xfId="5" applyFont="1" applyFill="1" applyBorder="1" applyAlignment="1" applyProtection="1">
      <alignment horizontal="center" vertical="center" wrapText="1"/>
      <protection locked="0"/>
    </xf>
    <xf numFmtId="0" fontId="2" fillId="10" borderId="5" xfId="5" applyFont="1" applyFill="1" applyBorder="1" applyAlignment="1" applyProtection="1">
      <alignment horizontal="center" vertical="center"/>
      <protection locked="0"/>
    </xf>
    <xf numFmtId="4" fontId="2" fillId="10" borderId="5" xfId="0" applyNumberFormat="1" applyFont="1" applyFill="1" applyBorder="1" applyAlignment="1" applyProtection="1">
      <alignment vertical="center" wrapText="1"/>
      <protection locked="0"/>
    </xf>
    <xf numFmtId="4" fontId="2" fillId="10" borderId="5" xfId="5" applyNumberFormat="1" applyFont="1" applyFill="1" applyBorder="1" applyAlignment="1" applyProtection="1">
      <alignment horizontal="right" vertical="center" wrapText="1"/>
      <protection locked="0"/>
    </xf>
    <xf numFmtId="2" fontId="2" fillId="10" borderId="5" xfId="0" applyNumberFormat="1" applyFont="1" applyFill="1" applyBorder="1" applyProtection="1">
      <protection locked="0"/>
    </xf>
    <xf numFmtId="0" fontId="2" fillId="10" borderId="30" xfId="0" applyFont="1" applyFill="1" applyBorder="1" applyAlignment="1" applyProtection="1">
      <alignment vertical="center" wrapText="1"/>
      <protection locked="0"/>
    </xf>
    <xf numFmtId="0" fontId="2" fillId="10" borderId="3" xfId="5" applyFont="1" applyFill="1" applyBorder="1" applyAlignment="1" applyProtection="1">
      <alignment horizontal="center" vertical="center" wrapText="1"/>
      <protection locked="0"/>
    </xf>
    <xf numFmtId="0" fontId="2" fillId="10" borderId="3" xfId="5" applyFont="1" applyFill="1" applyBorder="1" applyAlignment="1" applyProtection="1">
      <alignment horizontal="center" vertical="center"/>
      <protection locked="0"/>
    </xf>
    <xf numFmtId="4" fontId="2" fillId="10" borderId="3" xfId="0" applyNumberFormat="1" applyFont="1" applyFill="1" applyBorder="1" applyAlignment="1" applyProtection="1">
      <alignment vertical="center" wrapText="1"/>
      <protection locked="0"/>
    </xf>
    <xf numFmtId="4" fontId="2" fillId="10" borderId="3" xfId="5" applyNumberFormat="1" applyFont="1" applyFill="1" applyBorder="1" applyAlignment="1" applyProtection="1">
      <alignment horizontal="right" vertical="center" wrapText="1"/>
      <protection locked="0"/>
    </xf>
    <xf numFmtId="2" fontId="2" fillId="10" borderId="3" xfId="0" applyNumberFormat="1" applyFont="1" applyFill="1" applyBorder="1" applyProtection="1">
      <protection locked="0"/>
    </xf>
    <xf numFmtId="0" fontId="2" fillId="10" borderId="30" xfId="0" applyFont="1" applyFill="1" applyBorder="1" applyAlignment="1" applyProtection="1">
      <alignment vertical="top" wrapText="1"/>
      <protection locked="0"/>
    </xf>
    <xf numFmtId="4" fontId="2" fillId="10" borderId="3" xfId="5" applyNumberFormat="1" applyFont="1" applyFill="1" applyBorder="1" applyAlignment="1" applyProtection="1">
      <alignment horizontal="center" vertical="center"/>
      <protection locked="0"/>
    </xf>
    <xf numFmtId="0" fontId="2" fillId="10" borderId="32" xfId="0" applyFont="1" applyFill="1" applyBorder="1" applyAlignment="1" applyProtection="1">
      <alignment vertical="center" wrapText="1"/>
      <protection locked="0"/>
    </xf>
    <xf numFmtId="0" fontId="2" fillId="10" borderId="7" xfId="5" applyFont="1" applyFill="1" applyBorder="1" applyAlignment="1" applyProtection="1">
      <alignment horizontal="center" vertical="center" wrapText="1"/>
      <protection locked="0"/>
    </xf>
    <xf numFmtId="0" fontId="2" fillId="10" borderId="7" xfId="5" applyFont="1" applyFill="1" applyBorder="1" applyAlignment="1" applyProtection="1">
      <alignment horizontal="center" vertical="center"/>
      <protection locked="0"/>
    </xf>
    <xf numFmtId="4" fontId="2" fillId="10" borderId="7" xfId="0" applyNumberFormat="1" applyFont="1" applyFill="1" applyBorder="1" applyAlignment="1" applyProtection="1">
      <alignment vertical="center" wrapText="1"/>
      <protection locked="0"/>
    </xf>
    <xf numFmtId="4" fontId="2" fillId="10" borderId="7" xfId="5" applyNumberFormat="1" applyFont="1" applyFill="1" applyBorder="1" applyAlignment="1" applyProtection="1">
      <alignment horizontal="right" vertical="center" wrapText="1"/>
      <protection locked="0"/>
    </xf>
    <xf numFmtId="2" fontId="2" fillId="10" borderId="7" xfId="0" applyNumberFormat="1" applyFont="1" applyFill="1" applyBorder="1" applyProtection="1">
      <protection locked="0"/>
    </xf>
    <xf numFmtId="0" fontId="2" fillId="8" borderId="29" xfId="0" applyFont="1" applyFill="1" applyBorder="1" applyAlignment="1" applyProtection="1">
      <alignment vertical="center" wrapText="1"/>
      <protection locked="0"/>
    </xf>
    <xf numFmtId="0" fontId="2" fillId="8" borderId="5" xfId="0" applyFont="1" applyFill="1" applyBorder="1" applyAlignment="1" applyProtection="1">
      <alignment horizontal="center" vertical="top" wrapText="1"/>
      <protection locked="0"/>
    </xf>
    <xf numFmtId="4" fontId="2" fillId="8" borderId="5" xfId="5" applyNumberFormat="1" applyFont="1" applyFill="1" applyBorder="1" applyAlignment="1" applyProtection="1">
      <alignment horizontal="center" vertical="center"/>
      <protection locked="0"/>
    </xf>
    <xf numFmtId="4" fontId="2" fillId="8" borderId="5" xfId="0" applyNumberFormat="1" applyFont="1" applyFill="1" applyBorder="1" applyAlignment="1" applyProtection="1">
      <alignment vertical="center" wrapText="1"/>
      <protection locked="0"/>
    </xf>
    <xf numFmtId="4" fontId="2" fillId="8" borderId="5" xfId="5" applyNumberFormat="1" applyFont="1" applyFill="1" applyBorder="1" applyAlignment="1" applyProtection="1">
      <alignment horizontal="right" vertical="center" wrapText="1"/>
      <protection locked="0"/>
    </xf>
    <xf numFmtId="2" fontId="2" fillId="8" borderId="5" xfId="0" applyNumberFormat="1" applyFont="1" applyFill="1" applyBorder="1" applyProtection="1">
      <protection locked="0"/>
    </xf>
    <xf numFmtId="0" fontId="2" fillId="8" borderId="30" xfId="0" applyFont="1" applyFill="1" applyBorder="1" applyAlignment="1" applyProtection="1">
      <alignment vertical="top" wrapText="1"/>
      <protection locked="0"/>
    </xf>
    <xf numFmtId="0" fontId="2" fillId="8" borderId="3" xfId="5" applyFont="1" applyFill="1" applyBorder="1" applyAlignment="1" applyProtection="1">
      <alignment horizontal="center" vertical="center" wrapText="1"/>
      <protection locked="0"/>
    </xf>
    <xf numFmtId="4" fontId="2" fillId="8" borderId="3" xfId="5" applyNumberFormat="1" applyFont="1" applyFill="1" applyBorder="1" applyAlignment="1" applyProtection="1">
      <alignment horizontal="center" vertical="center"/>
      <protection locked="0"/>
    </xf>
    <xf numFmtId="4" fontId="2" fillId="8" borderId="3" xfId="0" applyNumberFormat="1" applyFont="1" applyFill="1" applyBorder="1" applyAlignment="1" applyProtection="1">
      <alignment vertical="center" wrapText="1"/>
      <protection locked="0"/>
    </xf>
    <xf numFmtId="4" fontId="2" fillId="8" borderId="3" xfId="5" applyNumberFormat="1" applyFont="1" applyFill="1" applyBorder="1" applyAlignment="1" applyProtection="1">
      <alignment horizontal="right" vertical="center" wrapText="1"/>
      <protection locked="0"/>
    </xf>
    <xf numFmtId="2" fontId="2" fillId="8" borderId="3" xfId="0" applyNumberFormat="1" applyFont="1" applyFill="1" applyBorder="1" applyProtection="1">
      <protection locked="0"/>
    </xf>
    <xf numFmtId="0" fontId="2" fillId="8" borderId="30" xfId="0" applyFont="1" applyFill="1" applyBorder="1" applyAlignment="1" applyProtection="1">
      <alignment vertical="center" wrapText="1"/>
      <protection locked="0"/>
    </xf>
    <xf numFmtId="0" fontId="2" fillId="8" borderId="3" xfId="0" applyFont="1" applyFill="1" applyBorder="1" applyAlignment="1" applyProtection="1">
      <alignment horizontal="center" vertical="top" wrapText="1"/>
      <protection locked="0"/>
    </xf>
    <xf numFmtId="4" fontId="2" fillId="8" borderId="3" xfId="0" applyNumberFormat="1" applyFont="1" applyFill="1" applyBorder="1" applyAlignment="1" applyProtection="1">
      <alignment horizontal="right" vertical="top" wrapText="1"/>
      <protection locked="0"/>
    </xf>
    <xf numFmtId="0" fontId="2" fillId="8" borderId="32" xfId="0" applyFont="1" applyFill="1" applyBorder="1" applyAlignment="1" applyProtection="1">
      <alignment vertical="center" wrapText="1"/>
      <protection locked="0"/>
    </xf>
    <xf numFmtId="0" fontId="2" fillId="8" borderId="7" xfId="5" applyFont="1" applyFill="1" applyBorder="1" applyAlignment="1" applyProtection="1">
      <alignment horizontal="center" vertical="center" wrapText="1"/>
      <protection locked="0"/>
    </xf>
    <xf numFmtId="0" fontId="2" fillId="8" borderId="7" xfId="5" applyFont="1" applyFill="1" applyBorder="1" applyAlignment="1" applyProtection="1">
      <alignment horizontal="center" vertical="center"/>
      <protection locked="0"/>
    </xf>
    <xf numFmtId="4" fontId="2" fillId="8" borderId="7" xfId="0" applyNumberFormat="1" applyFont="1" applyFill="1" applyBorder="1" applyAlignment="1" applyProtection="1">
      <alignment vertical="center" wrapText="1"/>
      <protection locked="0"/>
    </xf>
    <xf numFmtId="4" fontId="2" fillId="8" borderId="7" xfId="5" applyNumberFormat="1" applyFont="1" applyFill="1" applyBorder="1" applyAlignment="1" applyProtection="1">
      <alignment horizontal="right" vertical="center" wrapText="1"/>
      <protection locked="0"/>
    </xf>
    <xf numFmtId="2" fontId="2" fillId="8" borderId="7" xfId="0" applyNumberFormat="1" applyFont="1" applyFill="1" applyBorder="1" applyProtection="1">
      <protection locked="0"/>
    </xf>
    <xf numFmtId="164" fontId="2" fillId="10" borderId="3" xfId="0" applyNumberFormat="1" applyFont="1" applyFill="1" applyBorder="1"/>
    <xf numFmtId="2" fontId="2" fillId="10" borderId="3" xfId="0" applyNumberFormat="1" applyFont="1" applyFill="1" applyBorder="1" applyAlignment="1">
      <alignment horizontal="left" indent="4"/>
    </xf>
    <xf numFmtId="169" fontId="2" fillId="10" borderId="3" xfId="0" applyNumberFormat="1" applyFont="1" applyFill="1" applyBorder="1"/>
    <xf numFmtId="165" fontId="2" fillId="10" borderId="3" xfId="0" applyNumberFormat="1" applyFont="1" applyFill="1" applyBorder="1"/>
    <xf numFmtId="165" fontId="2" fillId="19" borderId="3" xfId="0" applyNumberFormat="1" applyFont="1" applyFill="1" applyBorder="1" applyAlignment="1">
      <alignment horizontal="left" indent="4"/>
    </xf>
    <xf numFmtId="0" fontId="6" fillId="10" borderId="29" xfId="0" applyFont="1" applyFill="1" applyBorder="1" applyAlignment="1">
      <alignment horizontal="center" vertical="top" wrapText="1"/>
    </xf>
    <xf numFmtId="0" fontId="2" fillId="10" borderId="5" xfId="0" applyFont="1" applyFill="1" applyBorder="1"/>
    <xf numFmtId="2" fontId="2" fillId="10" borderId="5" xfId="0" applyNumberFormat="1" applyFont="1" applyFill="1" applyBorder="1"/>
    <xf numFmtId="164" fontId="2" fillId="10" borderId="5" xfId="0" applyNumberFormat="1" applyFont="1" applyFill="1" applyBorder="1"/>
    <xf numFmtId="2" fontId="2" fillId="10" borderId="5" xfId="0" applyNumberFormat="1" applyFont="1" applyFill="1" applyBorder="1" applyAlignment="1">
      <alignment horizontal="left" indent="4"/>
    </xf>
    <xf numFmtId="169" fontId="2" fillId="10" borderId="5" xfId="0" applyNumberFormat="1" applyFont="1" applyFill="1" applyBorder="1"/>
    <xf numFmtId="165" fontId="2" fillId="10" borderId="5" xfId="0" applyNumberFormat="1" applyFont="1" applyFill="1" applyBorder="1"/>
    <xf numFmtId="2" fontId="2" fillId="10" borderId="5" xfId="0" applyNumberFormat="1" applyFont="1" applyFill="1" applyBorder="1" applyAlignment="1">
      <alignment horizontal="left" indent="3"/>
    </xf>
    <xf numFmtId="2" fontId="2" fillId="10" borderId="26" xfId="0" applyNumberFormat="1" applyFont="1" applyFill="1" applyBorder="1" applyAlignment="1">
      <alignment horizontal="left" indent="3"/>
    </xf>
    <xf numFmtId="0" fontId="6" fillId="10" borderId="30" xfId="0" applyFont="1" applyFill="1" applyBorder="1" applyAlignment="1">
      <alignment horizontal="center" vertical="top" wrapText="1"/>
    </xf>
    <xf numFmtId="164" fontId="2" fillId="10" borderId="7" xfId="0" applyNumberFormat="1" applyFont="1" applyFill="1" applyBorder="1"/>
    <xf numFmtId="2" fontId="2" fillId="10" borderId="7" xfId="0" applyNumberFormat="1" applyFont="1" applyFill="1" applyBorder="1" applyAlignment="1">
      <alignment horizontal="left" indent="4"/>
    </xf>
    <xf numFmtId="169" fontId="2" fillId="10" borderId="7" xfId="0" applyNumberFormat="1" applyFont="1" applyFill="1" applyBorder="1"/>
    <xf numFmtId="165" fontId="2" fillId="10" borderId="7" xfId="0" applyNumberFormat="1" applyFont="1" applyFill="1" applyBorder="1"/>
    <xf numFmtId="170" fontId="2" fillId="10" borderId="3" xfId="1" applyNumberFormat="1" applyFont="1" applyFill="1" applyBorder="1" applyAlignment="1">
      <alignment horizontal="right"/>
    </xf>
    <xf numFmtId="43" fontId="2" fillId="10" borderId="3" xfId="1" applyNumberFormat="1" applyFont="1" applyFill="1" applyBorder="1" applyAlignment="1">
      <alignment horizontal="right"/>
    </xf>
    <xf numFmtId="0" fontId="6" fillId="10" borderId="32" xfId="0" applyFont="1" applyFill="1" applyBorder="1" applyAlignment="1">
      <alignment horizontal="center" vertical="top" wrapText="1"/>
    </xf>
    <xf numFmtId="43" fontId="2" fillId="10" borderId="7" xfId="1" applyNumberFormat="1" applyFont="1" applyFill="1" applyBorder="1" applyAlignment="1">
      <alignment horizontal="right"/>
    </xf>
    <xf numFmtId="0" fontId="2" fillId="18" borderId="7" xfId="0" applyFont="1" applyFill="1" applyBorder="1"/>
    <xf numFmtId="0" fontId="2" fillId="18" borderId="7" xfId="0" applyFont="1" applyFill="1" applyBorder="1" applyAlignment="1">
      <alignment horizontal="center"/>
    </xf>
    <xf numFmtId="2" fontId="2" fillId="18" borderId="7" xfId="0" applyNumberFormat="1" applyFont="1" applyFill="1" applyBorder="1"/>
    <xf numFmtId="166" fontId="2" fillId="18" borderId="7" xfId="0" applyNumberFormat="1" applyFont="1" applyFill="1" applyBorder="1"/>
    <xf numFmtId="169" fontId="2" fillId="18" borderId="7" xfId="0" applyNumberFormat="1" applyFont="1" applyFill="1" applyBorder="1"/>
    <xf numFmtId="165" fontId="2" fillId="18" borderId="7" xfId="0" applyNumberFormat="1" applyFont="1" applyFill="1" applyBorder="1"/>
    <xf numFmtId="2" fontId="2" fillId="18" borderId="7" xfId="0" applyNumberFormat="1" applyFont="1" applyFill="1" applyBorder="1" applyAlignment="1">
      <alignment horizontal="left" indent="3"/>
    </xf>
    <xf numFmtId="2" fontId="2" fillId="18" borderId="10" xfId="0" applyNumberFormat="1" applyFont="1" applyFill="1" applyBorder="1" applyAlignment="1">
      <alignment horizontal="left" indent="3"/>
    </xf>
    <xf numFmtId="0" fontId="2" fillId="19" borderId="7" xfId="0" applyFont="1" applyFill="1" applyBorder="1"/>
    <xf numFmtId="0" fontId="2" fillId="19" borderId="7" xfId="0" applyFont="1" applyFill="1" applyBorder="1" applyAlignment="1">
      <alignment horizontal="center"/>
    </xf>
    <xf numFmtId="2" fontId="2" fillId="19" borderId="7" xfId="0" applyNumberFormat="1" applyFont="1" applyFill="1" applyBorder="1"/>
    <xf numFmtId="166" fontId="2" fillId="19" borderId="7" xfId="0" applyNumberFormat="1" applyFont="1" applyFill="1" applyBorder="1"/>
    <xf numFmtId="2" fontId="2" fillId="19" borderId="7" xfId="0" applyNumberFormat="1" applyFont="1" applyFill="1" applyBorder="1" applyAlignment="1">
      <alignment horizontal="left" indent="4"/>
    </xf>
    <xf numFmtId="169" fontId="2" fillId="19" borderId="7" xfId="0" applyNumberFormat="1" applyFont="1" applyFill="1" applyBorder="1"/>
    <xf numFmtId="165" fontId="2" fillId="19" borderId="7" xfId="0" applyNumberFormat="1" applyFont="1" applyFill="1" applyBorder="1"/>
    <xf numFmtId="2" fontId="2" fillId="19" borderId="7" xfId="0" applyNumberFormat="1" applyFont="1" applyFill="1" applyBorder="1" applyAlignment="1">
      <alignment horizontal="left" indent="3"/>
    </xf>
    <xf numFmtId="2" fontId="2" fillId="19" borderId="10" xfId="0" applyNumberFormat="1" applyFont="1" applyFill="1" applyBorder="1" applyAlignment="1">
      <alignment horizontal="left" indent="3"/>
    </xf>
    <xf numFmtId="0" fontId="2" fillId="19" borderId="29" xfId="0" applyFont="1" applyFill="1" applyBorder="1" applyAlignment="1">
      <alignment horizontal="center" vertical="top" wrapText="1"/>
    </xf>
    <xf numFmtId="0" fontId="2" fillId="19" borderId="32" xfId="0" applyFont="1" applyFill="1" applyBorder="1" applyAlignment="1">
      <alignment horizontal="center" vertical="top" wrapText="1"/>
    </xf>
    <xf numFmtId="164" fontId="2" fillId="19" borderId="7" xfId="0" applyNumberFormat="1" applyFont="1" applyFill="1" applyBorder="1"/>
    <xf numFmtId="0" fontId="6" fillId="18" borderId="29" xfId="0" applyFont="1" applyFill="1" applyBorder="1" applyAlignment="1">
      <alignment horizontal="center" vertical="top" wrapText="1"/>
    </xf>
    <xf numFmtId="0" fontId="2" fillId="18" borderId="5" xfId="0" applyFont="1" applyFill="1" applyBorder="1" applyAlignment="1">
      <alignment horizontal="center"/>
    </xf>
    <xf numFmtId="0" fontId="2" fillId="18" borderId="5" xfId="0" applyFont="1" applyFill="1" applyBorder="1"/>
    <xf numFmtId="2" fontId="2" fillId="18" borderId="5" xfId="0" applyNumberFormat="1" applyFont="1" applyFill="1" applyBorder="1"/>
    <xf numFmtId="164" fontId="2" fillId="18" borderId="5" xfId="0" applyNumberFormat="1" applyFont="1" applyFill="1" applyBorder="1"/>
    <xf numFmtId="2" fontId="2" fillId="18" borderId="5" xfId="0" applyNumberFormat="1" applyFont="1" applyFill="1" applyBorder="1" applyAlignment="1">
      <alignment horizontal="left" indent="4"/>
    </xf>
    <xf numFmtId="169" fontId="2" fillId="18" borderId="5" xfId="0" applyNumberFormat="1" applyFont="1" applyFill="1" applyBorder="1"/>
    <xf numFmtId="165" fontId="2" fillId="18" borderId="5" xfId="0" applyNumberFormat="1" applyFont="1" applyFill="1" applyBorder="1"/>
    <xf numFmtId="2" fontId="2" fillId="18" borderId="5" xfId="0" applyNumberFormat="1" applyFont="1" applyFill="1" applyBorder="1" applyAlignment="1">
      <alignment horizontal="left" indent="3"/>
    </xf>
    <xf numFmtId="2" fontId="2" fillId="18" borderId="26" xfId="0" applyNumberFormat="1" applyFont="1" applyFill="1" applyBorder="1" applyAlignment="1">
      <alignment horizontal="left" indent="3"/>
    </xf>
    <xf numFmtId="0" fontId="6" fillId="18" borderId="32" xfId="0" applyFont="1" applyFill="1" applyBorder="1" applyAlignment="1">
      <alignment horizontal="center" vertical="top" wrapText="1"/>
    </xf>
    <xf numFmtId="166" fontId="2" fillId="18" borderId="7" xfId="0" applyNumberFormat="1" applyFont="1" applyFill="1" applyBorder="1" applyAlignment="1">
      <alignment horizontal="left" indent="4"/>
    </xf>
    <xf numFmtId="0" fontId="2" fillId="5" borderId="36" xfId="0" applyFont="1" applyFill="1" applyBorder="1" applyProtection="1">
      <protection locked="0"/>
    </xf>
    <xf numFmtId="0" fontId="2" fillId="5" borderId="36" xfId="0" applyFont="1" applyFill="1" applyBorder="1" applyAlignment="1" applyProtection="1">
      <alignment horizontal="center"/>
      <protection locked="0"/>
    </xf>
    <xf numFmtId="165" fontId="2" fillId="5" borderId="36" xfId="0" applyNumberFormat="1" applyFont="1" applyFill="1" applyBorder="1" applyProtection="1">
      <protection locked="0"/>
    </xf>
    <xf numFmtId="2" fontId="2" fillId="5" borderId="36" xfId="0" applyNumberFormat="1" applyFont="1" applyFill="1" applyBorder="1" applyProtection="1">
      <protection locked="0"/>
    </xf>
    <xf numFmtId="165" fontId="2" fillId="5" borderId="36" xfId="0" applyNumberFormat="1" applyFont="1" applyFill="1" applyBorder="1" applyAlignment="1" applyProtection="1">
      <alignment horizontal="center"/>
      <protection locked="0"/>
    </xf>
    <xf numFmtId="167" fontId="2" fillId="5" borderId="36" xfId="0" applyNumberFormat="1" applyFont="1" applyFill="1" applyBorder="1" applyProtection="1"/>
    <xf numFmtId="0" fontId="2" fillId="5" borderId="4" xfId="0" applyFont="1" applyFill="1" applyBorder="1" applyProtection="1">
      <protection locked="0"/>
    </xf>
    <xf numFmtId="0" fontId="2" fillId="5" borderId="4" xfId="0" applyFont="1" applyFill="1" applyBorder="1" applyAlignment="1" applyProtection="1">
      <alignment horizontal="center"/>
      <protection locked="0"/>
    </xf>
    <xf numFmtId="165" fontId="2" fillId="5" borderId="4" xfId="0" applyNumberFormat="1" applyFont="1" applyFill="1" applyBorder="1" applyProtection="1">
      <protection locked="0"/>
    </xf>
    <xf numFmtId="2" fontId="2" fillId="5" borderId="4" xfId="0" applyNumberFormat="1" applyFont="1" applyFill="1" applyBorder="1" applyProtection="1">
      <protection locked="0"/>
    </xf>
    <xf numFmtId="165" fontId="2" fillId="5" borderId="4" xfId="0" applyNumberFormat="1" applyFont="1" applyFill="1" applyBorder="1" applyAlignment="1" applyProtection="1">
      <alignment horizontal="center"/>
      <protection locked="0"/>
    </xf>
    <xf numFmtId="167" fontId="2" fillId="5" borderId="4" xfId="0" applyNumberFormat="1" applyFont="1" applyFill="1" applyBorder="1" applyProtection="1"/>
    <xf numFmtId="0" fontId="2" fillId="3" borderId="21" xfId="0" applyFont="1" applyFill="1" applyBorder="1" applyProtection="1">
      <protection locked="0"/>
    </xf>
    <xf numFmtId="0" fontId="2" fillId="3" borderId="21" xfId="0" applyFont="1" applyFill="1" applyBorder="1" applyAlignment="1" applyProtection="1">
      <alignment horizontal="center"/>
      <protection locked="0"/>
    </xf>
    <xf numFmtId="165" fontId="2" fillId="3" borderId="21" xfId="0" applyNumberFormat="1" applyFont="1" applyFill="1" applyBorder="1" applyProtection="1">
      <protection locked="0"/>
    </xf>
    <xf numFmtId="2" fontId="2" fillId="3" borderId="21" xfId="0" applyNumberFormat="1" applyFont="1" applyFill="1" applyBorder="1" applyProtection="1">
      <protection locked="0"/>
    </xf>
    <xf numFmtId="165" fontId="2" fillId="3" borderId="2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Protection="1">
      <protection locked="0"/>
    </xf>
    <xf numFmtId="165" fontId="2" fillId="3" borderId="1" xfId="0" applyNumberFormat="1" applyFont="1" applyFill="1" applyBorder="1" applyAlignment="1" applyProtection="1">
      <alignment horizontal="center"/>
      <protection locked="0"/>
    </xf>
    <xf numFmtId="167" fontId="2" fillId="4" borderId="36" xfId="0" applyNumberFormat="1" applyFont="1" applyFill="1" applyBorder="1" applyProtection="1"/>
    <xf numFmtId="165" fontId="2" fillId="4" borderId="4" xfId="0" applyNumberFormat="1" applyFont="1" applyFill="1" applyBorder="1" applyAlignment="1" applyProtection="1">
      <alignment horizontal="center"/>
      <protection locked="0"/>
    </xf>
    <xf numFmtId="167" fontId="2" fillId="4" borderId="4" xfId="0" applyNumberFormat="1" applyFont="1" applyFill="1" applyBorder="1" applyProtection="1"/>
    <xf numFmtId="0" fontId="2" fillId="4" borderId="4" xfId="0" applyFont="1" applyFill="1" applyBorder="1" applyProtection="1">
      <protection locked="0"/>
    </xf>
    <xf numFmtId="166" fontId="2" fillId="16" borderId="5" xfId="0" applyNumberFormat="1" applyFont="1" applyFill="1" applyBorder="1" applyProtection="1">
      <protection locked="0"/>
    </xf>
    <xf numFmtId="166" fontId="2" fillId="16" borderId="3" xfId="0" applyNumberFormat="1" applyFont="1" applyFill="1" applyBorder="1" applyProtection="1">
      <protection locked="0"/>
    </xf>
    <xf numFmtId="166" fontId="2" fillId="16" borderId="5" xfId="0" applyNumberFormat="1" applyFont="1" applyFill="1" applyBorder="1" applyAlignment="1" applyProtection="1">
      <alignment horizontal="left" indent="4"/>
      <protection locked="0"/>
    </xf>
    <xf numFmtId="167" fontId="2" fillId="16" borderId="12" xfId="0" applyNumberFormat="1" applyFont="1" applyFill="1" applyBorder="1" applyProtection="1"/>
    <xf numFmtId="2" fontId="2" fillId="16" borderId="12" xfId="0" applyNumberFormat="1" applyFont="1" applyFill="1" applyBorder="1" applyProtection="1">
      <protection locked="0"/>
    </xf>
    <xf numFmtId="166" fontId="2" fillId="16" borderId="3" xfId="0" applyNumberFormat="1" applyFont="1" applyFill="1" applyBorder="1" applyAlignment="1" applyProtection="1">
      <alignment horizontal="left" indent="4"/>
      <protection locked="0"/>
    </xf>
    <xf numFmtId="2" fontId="2" fillId="16" borderId="7" xfId="0" applyNumberFormat="1" applyFont="1" applyFill="1" applyBorder="1" applyAlignment="1">
      <alignment vertical="center"/>
    </xf>
    <xf numFmtId="166" fontId="2" fillId="15" borderId="5" xfId="0" applyNumberFormat="1" applyFont="1" applyFill="1" applyBorder="1" applyProtection="1">
      <protection locked="0"/>
    </xf>
    <xf numFmtId="2" fontId="2" fillId="15" borderId="12" xfId="0" applyNumberFormat="1" applyFont="1" applyFill="1" applyBorder="1" applyProtection="1">
      <protection locked="0"/>
    </xf>
    <xf numFmtId="2" fontId="2" fillId="15" borderId="16" xfId="0" applyNumberFormat="1" applyFont="1" applyFill="1" applyBorder="1" applyAlignment="1" applyProtection="1">
      <alignment horizontal="left" indent="3"/>
    </xf>
    <xf numFmtId="2" fontId="2" fillId="15" borderId="26" xfId="0" applyNumberFormat="1" applyFont="1" applyFill="1" applyBorder="1" applyAlignment="1" applyProtection="1">
      <alignment horizontal="left" indent="3"/>
    </xf>
    <xf numFmtId="165" fontId="2" fillId="15" borderId="3" xfId="0" applyNumberFormat="1" applyFont="1" applyFill="1" applyBorder="1" applyProtection="1">
      <protection locked="0"/>
    </xf>
    <xf numFmtId="166" fontId="2" fillId="15" borderId="3" xfId="0" applyNumberFormat="1" applyFont="1" applyFill="1" applyBorder="1" applyProtection="1">
      <protection locked="0"/>
    </xf>
    <xf numFmtId="167" fontId="2" fillId="15" borderId="3" xfId="0" applyNumberFormat="1" applyFont="1" applyFill="1" applyBorder="1" applyProtection="1"/>
    <xf numFmtId="2" fontId="2" fillId="15" borderId="3" xfId="0" applyNumberFormat="1" applyFont="1" applyFill="1" applyBorder="1" applyAlignment="1" applyProtection="1">
      <alignment horizontal="left" indent="3"/>
    </xf>
    <xf numFmtId="2" fontId="2" fillId="15" borderId="9" xfId="0" applyNumberFormat="1" applyFont="1" applyFill="1" applyBorder="1" applyAlignment="1" applyProtection="1">
      <alignment horizontal="left" indent="3"/>
    </xf>
    <xf numFmtId="165" fontId="2" fillId="15" borderId="7" xfId="0" applyNumberFormat="1" applyFont="1" applyFill="1" applyBorder="1" applyProtection="1">
      <protection locked="0"/>
    </xf>
    <xf numFmtId="2" fontId="2" fillId="15" borderId="11" xfId="0" applyNumberFormat="1" applyFont="1" applyFill="1" applyBorder="1" applyAlignment="1" applyProtection="1">
      <alignment horizontal="left" indent="3"/>
    </xf>
    <xf numFmtId="0" fontId="2" fillId="8" borderId="3" xfId="0" applyFont="1" applyFill="1" applyBorder="1" applyAlignment="1" applyProtection="1">
      <alignment horizontal="left"/>
      <protection locked="0"/>
    </xf>
    <xf numFmtId="0" fontId="2" fillId="8" borderId="3" xfId="0" applyFont="1" applyFill="1" applyBorder="1" applyAlignment="1" applyProtection="1">
      <alignment horizontal="center"/>
      <protection locked="0"/>
    </xf>
    <xf numFmtId="165" fontId="2" fillId="8" borderId="3" xfId="0" applyNumberFormat="1" applyFont="1" applyFill="1" applyBorder="1" applyProtection="1">
      <protection locked="0"/>
    </xf>
    <xf numFmtId="167" fontId="2" fillId="8" borderId="12" xfId="0" applyNumberFormat="1" applyFont="1" applyFill="1" applyBorder="1" applyProtection="1"/>
    <xf numFmtId="2" fontId="2" fillId="8" borderId="12" xfId="0" applyNumberFormat="1" applyFont="1" applyFill="1" applyBorder="1" applyProtection="1">
      <protection locked="0"/>
    </xf>
    <xf numFmtId="2" fontId="2" fillId="8" borderId="12" xfId="0" applyNumberFormat="1" applyFont="1" applyFill="1" applyBorder="1" applyAlignment="1" applyProtection="1">
      <alignment horizontal="left" indent="3"/>
    </xf>
    <xf numFmtId="2" fontId="2" fillId="8" borderId="27" xfId="0" applyNumberFormat="1" applyFont="1" applyFill="1" applyBorder="1" applyAlignment="1" applyProtection="1">
      <alignment horizontal="left" indent="3"/>
    </xf>
    <xf numFmtId="166" fontId="2" fillId="8" borderId="3" xfId="0" applyNumberFormat="1" applyFont="1" applyFill="1" applyBorder="1" applyProtection="1">
      <protection locked="0"/>
    </xf>
    <xf numFmtId="167" fontId="2" fillId="8" borderId="3" xfId="0" applyNumberFormat="1" applyFont="1" applyFill="1" applyBorder="1" applyProtection="1"/>
    <xf numFmtId="2" fontId="2" fillId="8" borderId="9" xfId="0" applyNumberFormat="1" applyFont="1" applyFill="1" applyBorder="1" applyAlignment="1" applyProtection="1">
      <alignment horizontal="left" indent="3"/>
    </xf>
    <xf numFmtId="2" fontId="2" fillId="8" borderId="3" xfId="0" applyNumberFormat="1" applyFont="1" applyFill="1" applyBorder="1" applyAlignment="1" applyProtection="1">
      <alignment horizontal="left" indent="3"/>
    </xf>
    <xf numFmtId="0" fontId="2" fillId="8" borderId="3" xfId="0" applyFont="1" applyFill="1" applyBorder="1" applyProtection="1">
      <protection locked="0"/>
    </xf>
    <xf numFmtId="165" fontId="2" fillId="8" borderId="7" xfId="0" applyNumberFormat="1" applyFont="1" applyFill="1" applyBorder="1" applyProtection="1">
      <protection locked="0"/>
    </xf>
    <xf numFmtId="0" fontId="2" fillId="8" borderId="7" xfId="0" applyFont="1" applyFill="1" applyBorder="1" applyProtection="1">
      <protection locked="0"/>
    </xf>
    <xf numFmtId="167" fontId="2" fillId="8" borderId="7" xfId="0" applyNumberFormat="1" applyFont="1" applyFill="1" applyBorder="1" applyProtection="1"/>
    <xf numFmtId="2" fontId="2" fillId="8" borderId="7" xfId="0" applyNumberFormat="1" applyFont="1" applyFill="1" applyBorder="1" applyAlignment="1" applyProtection="1">
      <alignment horizontal="left" indent="3"/>
    </xf>
    <xf numFmtId="2" fontId="2" fillId="8" borderId="10" xfId="0" applyNumberFormat="1" applyFont="1" applyFill="1" applyBorder="1" applyAlignment="1" applyProtection="1">
      <alignment horizontal="left" indent="3"/>
    </xf>
    <xf numFmtId="0" fontId="2" fillId="8" borderId="12" xfId="0" applyFont="1" applyFill="1" applyBorder="1" applyAlignment="1" applyProtection="1">
      <alignment horizontal="left"/>
      <protection locked="0"/>
    </xf>
    <xf numFmtId="0" fontId="2" fillId="8" borderId="12" xfId="0" applyFont="1" applyFill="1" applyBorder="1" applyAlignment="1" applyProtection="1">
      <alignment horizontal="center"/>
      <protection locked="0"/>
    </xf>
    <xf numFmtId="165" fontId="2" fillId="8" borderId="12" xfId="0" applyNumberFormat="1" applyFont="1" applyFill="1" applyBorder="1" applyProtection="1">
      <protection locked="0"/>
    </xf>
    <xf numFmtId="166" fontId="2" fillId="8" borderId="12" xfId="0" applyNumberFormat="1" applyFont="1" applyFill="1" applyBorder="1" applyProtection="1">
      <protection locked="0"/>
    </xf>
    <xf numFmtId="0" fontId="2" fillId="15" borderId="5" xfId="0" applyFont="1" applyFill="1" applyBorder="1" applyAlignment="1" applyProtection="1">
      <alignment horizontal="left"/>
      <protection locked="0"/>
    </xf>
    <xf numFmtId="0" fontId="2" fillId="15" borderId="5" xfId="0" applyFont="1" applyFill="1" applyBorder="1" applyAlignment="1" applyProtection="1">
      <alignment horizontal="center"/>
      <protection locked="0"/>
    </xf>
    <xf numFmtId="165" fontId="2" fillId="15" borderId="5" xfId="0" applyNumberFormat="1" applyFont="1" applyFill="1" applyBorder="1" applyProtection="1">
      <protection locked="0"/>
    </xf>
    <xf numFmtId="167" fontId="2" fillId="15" borderId="5" xfId="0" applyNumberFormat="1" applyFont="1" applyFill="1" applyBorder="1" applyProtection="1"/>
    <xf numFmtId="2" fontId="2" fillId="15" borderId="5" xfId="0" applyNumberFormat="1" applyFont="1" applyFill="1" applyBorder="1" applyProtection="1">
      <protection locked="0"/>
    </xf>
    <xf numFmtId="2" fontId="2" fillId="15" borderId="14" xfId="0" applyNumberFormat="1" applyFont="1" applyFill="1" applyBorder="1" applyAlignment="1" applyProtection="1">
      <alignment horizontal="left" indent="3"/>
    </xf>
    <xf numFmtId="0" fontId="2" fillId="15" borderId="7" xfId="0" applyFont="1" applyFill="1" applyBorder="1" applyAlignment="1" applyProtection="1">
      <alignment horizontal="left"/>
      <protection locked="0"/>
    </xf>
    <xf numFmtId="2" fontId="2" fillId="15" borderId="4" xfId="0" applyNumberFormat="1" applyFont="1" applyFill="1" applyBorder="1" applyProtection="1">
      <protection locked="0"/>
    </xf>
    <xf numFmtId="166" fontId="2" fillId="23" borderId="5" xfId="0" applyNumberFormat="1" applyFont="1" applyFill="1" applyBorder="1"/>
    <xf numFmtId="0" fontId="2" fillId="23" borderId="5" xfId="0" applyNumberFormat="1" applyFont="1" applyFill="1" applyBorder="1"/>
    <xf numFmtId="166" fontId="2" fillId="23" borderId="5" xfId="0" applyNumberFormat="1" applyFont="1" applyFill="1" applyBorder="1" applyAlignment="1">
      <alignment horizontal="right"/>
    </xf>
    <xf numFmtId="167" fontId="2" fillId="23" borderId="5" xfId="0" applyNumberFormat="1" applyFont="1" applyFill="1" applyBorder="1"/>
    <xf numFmtId="2" fontId="2" fillId="23" borderId="5" xfId="0" applyNumberFormat="1" applyFont="1" applyFill="1" applyBorder="1"/>
    <xf numFmtId="2" fontId="2" fillId="23" borderId="5" xfId="0" applyNumberFormat="1" applyFont="1" applyFill="1" applyBorder="1" applyAlignment="1">
      <alignment horizontal="center"/>
    </xf>
    <xf numFmtId="2" fontId="2" fillId="23" borderId="5" xfId="0" applyNumberFormat="1" applyFont="1" applyFill="1" applyBorder="1" applyAlignment="1">
      <alignment horizontal="left" indent="3"/>
    </xf>
    <xf numFmtId="2" fontId="2" fillId="23" borderId="26" xfId="0" applyNumberFormat="1" applyFont="1" applyFill="1" applyBorder="1" applyAlignment="1">
      <alignment horizontal="left" indent="3"/>
    </xf>
    <xf numFmtId="166" fontId="2" fillId="23" borderId="3" xfId="0" applyNumberFormat="1" applyFont="1" applyFill="1" applyBorder="1"/>
    <xf numFmtId="0" fontId="2" fillId="23" borderId="3" xfId="0" applyNumberFormat="1" applyFont="1" applyFill="1" applyBorder="1"/>
    <xf numFmtId="166" fontId="2" fillId="23" borderId="3" xfId="0" applyNumberFormat="1" applyFont="1" applyFill="1" applyBorder="1" applyAlignment="1">
      <alignment horizontal="right"/>
    </xf>
    <xf numFmtId="167" fontId="2" fillId="23" borderId="3" xfId="0" applyNumberFormat="1" applyFont="1" applyFill="1" applyBorder="1"/>
    <xf numFmtId="2" fontId="2" fillId="23" borderId="3" xfId="0" applyNumberFormat="1" applyFont="1" applyFill="1" applyBorder="1"/>
    <xf numFmtId="2" fontId="2" fillId="23" borderId="3" xfId="0" applyNumberFormat="1" applyFont="1" applyFill="1" applyBorder="1" applyAlignment="1">
      <alignment horizontal="center"/>
    </xf>
    <xf numFmtId="2" fontId="2" fillId="23" borderId="3" xfId="0" applyNumberFormat="1" applyFont="1" applyFill="1" applyBorder="1" applyAlignment="1">
      <alignment horizontal="left" indent="3"/>
    </xf>
    <xf numFmtId="2" fontId="2" fillId="23" borderId="9" xfId="0" applyNumberFormat="1" applyFont="1" applyFill="1" applyBorder="1" applyAlignment="1">
      <alignment horizontal="left" indent="3"/>
    </xf>
    <xf numFmtId="0" fontId="6" fillId="16" borderId="50" xfId="0" applyFont="1" applyFill="1" applyBorder="1" applyAlignment="1">
      <alignment horizontal="center" vertical="center" wrapText="1"/>
    </xf>
    <xf numFmtId="2" fontId="2" fillId="8" borderId="3" xfId="0" applyNumberFormat="1" applyFont="1" applyFill="1" applyBorder="1" applyAlignment="1">
      <alignment horizontal="center"/>
    </xf>
    <xf numFmtId="166" fontId="2" fillId="8" borderId="5" xfId="0" applyNumberFormat="1" applyFont="1" applyFill="1" applyBorder="1" applyAlignment="1">
      <alignment horizontal="center"/>
    </xf>
    <xf numFmtId="2" fontId="2" fillId="8" borderId="5" xfId="0" applyNumberFormat="1" applyFont="1" applyFill="1" applyBorder="1" applyAlignment="1">
      <alignment horizontal="center"/>
    </xf>
    <xf numFmtId="166" fontId="2" fillId="8" borderId="3" xfId="0" applyNumberFormat="1" applyFont="1" applyFill="1" applyBorder="1" applyAlignment="1">
      <alignment horizontal="center"/>
    </xf>
    <xf numFmtId="166" fontId="2" fillId="15" borderId="5" xfId="0" applyNumberFormat="1" applyFont="1" applyFill="1" applyBorder="1" applyAlignment="1">
      <alignment horizontal="center"/>
    </xf>
    <xf numFmtId="2" fontId="2" fillId="15" borderId="5" xfId="0" applyNumberFormat="1" applyFont="1" applyFill="1" applyBorder="1" applyAlignment="1">
      <alignment horizontal="center"/>
    </xf>
    <xf numFmtId="166" fontId="2" fillId="15" borderId="3" xfId="0" applyNumberFormat="1" applyFont="1" applyFill="1" applyBorder="1" applyAlignment="1">
      <alignment horizontal="center"/>
    </xf>
    <xf numFmtId="166" fontId="9" fillId="15" borderId="3" xfId="0" applyNumberFormat="1" applyFont="1" applyFill="1" applyBorder="1"/>
    <xf numFmtId="166" fontId="2" fillId="15" borderId="3" xfId="0" applyNumberFormat="1" applyFont="1" applyFill="1" applyBorder="1" applyAlignment="1" applyProtection="1">
      <alignment horizontal="center"/>
      <protection locked="0"/>
    </xf>
    <xf numFmtId="0" fontId="6" fillId="6" borderId="30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166" fontId="2" fillId="16" borderId="12" xfId="0" applyNumberFormat="1" applyFont="1" applyFill="1" applyBorder="1" applyAlignment="1">
      <alignment horizontal="center"/>
    </xf>
    <xf numFmtId="167" fontId="2" fillId="16" borderId="12" xfId="0" applyNumberFormat="1" applyFont="1" applyFill="1" applyBorder="1" applyAlignment="1">
      <alignment horizontal="right"/>
    </xf>
    <xf numFmtId="2" fontId="2" fillId="16" borderId="12" xfId="0" applyNumberFormat="1" applyFont="1" applyFill="1" applyBorder="1" applyAlignment="1">
      <alignment horizontal="center"/>
    </xf>
    <xf numFmtId="0" fontId="2" fillId="16" borderId="1" xfId="0" applyFont="1" applyFill="1" applyBorder="1" applyProtection="1">
      <protection locked="0"/>
    </xf>
    <xf numFmtId="0" fontId="2" fillId="16" borderId="1" xfId="0" applyFont="1" applyFill="1" applyBorder="1" applyAlignment="1" applyProtection="1">
      <alignment horizontal="center"/>
      <protection locked="0"/>
    </xf>
    <xf numFmtId="166" fontId="2" fillId="16" borderId="1" xfId="0" applyNumberFormat="1" applyFont="1" applyFill="1" applyBorder="1" applyProtection="1">
      <protection locked="0"/>
    </xf>
    <xf numFmtId="166" fontId="2" fillId="16" borderId="1" xfId="0" applyNumberFormat="1" applyFont="1" applyFill="1" applyBorder="1" applyAlignment="1" applyProtection="1">
      <alignment horizontal="left" indent="4"/>
      <protection locked="0"/>
    </xf>
    <xf numFmtId="167" fontId="2" fillId="16" borderId="1" xfId="0" applyNumberFormat="1" applyFont="1" applyFill="1" applyBorder="1" applyProtection="1"/>
    <xf numFmtId="2" fontId="2" fillId="16" borderId="1" xfId="0" applyNumberFormat="1" applyFont="1" applyFill="1" applyBorder="1" applyProtection="1">
      <protection locked="0"/>
    </xf>
    <xf numFmtId="2" fontId="2" fillId="16" borderId="1" xfId="0" applyNumberFormat="1" applyFont="1" applyFill="1" applyBorder="1" applyAlignment="1" applyProtection="1">
      <alignment horizontal="left" indent="3"/>
    </xf>
    <xf numFmtId="2" fontId="2" fillId="16" borderId="2" xfId="0" applyNumberFormat="1" applyFont="1" applyFill="1" applyBorder="1" applyAlignment="1" applyProtection="1">
      <alignment horizontal="left" indent="3"/>
    </xf>
    <xf numFmtId="0" fontId="2" fillId="15" borderId="1" xfId="0" applyFont="1" applyFill="1" applyBorder="1"/>
    <xf numFmtId="166" fontId="2" fillId="15" borderId="1" xfId="0" applyNumberFormat="1" applyFont="1" applyFill="1" applyBorder="1"/>
    <xf numFmtId="166" fontId="2" fillId="15" borderId="1" xfId="0" applyNumberFormat="1" applyFont="1" applyFill="1" applyBorder="1" applyAlignment="1">
      <alignment horizontal="center"/>
    </xf>
    <xf numFmtId="167" fontId="2" fillId="15" borderId="1" xfId="0" applyNumberFormat="1" applyFont="1" applyFill="1" applyBorder="1"/>
    <xf numFmtId="2" fontId="2" fillId="15" borderId="1" xfId="0" applyNumberFormat="1" applyFont="1" applyFill="1" applyBorder="1"/>
    <xf numFmtId="2" fontId="2" fillId="15" borderId="1" xfId="0" applyNumberFormat="1" applyFont="1" applyFill="1" applyBorder="1" applyAlignment="1">
      <alignment horizontal="center"/>
    </xf>
    <xf numFmtId="2" fontId="2" fillId="15" borderId="1" xfId="0" applyNumberFormat="1" applyFont="1" applyFill="1" applyBorder="1" applyAlignment="1">
      <alignment horizontal="left" indent="3"/>
    </xf>
    <xf numFmtId="2" fontId="2" fillId="15" borderId="2" xfId="0" applyNumberFormat="1" applyFont="1" applyFill="1" applyBorder="1" applyAlignment="1">
      <alignment horizontal="left" indent="3"/>
    </xf>
    <xf numFmtId="166" fontId="2" fillId="8" borderId="7" xfId="0" applyNumberFormat="1" applyFont="1" applyFill="1" applyBorder="1" applyAlignment="1">
      <alignment horizontal="center"/>
    </xf>
    <xf numFmtId="2" fontId="2" fillId="8" borderId="7" xfId="0" applyNumberFormat="1" applyFont="1" applyFill="1" applyBorder="1" applyAlignment="1">
      <alignment horizontal="center"/>
    </xf>
    <xf numFmtId="0" fontId="2" fillId="24" borderId="54" xfId="12" applyFont="1" applyFill="1" applyBorder="1" applyProtection="1">
      <protection locked="0"/>
    </xf>
    <xf numFmtId="0" fontId="2" fillId="24" borderId="55" xfId="12" applyFont="1" applyFill="1" applyBorder="1" applyAlignment="1" applyProtection="1">
      <alignment horizontal="center"/>
      <protection locked="0"/>
    </xf>
    <xf numFmtId="166" fontId="2" fillId="24" borderId="55" xfId="12" applyNumberFormat="1" applyFont="1" applyFill="1" applyBorder="1" applyProtection="1">
      <protection locked="0"/>
    </xf>
    <xf numFmtId="166" fontId="2" fillId="24" borderId="55" xfId="12" applyNumberFormat="1" applyFont="1" applyFill="1" applyBorder="1" applyAlignment="1" applyProtection="1">
      <alignment horizontal="left" indent="3"/>
      <protection locked="0"/>
    </xf>
    <xf numFmtId="167" fontId="2" fillId="24" borderId="55" xfId="12" applyNumberFormat="1" applyFont="1" applyFill="1" applyBorder="1" applyProtection="1"/>
    <xf numFmtId="2" fontId="2" fillId="24" borderId="55" xfId="12" applyNumberFormat="1" applyFont="1" applyFill="1" applyBorder="1" applyProtection="1">
      <protection locked="0"/>
    </xf>
    <xf numFmtId="2" fontId="2" fillId="24" borderId="56" xfId="12" applyNumberFormat="1" applyFont="1" applyFill="1" applyBorder="1" applyAlignment="1" applyProtection="1">
      <alignment horizontal="left" indent="3"/>
    </xf>
    <xf numFmtId="2" fontId="2" fillId="24" borderId="57" xfId="12" applyNumberFormat="1" applyFont="1" applyFill="1" applyBorder="1" applyAlignment="1" applyProtection="1">
      <alignment horizontal="left" indent="3"/>
    </xf>
    <xf numFmtId="0" fontId="2" fillId="24" borderId="54" xfId="12" applyFont="1" applyFill="1" applyBorder="1" applyAlignment="1" applyProtection="1">
      <alignment horizontal="center"/>
      <protection locked="0"/>
    </xf>
    <xf numFmtId="166" fontId="2" fillId="24" borderId="54" xfId="12" applyNumberFormat="1" applyFont="1" applyFill="1" applyBorder="1" applyProtection="1">
      <protection locked="0"/>
    </xf>
    <xf numFmtId="167" fontId="2" fillId="24" borderId="54" xfId="12" applyNumberFormat="1" applyFont="1" applyFill="1" applyBorder="1" applyProtection="1"/>
    <xf numFmtId="2" fontId="2" fillId="24" borderId="54" xfId="12" applyNumberFormat="1" applyFont="1" applyFill="1" applyBorder="1" applyAlignment="1" applyProtection="1">
      <alignment horizontal="left" indent="3"/>
    </xf>
    <xf numFmtId="2" fontId="2" fillId="24" borderId="58" xfId="12" applyNumberFormat="1" applyFont="1" applyFill="1" applyBorder="1" applyAlignment="1" applyProtection="1">
      <alignment horizontal="left" indent="3"/>
    </xf>
    <xf numFmtId="2" fontId="2" fillId="24" borderId="59" xfId="12" applyNumberFormat="1" applyFont="1" applyFill="1" applyBorder="1" applyProtection="1">
      <protection locked="0"/>
    </xf>
    <xf numFmtId="0" fontId="2" fillId="24" borderId="60" xfId="12" applyFont="1" applyFill="1" applyBorder="1" applyProtection="1">
      <protection locked="0"/>
    </xf>
    <xf numFmtId="0" fontId="2" fillId="24" borderId="60" xfId="12" applyFont="1" applyFill="1" applyBorder="1" applyAlignment="1" applyProtection="1">
      <alignment horizontal="center"/>
      <protection locked="0"/>
    </xf>
    <xf numFmtId="166" fontId="2" fillId="24" borderId="61" xfId="12" applyNumberFormat="1" applyFont="1" applyFill="1" applyBorder="1" applyProtection="1">
      <protection locked="0"/>
    </xf>
    <xf numFmtId="166" fontId="2" fillId="24" borderId="60" xfId="12" applyNumberFormat="1" applyFont="1" applyFill="1" applyBorder="1" applyProtection="1">
      <protection locked="0"/>
    </xf>
    <xf numFmtId="166" fontId="2" fillId="24" borderId="61" xfId="12" applyNumberFormat="1" applyFont="1" applyFill="1" applyBorder="1" applyAlignment="1" applyProtection="1">
      <alignment horizontal="left" indent="3"/>
      <protection locked="0"/>
    </xf>
    <xf numFmtId="167" fontId="2" fillId="24" borderId="60" xfId="12" applyNumberFormat="1" applyFont="1" applyFill="1" applyBorder="1" applyProtection="1"/>
    <xf numFmtId="2" fontId="2" fillId="24" borderId="62" xfId="12" applyNumberFormat="1" applyFont="1" applyFill="1" applyBorder="1" applyProtection="1">
      <protection locked="0"/>
    </xf>
    <xf numFmtId="2" fontId="2" fillId="24" borderId="63" xfId="12" applyNumberFormat="1" applyFont="1" applyFill="1" applyBorder="1" applyAlignment="1" applyProtection="1">
      <alignment horizontal="left" indent="3"/>
    </xf>
    <xf numFmtId="2" fontId="2" fillId="24" borderId="60" xfId="12" applyNumberFormat="1" applyFont="1" applyFill="1" applyBorder="1" applyAlignment="1" applyProtection="1">
      <alignment horizontal="left" indent="3"/>
    </xf>
    <xf numFmtId="2" fontId="2" fillId="24" borderId="64" xfId="12" applyNumberFormat="1" applyFont="1" applyFill="1" applyBorder="1" applyAlignment="1" applyProtection="1">
      <alignment horizontal="left" indent="3"/>
    </xf>
    <xf numFmtId="0" fontId="2" fillId="25" borderId="67" xfId="12" applyFont="1" applyFill="1" applyBorder="1" applyProtection="1">
      <protection locked="0"/>
    </xf>
    <xf numFmtId="0" fontId="2" fillId="25" borderId="67" xfId="12" applyFont="1" applyFill="1" applyBorder="1" applyAlignment="1" applyProtection="1">
      <alignment horizontal="center"/>
      <protection locked="0"/>
    </xf>
    <xf numFmtId="0" fontId="2" fillId="25" borderId="68" xfId="12" applyFont="1" applyFill="1" applyBorder="1" applyAlignment="1" applyProtection="1">
      <alignment horizontal="center"/>
      <protection locked="0"/>
    </xf>
    <xf numFmtId="166" fontId="2" fillId="25" borderId="12" xfId="12" applyNumberFormat="1" applyFont="1" applyFill="1" applyBorder="1" applyProtection="1">
      <protection locked="0"/>
    </xf>
    <xf numFmtId="166" fontId="2" fillId="25" borderId="66" xfId="12" applyNumberFormat="1" applyFont="1" applyFill="1" applyBorder="1" applyProtection="1">
      <protection locked="0"/>
    </xf>
    <xf numFmtId="166" fontId="2" fillId="25" borderId="67" xfId="12" applyNumberFormat="1" applyFont="1" applyFill="1" applyBorder="1" applyProtection="1">
      <protection locked="0"/>
    </xf>
    <xf numFmtId="166" fontId="2" fillId="25" borderId="55" xfId="12" applyNumberFormat="1" applyFont="1" applyFill="1" applyBorder="1" applyAlignment="1" applyProtection="1">
      <alignment horizontal="left" indent="3"/>
      <protection locked="0"/>
    </xf>
    <xf numFmtId="166" fontId="2" fillId="25" borderId="55" xfId="12" applyNumberFormat="1" applyFont="1" applyFill="1" applyBorder="1" applyProtection="1">
      <protection locked="0"/>
    </xf>
    <xf numFmtId="167" fontId="2" fillId="25" borderId="55" xfId="12" applyNumberFormat="1" applyFont="1" applyFill="1" applyBorder="1" applyProtection="1"/>
    <xf numFmtId="2" fontId="2" fillId="25" borderId="55" xfId="12" applyNumberFormat="1" applyFont="1" applyFill="1" applyBorder="1" applyProtection="1">
      <protection locked="0"/>
    </xf>
    <xf numFmtId="2" fontId="2" fillId="25" borderId="55" xfId="12" applyNumberFormat="1" applyFont="1" applyFill="1" applyBorder="1" applyAlignment="1" applyProtection="1">
      <alignment horizontal="left" indent="3"/>
    </xf>
    <xf numFmtId="2" fontId="2" fillId="25" borderId="70" xfId="12" applyNumberFormat="1" applyFont="1" applyFill="1" applyBorder="1" applyAlignment="1" applyProtection="1">
      <alignment horizontal="left" indent="3"/>
    </xf>
    <xf numFmtId="0" fontId="2" fillId="25" borderId="54" xfId="12" applyFont="1" applyFill="1" applyBorder="1" applyProtection="1">
      <protection locked="0"/>
    </xf>
    <xf numFmtId="0" fontId="2" fillId="25" borderId="54" xfId="12" applyFont="1" applyFill="1" applyBorder="1" applyAlignment="1" applyProtection="1">
      <alignment horizontal="center"/>
      <protection locked="0"/>
    </xf>
    <xf numFmtId="0" fontId="2" fillId="25" borderId="65" xfId="12" applyFont="1" applyFill="1" applyBorder="1" applyAlignment="1" applyProtection="1">
      <alignment horizontal="center"/>
      <protection locked="0"/>
    </xf>
    <xf numFmtId="166" fontId="2" fillId="25" borderId="3" xfId="12" applyNumberFormat="1" applyFont="1" applyFill="1" applyBorder="1" applyProtection="1">
      <protection locked="0"/>
    </xf>
    <xf numFmtId="166" fontId="2" fillId="25" borderId="71" xfId="12" applyNumberFormat="1" applyFont="1" applyFill="1" applyBorder="1" applyProtection="1">
      <protection locked="0"/>
    </xf>
    <xf numFmtId="166" fontId="2" fillId="25" borderId="54" xfId="12" applyNumberFormat="1" applyFont="1" applyFill="1" applyBorder="1" applyProtection="1">
      <protection locked="0"/>
    </xf>
    <xf numFmtId="167" fontId="2" fillId="25" borderId="54" xfId="12" applyNumberFormat="1" applyFont="1" applyFill="1" applyBorder="1" applyProtection="1"/>
    <xf numFmtId="2" fontId="2" fillId="25" borderId="54" xfId="12" applyNumberFormat="1" applyFont="1" applyFill="1" applyBorder="1" applyAlignment="1" applyProtection="1">
      <alignment horizontal="left" indent="3"/>
    </xf>
    <xf numFmtId="2" fontId="2" fillId="25" borderId="58" xfId="12" applyNumberFormat="1" applyFont="1" applyFill="1" applyBorder="1" applyAlignment="1" applyProtection="1">
      <alignment horizontal="left" indent="3"/>
    </xf>
    <xf numFmtId="2" fontId="2" fillId="25" borderId="59" xfId="12" applyNumberFormat="1" applyFont="1" applyFill="1" applyBorder="1" applyProtection="1">
      <protection locked="0"/>
    </xf>
    <xf numFmtId="0" fontId="2" fillId="25" borderId="60" xfId="12" applyFont="1" applyFill="1" applyBorder="1" applyProtection="1">
      <protection locked="0"/>
    </xf>
    <xf numFmtId="0" fontId="2" fillId="25" borderId="60" xfId="12" applyFont="1" applyFill="1" applyBorder="1" applyAlignment="1" applyProtection="1">
      <alignment horizontal="center"/>
      <protection locked="0"/>
    </xf>
    <xf numFmtId="166" fontId="2" fillId="25" borderId="62" xfId="12" applyNumberFormat="1" applyFont="1" applyFill="1" applyBorder="1" applyProtection="1">
      <protection locked="0"/>
    </xf>
    <xf numFmtId="166" fontId="2" fillId="25" borderId="60" xfId="12" applyNumberFormat="1" applyFont="1" applyFill="1" applyBorder="1" applyProtection="1">
      <protection locked="0"/>
    </xf>
    <xf numFmtId="166" fontId="2" fillId="25" borderId="61" xfId="12" applyNumberFormat="1" applyFont="1" applyFill="1" applyBorder="1" applyAlignment="1" applyProtection="1">
      <alignment horizontal="left" indent="3"/>
      <protection locked="0"/>
    </xf>
    <xf numFmtId="166" fontId="2" fillId="25" borderId="61" xfId="12" applyNumberFormat="1" applyFont="1" applyFill="1" applyBorder="1" applyProtection="1">
      <protection locked="0"/>
    </xf>
    <xf numFmtId="167" fontId="2" fillId="25" borderId="60" xfId="12" applyNumberFormat="1" applyFont="1" applyFill="1" applyBorder="1" applyProtection="1"/>
    <xf numFmtId="2" fontId="2" fillId="25" borderId="62" xfId="12" applyNumberFormat="1" applyFont="1" applyFill="1" applyBorder="1" applyProtection="1">
      <protection locked="0"/>
    </xf>
    <xf numFmtId="2" fontId="2" fillId="25" borderId="60" xfId="12" applyNumberFormat="1" applyFont="1" applyFill="1" applyBorder="1" applyAlignment="1" applyProtection="1">
      <alignment horizontal="left" indent="3"/>
    </xf>
    <xf numFmtId="2" fontId="2" fillId="25" borderId="64" xfId="12" applyNumberFormat="1" applyFont="1" applyFill="1" applyBorder="1" applyAlignment="1" applyProtection="1">
      <alignment horizontal="left" indent="3"/>
    </xf>
    <xf numFmtId="0" fontId="2" fillId="26" borderId="67" xfId="12" applyFont="1" applyFill="1" applyBorder="1" applyProtection="1">
      <protection locked="0"/>
    </xf>
    <xf numFmtId="0" fontId="2" fillId="26" borderId="67" xfId="12" applyFont="1" applyFill="1" applyBorder="1" applyAlignment="1" applyProtection="1">
      <alignment horizontal="center"/>
      <protection locked="0"/>
    </xf>
    <xf numFmtId="0" fontId="2" fillId="26" borderId="68" xfId="12" applyFont="1" applyFill="1" applyBorder="1" applyAlignment="1" applyProtection="1">
      <alignment horizontal="center"/>
      <protection locked="0"/>
    </xf>
    <xf numFmtId="166" fontId="2" fillId="26" borderId="12" xfId="12" applyNumberFormat="1" applyFont="1" applyFill="1" applyBorder="1" applyProtection="1">
      <protection locked="0"/>
    </xf>
    <xf numFmtId="166" fontId="2" fillId="26" borderId="66" xfId="12" applyNumberFormat="1" applyFont="1" applyFill="1" applyBorder="1" applyProtection="1">
      <protection locked="0"/>
    </xf>
    <xf numFmtId="166" fontId="2" fillId="26" borderId="67" xfId="12" applyNumberFormat="1" applyFont="1" applyFill="1" applyBorder="1" applyProtection="1">
      <protection locked="0"/>
    </xf>
    <xf numFmtId="166" fontId="2" fillId="26" borderId="68" xfId="12" applyNumberFormat="1" applyFont="1" applyFill="1" applyBorder="1" applyProtection="1">
      <protection locked="0"/>
    </xf>
    <xf numFmtId="166" fontId="2" fillId="26" borderId="12" xfId="12" applyNumberFormat="1" applyFont="1" applyFill="1" applyBorder="1" applyAlignment="1" applyProtection="1">
      <alignment horizontal="left" indent="3"/>
      <protection locked="0"/>
    </xf>
    <xf numFmtId="166" fontId="2" fillId="26" borderId="69" xfId="12" applyNumberFormat="1" applyFont="1" applyFill="1" applyBorder="1" applyProtection="1">
      <protection locked="0"/>
    </xf>
    <xf numFmtId="167" fontId="2" fillId="26" borderId="55" xfId="12" applyNumberFormat="1" applyFont="1" applyFill="1" applyBorder="1" applyProtection="1"/>
    <xf numFmtId="2" fontId="2" fillId="26" borderId="55" xfId="12" applyNumberFormat="1" applyFont="1" applyFill="1" applyBorder="1" applyProtection="1">
      <protection locked="0"/>
    </xf>
    <xf numFmtId="2" fontId="2" fillId="26" borderId="55" xfId="12" applyNumberFormat="1" applyFont="1" applyFill="1" applyBorder="1" applyAlignment="1" applyProtection="1">
      <alignment horizontal="left" indent="3"/>
    </xf>
    <xf numFmtId="2" fontId="2" fillId="26" borderId="70" xfId="12" applyNumberFormat="1" applyFont="1" applyFill="1" applyBorder="1" applyAlignment="1" applyProtection="1">
      <alignment horizontal="left" indent="3"/>
    </xf>
    <xf numFmtId="0" fontId="2" fillId="26" borderId="54" xfId="12" applyFont="1" applyFill="1" applyBorder="1" applyProtection="1">
      <protection locked="0"/>
    </xf>
    <xf numFmtId="0" fontId="2" fillId="26" borderId="54" xfId="12" applyFont="1" applyFill="1" applyBorder="1" applyAlignment="1" applyProtection="1">
      <alignment horizontal="center"/>
      <protection locked="0"/>
    </xf>
    <xf numFmtId="0" fontId="2" fillId="26" borderId="65" xfId="12" applyFont="1" applyFill="1" applyBorder="1" applyAlignment="1" applyProtection="1">
      <alignment horizontal="center"/>
      <protection locked="0"/>
    </xf>
    <xf numFmtId="166" fontId="2" fillId="26" borderId="3" xfId="12" applyNumberFormat="1" applyFont="1" applyFill="1" applyBorder="1" applyProtection="1">
      <protection locked="0"/>
    </xf>
    <xf numFmtId="166" fontId="2" fillId="26" borderId="71" xfId="12" applyNumberFormat="1" applyFont="1" applyFill="1" applyBorder="1" applyProtection="1">
      <protection locked="0"/>
    </xf>
    <xf numFmtId="166" fontId="2" fillId="26" borderId="54" xfId="12" applyNumberFormat="1" applyFont="1" applyFill="1" applyBorder="1" applyProtection="1">
      <protection locked="0"/>
    </xf>
    <xf numFmtId="166" fontId="2" fillId="26" borderId="65" xfId="12" applyNumberFormat="1" applyFont="1" applyFill="1" applyBorder="1" applyProtection="1">
      <protection locked="0"/>
    </xf>
    <xf numFmtId="166" fontId="2" fillId="26" borderId="3" xfId="12" applyNumberFormat="1" applyFont="1" applyFill="1" applyBorder="1" applyAlignment="1" applyProtection="1">
      <alignment horizontal="left" indent="3"/>
      <protection locked="0"/>
    </xf>
    <xf numFmtId="167" fontId="2" fillId="26" borderId="54" xfId="12" applyNumberFormat="1" applyFont="1" applyFill="1" applyBorder="1" applyProtection="1"/>
    <xf numFmtId="2" fontId="2" fillId="26" borderId="54" xfId="12" applyNumberFormat="1" applyFont="1" applyFill="1" applyBorder="1" applyAlignment="1" applyProtection="1">
      <alignment horizontal="left" indent="3"/>
    </xf>
    <xf numFmtId="2" fontId="2" fillId="26" borderId="58" xfId="12" applyNumberFormat="1" applyFont="1" applyFill="1" applyBorder="1" applyAlignment="1" applyProtection="1">
      <alignment horizontal="left" indent="3"/>
    </xf>
    <xf numFmtId="2" fontId="2" fillId="26" borderId="71" xfId="12" applyNumberFormat="1" applyFont="1" applyFill="1" applyBorder="1" applyProtection="1">
      <protection locked="0"/>
    </xf>
    <xf numFmtId="0" fontId="2" fillId="26" borderId="65" xfId="12" applyFont="1" applyFill="1" applyBorder="1" applyProtection="1">
      <protection locked="0"/>
    </xf>
    <xf numFmtId="2" fontId="2" fillId="26" borderId="59" xfId="12" applyNumberFormat="1" applyFont="1" applyFill="1" applyBorder="1" applyProtection="1">
      <protection locked="0"/>
    </xf>
    <xf numFmtId="0" fontId="2" fillId="26" borderId="60" xfId="12" applyFont="1" applyFill="1" applyBorder="1" applyAlignment="1" applyProtection="1">
      <alignment horizontal="center"/>
      <protection locked="0"/>
    </xf>
    <xf numFmtId="166" fontId="2" fillId="26" borderId="62" xfId="12" applyNumberFormat="1" applyFont="1" applyFill="1" applyBorder="1" applyProtection="1">
      <protection locked="0"/>
    </xf>
    <xf numFmtId="2" fontId="2" fillId="26" borderId="60" xfId="12" applyNumberFormat="1" applyFont="1" applyFill="1" applyBorder="1" applyProtection="1">
      <protection locked="0"/>
    </xf>
    <xf numFmtId="0" fontId="2" fillId="26" borderId="60" xfId="12" applyFont="1" applyFill="1" applyBorder="1" applyProtection="1">
      <protection locked="0"/>
    </xf>
    <xf numFmtId="166" fontId="2" fillId="26" borderId="60" xfId="12" applyNumberFormat="1" applyFont="1" applyFill="1" applyBorder="1" applyProtection="1">
      <protection locked="0"/>
    </xf>
    <xf numFmtId="166" fontId="2" fillId="26" borderId="73" xfId="12" applyNumberFormat="1" applyFont="1" applyFill="1" applyBorder="1" applyAlignment="1" applyProtection="1">
      <alignment horizontal="left" indent="3"/>
      <protection locked="0"/>
    </xf>
    <xf numFmtId="166" fontId="2" fillId="26" borderId="74" xfId="12" applyNumberFormat="1" applyFont="1" applyFill="1" applyBorder="1" applyProtection="1">
      <protection locked="0"/>
    </xf>
    <xf numFmtId="167" fontId="2" fillId="26" borderId="60" xfId="12" applyNumberFormat="1" applyFont="1" applyFill="1" applyBorder="1" applyProtection="1"/>
    <xf numFmtId="2" fontId="2" fillId="26" borderId="62" xfId="12" applyNumberFormat="1" applyFont="1" applyFill="1" applyBorder="1" applyProtection="1">
      <protection locked="0"/>
    </xf>
    <xf numFmtId="2" fontId="2" fillId="26" borderId="60" xfId="12" applyNumberFormat="1" applyFont="1" applyFill="1" applyBorder="1" applyAlignment="1" applyProtection="1">
      <alignment horizontal="left" indent="3"/>
    </xf>
    <xf numFmtId="2" fontId="2" fillId="26" borderId="64" xfId="12" applyNumberFormat="1" applyFont="1" applyFill="1" applyBorder="1" applyAlignment="1" applyProtection="1">
      <alignment horizontal="left" indent="3"/>
    </xf>
    <xf numFmtId="0" fontId="2" fillId="27" borderId="54" xfId="12" applyFont="1" applyFill="1" applyBorder="1" applyProtection="1">
      <protection locked="0"/>
    </xf>
    <xf numFmtId="0" fontId="2" fillId="28" borderId="54" xfId="12" applyFont="1" applyFill="1" applyBorder="1" applyAlignment="1" applyProtection="1">
      <alignment horizontal="center"/>
      <protection locked="0"/>
    </xf>
    <xf numFmtId="0" fontId="2" fillId="28" borderId="65" xfId="12" applyFont="1" applyFill="1" applyBorder="1" applyAlignment="1" applyProtection="1">
      <alignment horizontal="center"/>
      <protection locked="0"/>
    </xf>
    <xf numFmtId="166" fontId="2" fillId="28" borderId="12" xfId="12" applyNumberFormat="1" applyFont="1" applyFill="1" applyBorder="1" applyProtection="1">
      <protection locked="0"/>
    </xf>
    <xf numFmtId="166" fontId="2" fillId="28" borderId="66" xfId="12" applyNumberFormat="1" applyFont="1" applyFill="1" applyBorder="1" applyProtection="1">
      <protection locked="0"/>
    </xf>
    <xf numFmtId="166" fontId="2" fillId="28" borderId="67" xfId="12" applyNumberFormat="1" applyFont="1" applyFill="1" applyBorder="1" applyProtection="1">
      <protection locked="0"/>
    </xf>
    <xf numFmtId="166" fontId="2" fillId="28" borderId="54" xfId="12" applyNumberFormat="1" applyFont="1" applyFill="1" applyBorder="1" applyProtection="1">
      <protection locked="0"/>
    </xf>
    <xf numFmtId="166" fontId="2" fillId="28" borderId="68" xfId="12" applyNumberFormat="1" applyFont="1" applyFill="1" applyBorder="1" applyProtection="1">
      <protection locked="0"/>
    </xf>
    <xf numFmtId="166" fontId="2" fillId="28" borderId="12" xfId="12" applyNumberFormat="1" applyFont="1" applyFill="1" applyBorder="1" applyAlignment="1" applyProtection="1">
      <alignment horizontal="left" indent="3"/>
      <protection locked="0"/>
    </xf>
    <xf numFmtId="167" fontId="2" fillId="28" borderId="69" xfId="12" applyNumberFormat="1" applyFont="1" applyFill="1" applyBorder="1" applyProtection="1"/>
    <xf numFmtId="2" fontId="2" fillId="28" borderId="55" xfId="12" applyNumberFormat="1" applyFont="1" applyFill="1" applyBorder="1" applyProtection="1">
      <protection locked="0"/>
    </xf>
    <xf numFmtId="2" fontId="2" fillId="28" borderId="55" xfId="12" applyNumberFormat="1" applyFont="1" applyFill="1" applyBorder="1" applyAlignment="1" applyProtection="1">
      <alignment horizontal="left" indent="3"/>
    </xf>
    <xf numFmtId="2" fontId="2" fillId="28" borderId="70" xfId="12" applyNumberFormat="1" applyFont="1" applyFill="1" applyBorder="1" applyAlignment="1" applyProtection="1">
      <alignment horizontal="left" indent="3"/>
    </xf>
    <xf numFmtId="166" fontId="2" fillId="28" borderId="3" xfId="12" applyNumberFormat="1" applyFont="1" applyFill="1" applyBorder="1" applyProtection="1">
      <protection locked="0"/>
    </xf>
    <xf numFmtId="166" fontId="2" fillId="28" borderId="71" xfId="12" applyNumberFormat="1" applyFont="1" applyFill="1" applyBorder="1" applyProtection="1">
      <protection locked="0"/>
    </xf>
    <xf numFmtId="166" fontId="2" fillId="28" borderId="65" xfId="12" applyNumberFormat="1" applyFont="1" applyFill="1" applyBorder="1" applyProtection="1">
      <protection locked="0"/>
    </xf>
    <xf numFmtId="166" fontId="2" fillId="28" borderId="3" xfId="12" applyNumberFormat="1" applyFont="1" applyFill="1" applyBorder="1" applyAlignment="1" applyProtection="1">
      <alignment horizontal="left" indent="3"/>
      <protection locked="0"/>
    </xf>
    <xf numFmtId="2" fontId="2" fillId="28" borderId="58" xfId="12" applyNumberFormat="1" applyFont="1" applyFill="1" applyBorder="1" applyAlignment="1" applyProtection="1">
      <alignment horizontal="left" indent="3"/>
    </xf>
    <xf numFmtId="0" fontId="2" fillId="28" borderId="54" xfId="12" applyFont="1" applyFill="1" applyBorder="1" applyProtection="1">
      <protection locked="0"/>
    </xf>
    <xf numFmtId="167" fontId="2" fillId="28" borderId="71" xfId="12" applyNumberFormat="1" applyFont="1" applyFill="1" applyBorder="1" applyProtection="1"/>
    <xf numFmtId="2" fontId="2" fillId="28" borderId="54" xfId="12" applyNumberFormat="1" applyFont="1" applyFill="1" applyBorder="1" applyAlignment="1" applyProtection="1">
      <alignment horizontal="left" indent="3"/>
    </xf>
    <xf numFmtId="2" fontId="2" fillId="28" borderId="59" xfId="12" applyNumberFormat="1" applyFont="1" applyFill="1" applyBorder="1" applyProtection="1">
      <protection locked="0"/>
    </xf>
    <xf numFmtId="0" fontId="2" fillId="28" borderId="60" xfId="12" applyFont="1" applyFill="1" applyBorder="1" applyProtection="1">
      <protection locked="0"/>
    </xf>
    <xf numFmtId="0" fontId="2" fillId="28" borderId="60" xfId="12" applyFont="1" applyFill="1" applyBorder="1" applyAlignment="1" applyProtection="1">
      <alignment horizontal="center"/>
      <protection locked="0"/>
    </xf>
    <xf numFmtId="166" fontId="2" fillId="28" borderId="62" xfId="12" applyNumberFormat="1" applyFont="1" applyFill="1" applyBorder="1" applyProtection="1">
      <protection locked="0"/>
    </xf>
    <xf numFmtId="166" fontId="2" fillId="28" borderId="60" xfId="12" applyNumberFormat="1" applyFont="1" applyFill="1" applyBorder="1" applyProtection="1">
      <protection locked="0"/>
    </xf>
    <xf numFmtId="166" fontId="2" fillId="28" borderId="63" xfId="12" applyNumberFormat="1" applyFont="1" applyFill="1" applyBorder="1" applyProtection="1">
      <protection locked="0"/>
    </xf>
    <xf numFmtId="166" fontId="2" fillId="28" borderId="7" xfId="12" applyNumberFormat="1" applyFont="1" applyFill="1" applyBorder="1" applyAlignment="1" applyProtection="1">
      <alignment horizontal="left" indent="3"/>
      <protection locked="0"/>
    </xf>
    <xf numFmtId="166" fontId="2" fillId="28" borderId="7" xfId="12" applyNumberFormat="1" applyFont="1" applyFill="1" applyBorder="1" applyProtection="1">
      <protection locked="0"/>
    </xf>
    <xf numFmtId="167" fontId="2" fillId="28" borderId="72" xfId="12" applyNumberFormat="1" applyFont="1" applyFill="1" applyBorder="1" applyProtection="1"/>
    <xf numFmtId="2" fontId="2" fillId="28" borderId="62" xfId="12" applyNumberFormat="1" applyFont="1" applyFill="1" applyBorder="1" applyProtection="1">
      <protection locked="0"/>
    </xf>
    <xf numFmtId="2" fontId="2" fillId="28" borderId="60" xfId="12" applyNumberFormat="1" applyFont="1" applyFill="1" applyBorder="1" applyAlignment="1" applyProtection="1">
      <alignment horizontal="left" indent="3"/>
    </xf>
    <xf numFmtId="2" fontId="2" fillId="28" borderId="64" xfId="12" applyNumberFormat="1" applyFont="1" applyFill="1" applyBorder="1" applyAlignment="1" applyProtection="1">
      <alignment horizontal="left" indent="3"/>
    </xf>
    <xf numFmtId="2" fontId="2" fillId="12" borderId="5" xfId="11" applyNumberFormat="1" applyFont="1" applyFill="1" applyBorder="1" applyAlignment="1">
      <alignment horizontal="left" indent="3"/>
    </xf>
    <xf numFmtId="2" fontId="2" fillId="12" borderId="3" xfId="11" applyNumberFormat="1" applyFont="1" applyFill="1" applyBorder="1" applyAlignment="1">
      <alignment horizontal="left" indent="3"/>
    </xf>
    <xf numFmtId="2" fontId="2" fillId="12" borderId="7" xfId="11" applyNumberFormat="1" applyFont="1" applyFill="1" applyBorder="1" applyAlignment="1">
      <alignment horizontal="left" indent="3"/>
    </xf>
    <xf numFmtId="166" fontId="2" fillId="4" borderId="5" xfId="11" applyNumberFormat="1" applyFont="1" applyFill="1" applyBorder="1" applyAlignment="1">
      <alignment horizontal="center"/>
    </xf>
    <xf numFmtId="0" fontId="2" fillId="6" borderId="3" xfId="11" applyFont="1" applyFill="1" applyBorder="1" applyAlignment="1">
      <alignment horizontal="left"/>
    </xf>
    <xf numFmtId="166" fontId="2" fillId="6" borderId="3" xfId="11" applyNumberFormat="1" applyFont="1" applyFill="1" applyBorder="1" applyAlignment="1">
      <alignment horizontal="right"/>
    </xf>
    <xf numFmtId="0" fontId="2" fillId="13" borderId="1" xfId="11" applyFont="1" applyFill="1" applyBorder="1"/>
    <xf numFmtId="0" fontId="2" fillId="13" borderId="1" xfId="11" applyFont="1" applyFill="1" applyBorder="1" applyAlignment="1">
      <alignment horizontal="center"/>
    </xf>
    <xf numFmtId="166" fontId="2" fillId="13" borderId="1" xfId="11" applyNumberFormat="1" applyFont="1" applyFill="1" applyBorder="1"/>
    <xf numFmtId="166" fontId="2" fillId="13" borderId="1" xfId="11" applyNumberFormat="1" applyFont="1" applyFill="1" applyBorder="1" applyAlignment="1">
      <alignment horizontal="center"/>
    </xf>
    <xf numFmtId="167" fontId="2" fillId="13" borderId="1" xfId="11" applyNumberFormat="1" applyFont="1" applyFill="1" applyBorder="1"/>
    <xf numFmtId="2" fontId="2" fillId="13" borderId="1" xfId="11" applyNumberFormat="1" applyFont="1" applyFill="1" applyBorder="1"/>
    <xf numFmtId="2" fontId="2" fillId="13" borderId="1" xfId="11" applyNumberFormat="1" applyFont="1" applyFill="1" applyBorder="1" applyAlignment="1">
      <alignment horizontal="center"/>
    </xf>
    <xf numFmtId="2" fontId="2" fillId="13" borderId="1" xfId="11" applyNumberFormat="1" applyFont="1" applyFill="1" applyBorder="1" applyAlignment="1">
      <alignment horizontal="left" indent="3"/>
    </xf>
    <xf numFmtId="2" fontId="2" fillId="13" borderId="2" xfId="11" applyNumberFormat="1" applyFont="1" applyFill="1" applyBorder="1" applyAlignment="1">
      <alignment horizontal="left" indent="3"/>
    </xf>
    <xf numFmtId="0" fontId="6" fillId="4" borderId="29" xfId="0" applyFont="1" applyFill="1" applyBorder="1" applyAlignment="1">
      <alignment horizontal="center" vertical="top" wrapText="1"/>
    </xf>
    <xf numFmtId="0" fontId="6" fillId="4" borderId="30" xfId="0" applyFont="1" applyFill="1" applyBorder="1" applyAlignment="1">
      <alignment horizontal="center" vertical="top" wrapText="1"/>
    </xf>
    <xf numFmtId="0" fontId="6" fillId="4" borderId="32" xfId="0" applyFont="1" applyFill="1" applyBorder="1" applyAlignment="1">
      <alignment horizontal="center" vertical="top" wrapText="1"/>
    </xf>
    <xf numFmtId="2" fontId="2" fillId="11" borderId="5" xfId="11" applyNumberFormat="1" applyFont="1" applyFill="1" applyBorder="1" applyAlignment="1">
      <alignment horizontal="left" indent="3"/>
    </xf>
    <xf numFmtId="2" fontId="2" fillId="6" borderId="27" xfId="11" applyNumberFormat="1" applyFont="1" applyFill="1" applyBorder="1" applyAlignment="1">
      <alignment horizontal="left" indent="3"/>
    </xf>
    <xf numFmtId="0" fontId="2" fillId="6" borderId="7" xfId="11" applyFont="1" applyFill="1" applyBorder="1"/>
    <xf numFmtId="0" fontId="2" fillId="6" borderId="7" xfId="11" applyFont="1" applyFill="1" applyBorder="1" applyAlignment="1">
      <alignment horizontal="center"/>
    </xf>
    <xf numFmtId="166" fontId="2" fillId="6" borderId="7" xfId="11" applyNumberFormat="1" applyFont="1" applyFill="1" applyBorder="1"/>
    <xf numFmtId="166" fontId="2" fillId="6" borderId="7" xfId="11" applyNumberFormat="1" applyFont="1" applyFill="1" applyBorder="1" applyAlignment="1">
      <alignment horizontal="center"/>
    </xf>
    <xf numFmtId="167" fontId="2" fillId="6" borderId="7" xfId="11" applyNumberFormat="1" applyFont="1" applyFill="1" applyBorder="1"/>
    <xf numFmtId="2" fontId="2" fillId="6" borderId="7" xfId="11" applyNumberFormat="1" applyFont="1" applyFill="1" applyBorder="1"/>
    <xf numFmtId="2" fontId="2" fillId="6" borderId="7" xfId="11" applyNumberFormat="1" applyFont="1" applyFill="1" applyBorder="1" applyAlignment="1">
      <alignment horizontal="center"/>
    </xf>
    <xf numFmtId="2" fontId="2" fillId="6" borderId="7" xfId="11" applyNumberFormat="1" applyFont="1" applyFill="1" applyBorder="1" applyAlignment="1">
      <alignment horizontal="left" indent="3"/>
    </xf>
    <xf numFmtId="0" fontId="2" fillId="6" borderId="12" xfId="0" applyFont="1" applyFill="1" applyBorder="1" applyAlignment="1">
      <alignment vertical="center"/>
    </xf>
    <xf numFmtId="0" fontId="2" fillId="6" borderId="12" xfId="0" applyFont="1" applyFill="1" applyBorder="1" applyAlignment="1">
      <alignment horizontal="center" vertical="center"/>
    </xf>
    <xf numFmtId="166" fontId="2" fillId="6" borderId="12" xfId="0" applyNumberFormat="1" applyFont="1" applyFill="1" applyBorder="1" applyAlignment="1">
      <alignment horizontal="center" vertical="center"/>
    </xf>
    <xf numFmtId="167" fontId="2" fillId="6" borderId="12" xfId="0" applyNumberFormat="1" applyFont="1" applyFill="1" applyBorder="1" applyAlignment="1">
      <alignment horizontal="center" vertical="center"/>
    </xf>
    <xf numFmtId="2" fontId="2" fillId="6" borderId="12" xfId="0" applyNumberFormat="1" applyFont="1" applyFill="1" applyBorder="1" applyAlignment="1">
      <alignment horizontal="center" vertical="center"/>
    </xf>
    <xf numFmtId="2" fontId="2" fillId="6" borderId="27" xfId="0" applyNumberFormat="1" applyFont="1" applyFill="1" applyBorder="1" applyAlignment="1">
      <alignment horizontal="center" vertical="center"/>
    </xf>
    <xf numFmtId="1" fontId="2" fillId="11" borderId="3" xfId="8" applyNumberFormat="1" applyFont="1" applyFill="1" applyBorder="1" applyAlignment="1">
      <alignment horizontal="center" vertical="center"/>
    </xf>
    <xf numFmtId="166" fontId="2" fillId="11" borderId="3" xfId="8" applyNumberFormat="1" applyFont="1" applyFill="1" applyBorder="1" applyAlignment="1">
      <alignment vertical="center"/>
    </xf>
    <xf numFmtId="166" fontId="2" fillId="11" borderId="3" xfId="0" applyNumberFormat="1" applyFont="1" applyFill="1" applyBorder="1" applyAlignment="1">
      <alignment vertical="center"/>
    </xf>
    <xf numFmtId="166" fontId="2" fillId="11" borderId="3" xfId="0" applyNumberFormat="1" applyFont="1" applyFill="1" applyBorder="1" applyAlignment="1">
      <alignment horizontal="center" vertical="center"/>
    </xf>
    <xf numFmtId="167" fontId="2" fillId="11" borderId="3" xfId="0" applyNumberFormat="1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left" vertical="top" wrapText="1"/>
    </xf>
    <xf numFmtId="2" fontId="2" fillId="11" borderId="9" xfId="0" applyNumberFormat="1" applyFont="1" applyFill="1" applyBorder="1" applyAlignment="1">
      <alignment horizontal="center" vertical="center"/>
    </xf>
    <xf numFmtId="166" fontId="2" fillId="11" borderId="7" xfId="0" applyNumberFormat="1" applyFont="1" applyFill="1" applyBorder="1" applyAlignment="1">
      <alignment vertical="center"/>
    </xf>
    <xf numFmtId="166" fontId="2" fillId="11" borderId="7" xfId="0" applyNumberFormat="1" applyFont="1" applyFill="1" applyBorder="1" applyAlignment="1">
      <alignment horizontal="center" vertical="center"/>
    </xf>
    <xf numFmtId="167" fontId="2" fillId="11" borderId="7" xfId="0" applyNumberFormat="1" applyFont="1" applyFill="1" applyBorder="1" applyAlignment="1">
      <alignment horizontal="center" vertical="center"/>
    </xf>
    <xf numFmtId="2" fontId="2" fillId="11" borderId="10" xfId="0" applyNumberFormat="1" applyFont="1" applyFill="1" applyBorder="1" applyAlignment="1">
      <alignment horizontal="center" vertical="center"/>
    </xf>
    <xf numFmtId="0" fontId="9" fillId="10" borderId="5" xfId="8" applyFont="1" applyFill="1" applyBorder="1" applyAlignment="1">
      <alignment horizontal="left" vertical="center"/>
    </xf>
    <xf numFmtId="0" fontId="9" fillId="10" borderId="5" xfId="8" applyFont="1" applyFill="1" applyBorder="1" applyAlignment="1">
      <alignment horizontal="center" vertical="center"/>
    </xf>
    <xf numFmtId="166" fontId="2" fillId="10" borderId="5" xfId="8" applyNumberFormat="1" applyFont="1" applyFill="1" applyBorder="1" applyAlignment="1">
      <alignment horizontal="center" vertical="center"/>
    </xf>
    <xf numFmtId="167" fontId="2" fillId="10" borderId="5" xfId="8" applyNumberFormat="1" applyFont="1" applyFill="1" applyBorder="1" applyAlignment="1">
      <alignment horizontal="center" vertical="center"/>
    </xf>
    <xf numFmtId="2" fontId="2" fillId="10" borderId="5" xfId="8" applyNumberFormat="1" applyFont="1" applyFill="1" applyBorder="1" applyAlignment="1">
      <alignment horizontal="center" vertical="center"/>
    </xf>
    <xf numFmtId="2" fontId="2" fillId="10" borderId="26" xfId="8" applyNumberFormat="1" applyFont="1" applyFill="1" applyBorder="1" applyAlignment="1">
      <alignment horizontal="center" vertical="center"/>
    </xf>
    <xf numFmtId="0" fontId="2" fillId="11" borderId="3" xfId="4" applyFont="1" applyFill="1" applyBorder="1" applyAlignment="1">
      <alignment horizontal="left"/>
    </xf>
    <xf numFmtId="0" fontId="2" fillId="11" borderId="3" xfId="4" applyFont="1" applyFill="1" applyBorder="1" applyAlignment="1">
      <alignment horizontal="center"/>
    </xf>
    <xf numFmtId="166" fontId="2" fillId="11" borderId="3" xfId="4" applyNumberFormat="1" applyFont="1" applyFill="1" applyBorder="1" applyAlignment="1">
      <alignment horizontal="right"/>
    </xf>
    <xf numFmtId="166" fontId="2" fillId="11" borderId="3" xfId="4" applyNumberFormat="1" applyFont="1" applyFill="1" applyBorder="1"/>
    <xf numFmtId="166" fontId="2" fillId="11" borderId="3" xfId="4" applyNumberFormat="1" applyFont="1" applyFill="1" applyBorder="1" applyAlignment="1">
      <alignment horizontal="center"/>
    </xf>
    <xf numFmtId="167" fontId="2" fillId="11" borderId="3" xfId="4" applyNumberFormat="1" applyFont="1" applyFill="1" applyBorder="1"/>
    <xf numFmtId="2" fontId="2" fillId="11" borderId="3" xfId="4" applyNumberFormat="1" applyFont="1" applyFill="1" applyBorder="1"/>
    <xf numFmtId="2" fontId="2" fillId="11" borderId="3" xfId="4" applyNumberFormat="1" applyFont="1" applyFill="1" applyBorder="1" applyAlignment="1">
      <alignment horizontal="center"/>
    </xf>
    <xf numFmtId="2" fontId="2" fillId="11" borderId="3" xfId="4" applyNumberFormat="1" applyFont="1" applyFill="1" applyBorder="1" applyAlignment="1">
      <alignment horizontal="left" indent="3"/>
    </xf>
    <xf numFmtId="2" fontId="2" fillId="11" borderId="26" xfId="4" applyNumberFormat="1" applyFont="1" applyFill="1" applyBorder="1" applyAlignment="1">
      <alignment horizontal="left" indent="3"/>
    </xf>
    <xf numFmtId="0" fontId="2" fillId="13" borderId="5" xfId="4" applyFont="1" applyFill="1" applyBorder="1"/>
    <xf numFmtId="0" fontId="2" fillId="13" borderId="5" xfId="4" applyFont="1" applyFill="1" applyBorder="1" applyAlignment="1">
      <alignment horizontal="center"/>
    </xf>
    <xf numFmtId="166" fontId="2" fillId="13" borderId="5" xfId="4" applyNumberFormat="1" applyFont="1" applyFill="1" applyBorder="1"/>
    <xf numFmtId="166" fontId="2" fillId="13" borderId="5" xfId="4" applyNumberFormat="1" applyFont="1" applyFill="1" applyBorder="1" applyAlignment="1">
      <alignment horizontal="center"/>
    </xf>
    <xf numFmtId="167" fontId="2" fillId="13" borderId="5" xfId="4" applyNumberFormat="1" applyFont="1" applyFill="1" applyBorder="1"/>
    <xf numFmtId="2" fontId="2" fillId="13" borderId="5" xfId="4" applyNumberFormat="1" applyFont="1" applyFill="1" applyBorder="1"/>
    <xf numFmtId="2" fontId="2" fillId="13" borderId="5" xfId="4" applyNumberFormat="1" applyFont="1" applyFill="1" applyBorder="1" applyAlignment="1">
      <alignment horizontal="center"/>
    </xf>
    <xf numFmtId="2" fontId="2" fillId="13" borderId="5" xfId="4" applyNumberFormat="1" applyFont="1" applyFill="1" applyBorder="1" applyAlignment="1">
      <alignment horizontal="left" indent="3"/>
    </xf>
    <xf numFmtId="2" fontId="2" fillId="13" borderId="26" xfId="4" applyNumberFormat="1" applyFont="1" applyFill="1" applyBorder="1" applyAlignment="1">
      <alignment horizontal="left" indent="3"/>
    </xf>
    <xf numFmtId="0" fontId="2" fillId="11" borderId="0" xfId="4" applyFont="1" applyFill="1" applyAlignment="1">
      <alignment vertical="center"/>
    </xf>
    <xf numFmtId="2" fontId="2" fillId="11" borderId="27" xfId="4" applyNumberFormat="1" applyFont="1" applyFill="1" applyBorder="1" applyAlignment="1">
      <alignment horizontal="left" indent="3"/>
    </xf>
  </cellXfs>
  <cellStyles count="13">
    <cellStyle name="Comma" xfId="1" builtinId="3"/>
    <cellStyle name="Excel Built-in Normal" xfId="12"/>
    <cellStyle name="Įprastas 2" xfId="6"/>
    <cellStyle name="Įprastas 2 2" xfId="7"/>
    <cellStyle name="Įprastas 3" xfId="9"/>
    <cellStyle name="Įprastas 4" xfId="10"/>
    <cellStyle name="Įprastas 5" xfId="11"/>
    <cellStyle name="Normal" xfId="0" builtinId="0"/>
    <cellStyle name="Normal 2" xfId="2"/>
    <cellStyle name="Normal 3" xfId="3"/>
    <cellStyle name="Paprastas 2" xfId="4"/>
    <cellStyle name="Paprastas 3" xfId="5"/>
    <cellStyle name="Paprastas 4" xfId="8"/>
  </cellStyles>
  <dxfs count="0"/>
  <tableStyles count="0" defaultTableStyle="TableStyleMedium9" defaultPivotStyle="PivotStyleLight16"/>
  <colors>
    <mruColors>
      <color rgb="FFFFFFCC"/>
      <color rgb="FFFFFF99"/>
      <color rgb="FFFFCC99"/>
      <color rgb="FFFF6600"/>
      <color rgb="FFFF9900"/>
      <color rgb="FFFFCC00"/>
      <color rgb="FFFF9966"/>
      <color rgb="FFFFCC66"/>
      <color rgb="FFFFFF66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30"/>
  <sheetViews>
    <sheetView tabSelected="1" zoomScaleNormal="100" workbookViewId="0">
      <selection activeCell="V15" sqref="V15"/>
    </sheetView>
  </sheetViews>
  <sheetFormatPr defaultRowHeight="11.25"/>
  <cols>
    <col min="1" max="1" width="14.85546875" style="1" customWidth="1"/>
    <col min="2" max="2" width="3.5703125" style="5" customWidth="1"/>
    <col min="3" max="3" width="24.28515625" style="4" customWidth="1"/>
    <col min="4" max="4" width="5" style="5" customWidth="1"/>
    <col min="5" max="5" width="7.140625" style="5" customWidth="1"/>
    <col min="6" max="6" width="7.42578125" style="1" customWidth="1"/>
    <col min="7" max="7" width="8.85546875" style="1" customWidth="1"/>
    <col min="8" max="8" width="11.140625" style="1" customWidth="1"/>
    <col min="9" max="9" width="8.28515625" style="1" customWidth="1"/>
    <col min="10" max="10" width="7.28515625" style="1" customWidth="1"/>
    <col min="11" max="11" width="11.5703125" style="1" customWidth="1"/>
    <col min="12" max="12" width="7.28515625" style="1" customWidth="1"/>
    <col min="13" max="13" width="11.5703125" style="1" customWidth="1"/>
    <col min="14" max="14" width="9.42578125" style="1" customWidth="1"/>
    <col min="15" max="15" width="10.7109375" style="1" customWidth="1"/>
    <col min="16" max="16" width="11.42578125" style="1" customWidth="1"/>
    <col min="17" max="17" width="13.140625" style="1" customWidth="1"/>
    <col min="18" max="18" width="5.85546875" style="1" customWidth="1"/>
    <col min="19" max="19" width="12.42578125" style="1" bestFit="1" customWidth="1"/>
    <col min="20" max="20" width="9.140625" style="1" customWidth="1"/>
    <col min="21" max="21" width="10.42578125" style="1" bestFit="1" customWidth="1"/>
    <col min="22" max="32" width="9.140625" style="1"/>
    <col min="33" max="33" width="14.140625" style="1" bestFit="1" customWidth="1"/>
    <col min="34" max="34" width="16.5703125" style="1" bestFit="1" customWidth="1"/>
    <col min="35" max="16384" width="9.140625" style="1"/>
  </cols>
  <sheetData>
    <row r="1" spans="1:17" s="12" customFormat="1" ht="13.5" customHeight="1">
      <c r="A1" s="1594" t="s">
        <v>668</v>
      </c>
      <c r="B1" s="1594"/>
      <c r="C1" s="1594"/>
      <c r="D1" s="1594"/>
      <c r="E1" s="1594"/>
      <c r="F1" s="1594"/>
      <c r="G1" s="1594"/>
      <c r="H1" s="1594"/>
      <c r="I1" s="1594"/>
      <c r="J1" s="1594"/>
      <c r="K1" s="1594"/>
      <c r="L1" s="1594"/>
      <c r="M1" s="1594"/>
      <c r="N1" s="1594"/>
      <c r="O1" s="1594"/>
      <c r="P1" s="1594"/>
      <c r="Q1" s="1594"/>
    </row>
    <row r="2" spans="1:17" s="12" customFormat="1" ht="13.5" customHeight="1">
      <c r="A2" s="1267"/>
      <c r="B2" s="1267"/>
      <c r="C2" s="1267"/>
      <c r="D2" s="1267"/>
      <c r="E2" s="1267"/>
      <c r="F2" s="1267"/>
      <c r="G2" s="1267"/>
      <c r="H2" s="1267"/>
      <c r="I2" s="1267"/>
      <c r="J2" s="1267"/>
      <c r="K2" s="1267"/>
      <c r="L2" s="1267"/>
      <c r="M2" s="1267"/>
      <c r="N2" s="1267"/>
      <c r="O2" s="1267"/>
      <c r="P2" s="1267"/>
      <c r="Q2" s="1267"/>
    </row>
    <row r="3" spans="1:17" s="1518" customFormat="1" ht="18" customHeight="1">
      <c r="A3" s="1595" t="s">
        <v>31</v>
      </c>
      <c r="B3" s="1595"/>
      <c r="C3" s="1595"/>
      <c r="D3" s="1595"/>
      <c r="E3" s="1595"/>
      <c r="F3" s="1595"/>
      <c r="G3" s="1595"/>
      <c r="H3" s="1595"/>
      <c r="I3" s="1595"/>
      <c r="J3" s="1595"/>
      <c r="K3" s="1595"/>
      <c r="L3" s="1595"/>
      <c r="M3" s="1595"/>
      <c r="N3" s="1595"/>
      <c r="O3" s="1595"/>
      <c r="P3" s="1595"/>
      <c r="Q3" s="1595"/>
    </row>
    <row r="4" spans="1:17" s="12" customFormat="1" ht="13.5" customHeight="1" thickBot="1">
      <c r="A4" s="1265"/>
      <c r="B4" s="1265"/>
      <c r="C4" s="1265"/>
      <c r="D4" s="1265"/>
      <c r="E4" s="1521" t="s">
        <v>507</v>
      </c>
      <c r="F4" s="1521"/>
      <c r="G4" s="1521"/>
      <c r="H4" s="1521"/>
      <c r="I4" s="1265">
        <v>-1.96</v>
      </c>
      <c r="J4" s="1265" t="s">
        <v>506</v>
      </c>
      <c r="K4" s="1265" t="s">
        <v>508</v>
      </c>
      <c r="L4" s="1266">
        <v>619</v>
      </c>
      <c r="M4" s="1265"/>
      <c r="N4" s="1265"/>
      <c r="O4" s="1265"/>
      <c r="P4" s="1265"/>
      <c r="Q4" s="1265"/>
    </row>
    <row r="5" spans="1:17" s="12" customFormat="1" ht="13.5" customHeight="1">
      <c r="A5" s="1605" t="s">
        <v>1</v>
      </c>
      <c r="B5" s="1552" t="s">
        <v>0</v>
      </c>
      <c r="C5" s="1524" t="s">
        <v>2</v>
      </c>
      <c r="D5" s="1524" t="s">
        <v>3</v>
      </c>
      <c r="E5" s="1524" t="s">
        <v>13</v>
      </c>
      <c r="F5" s="1527" t="s">
        <v>14</v>
      </c>
      <c r="G5" s="1528"/>
      <c r="H5" s="1528"/>
      <c r="I5" s="1529"/>
      <c r="J5" s="1524" t="s">
        <v>4</v>
      </c>
      <c r="K5" s="1524" t="s">
        <v>15</v>
      </c>
      <c r="L5" s="1524" t="s">
        <v>5</v>
      </c>
      <c r="M5" s="1524" t="s">
        <v>6</v>
      </c>
      <c r="N5" s="1524" t="s">
        <v>16</v>
      </c>
      <c r="O5" s="1554" t="s">
        <v>17</v>
      </c>
      <c r="P5" s="1524" t="s">
        <v>25</v>
      </c>
      <c r="Q5" s="1543" t="s">
        <v>26</v>
      </c>
    </row>
    <row r="6" spans="1:17" s="12" customFormat="1" ht="39" customHeight="1">
      <c r="A6" s="1606"/>
      <c r="B6" s="1553"/>
      <c r="C6" s="1525"/>
      <c r="D6" s="1526"/>
      <c r="E6" s="1526"/>
      <c r="F6" s="18" t="s">
        <v>18</v>
      </c>
      <c r="G6" s="18" t="s">
        <v>19</v>
      </c>
      <c r="H6" s="18" t="s">
        <v>20</v>
      </c>
      <c r="I6" s="18" t="s">
        <v>21</v>
      </c>
      <c r="J6" s="1526"/>
      <c r="K6" s="1526"/>
      <c r="L6" s="1526"/>
      <c r="M6" s="1526"/>
      <c r="N6" s="1526"/>
      <c r="O6" s="1555"/>
      <c r="P6" s="1526"/>
      <c r="Q6" s="1544"/>
    </row>
    <row r="7" spans="1:17" s="12" customFormat="1" ht="13.5" customHeight="1">
      <c r="A7" s="1607"/>
      <c r="B7" s="1608"/>
      <c r="C7" s="1526"/>
      <c r="D7" s="120" t="s">
        <v>7</v>
      </c>
      <c r="E7" s="120" t="s">
        <v>8</v>
      </c>
      <c r="F7" s="120" t="s">
        <v>9</v>
      </c>
      <c r="G7" s="120" t="s">
        <v>9</v>
      </c>
      <c r="H7" s="120" t="s">
        <v>9</v>
      </c>
      <c r="I7" s="120" t="s">
        <v>9</v>
      </c>
      <c r="J7" s="120" t="s">
        <v>22</v>
      </c>
      <c r="K7" s="120" t="s">
        <v>9</v>
      </c>
      <c r="L7" s="120" t="s">
        <v>22</v>
      </c>
      <c r="M7" s="120" t="s">
        <v>76</v>
      </c>
      <c r="N7" s="120" t="s">
        <v>10</v>
      </c>
      <c r="O7" s="120" t="s">
        <v>77</v>
      </c>
      <c r="P7" s="121" t="s">
        <v>27</v>
      </c>
      <c r="Q7" s="122" t="s">
        <v>28</v>
      </c>
    </row>
    <row r="8" spans="1:17" s="12" customFormat="1" ht="13.5" customHeight="1" thickBot="1">
      <c r="A8" s="1202">
        <v>1</v>
      </c>
      <c r="B8" s="1203">
        <v>2</v>
      </c>
      <c r="C8" s="1204">
        <v>3</v>
      </c>
      <c r="D8" s="1205">
        <v>4</v>
      </c>
      <c r="E8" s="1205">
        <v>5</v>
      </c>
      <c r="F8" s="1205">
        <v>6</v>
      </c>
      <c r="G8" s="1205">
        <v>7</v>
      </c>
      <c r="H8" s="1205">
        <v>8</v>
      </c>
      <c r="I8" s="1205">
        <v>9</v>
      </c>
      <c r="J8" s="1205">
        <v>10</v>
      </c>
      <c r="K8" s="1205">
        <v>11</v>
      </c>
      <c r="L8" s="1204">
        <v>12</v>
      </c>
      <c r="M8" s="1205">
        <v>13</v>
      </c>
      <c r="N8" s="1205">
        <v>14</v>
      </c>
      <c r="O8" s="1206">
        <v>15</v>
      </c>
      <c r="P8" s="1204">
        <v>16</v>
      </c>
      <c r="Q8" s="1207">
        <v>17</v>
      </c>
    </row>
    <row r="9" spans="1:17" s="12" customFormat="1" ht="13.5" customHeight="1">
      <c r="A9" s="1624" t="s">
        <v>107</v>
      </c>
      <c r="B9" s="321">
        <v>1</v>
      </c>
      <c r="C9" s="1365" t="s">
        <v>666</v>
      </c>
      <c r="D9" s="1366">
        <v>90</v>
      </c>
      <c r="E9" s="1366">
        <v>1967</v>
      </c>
      <c r="F9" s="1367">
        <v>59.878999999999998</v>
      </c>
      <c r="G9" s="1368">
        <v>13.413</v>
      </c>
      <c r="H9" s="1368">
        <v>14.4</v>
      </c>
      <c r="I9" s="1368">
        <v>32.066000000000003</v>
      </c>
      <c r="J9" s="1368">
        <v>4485</v>
      </c>
      <c r="K9" s="1369">
        <v>32.066000000000003</v>
      </c>
      <c r="L9" s="1368">
        <v>4485</v>
      </c>
      <c r="M9" s="1370">
        <v>7.1496098104793767E-3</v>
      </c>
      <c r="N9" s="1371">
        <v>242.30700000000002</v>
      </c>
      <c r="O9" s="1372">
        <v>1.7324005043478263</v>
      </c>
      <c r="P9" s="2230">
        <v>428.97658862876261</v>
      </c>
      <c r="Q9" s="1374">
        <v>103.9440302608696</v>
      </c>
    </row>
    <row r="10" spans="1:17" s="12" customFormat="1" ht="13.5" customHeight="1">
      <c r="A10" s="1652"/>
      <c r="B10" s="131">
        <v>2</v>
      </c>
      <c r="C10" s="1302" t="s">
        <v>665</v>
      </c>
      <c r="D10" s="1303">
        <v>61</v>
      </c>
      <c r="E10" s="1303">
        <v>1965</v>
      </c>
      <c r="F10" s="1304">
        <v>37.414999999999999</v>
      </c>
      <c r="G10" s="1305">
        <v>8.0949469999999994</v>
      </c>
      <c r="H10" s="1305">
        <v>9.6</v>
      </c>
      <c r="I10" s="1305">
        <v>19.720051999999999</v>
      </c>
      <c r="J10" s="1305">
        <v>2700.04</v>
      </c>
      <c r="K10" s="1306">
        <v>19.720051999999999</v>
      </c>
      <c r="L10" s="1305">
        <v>2700.04</v>
      </c>
      <c r="M10" s="1307">
        <v>7.3036147612627958E-3</v>
      </c>
      <c r="N10" s="1308">
        <v>243.72400000000002</v>
      </c>
      <c r="O10" s="1309">
        <v>1.7800662040740138</v>
      </c>
      <c r="P10" s="1386">
        <v>438.2168856757678</v>
      </c>
      <c r="Q10" s="1375">
        <v>106.80397224444084</v>
      </c>
    </row>
    <row r="11" spans="1:17" s="12" customFormat="1" ht="13.5" customHeight="1">
      <c r="A11" s="1652"/>
      <c r="B11" s="131">
        <v>3</v>
      </c>
      <c r="C11" s="1302" t="s">
        <v>109</v>
      </c>
      <c r="D11" s="1303">
        <v>47</v>
      </c>
      <c r="E11" s="1303">
        <v>2007</v>
      </c>
      <c r="F11" s="1304">
        <v>35.131</v>
      </c>
      <c r="G11" s="1305">
        <v>10.006659000000001</v>
      </c>
      <c r="H11" s="1305">
        <v>3.76</v>
      </c>
      <c r="I11" s="1305">
        <v>21.364342999999998</v>
      </c>
      <c r="J11" s="1305">
        <v>2876.41</v>
      </c>
      <c r="K11" s="1306">
        <v>21.364342999999998</v>
      </c>
      <c r="L11" s="1305">
        <v>2876.41</v>
      </c>
      <c r="M11" s="1307">
        <v>7.4274331545224771E-3</v>
      </c>
      <c r="N11" s="1308">
        <v>243.72400000000002</v>
      </c>
      <c r="O11" s="1309">
        <v>1.8102437181528364</v>
      </c>
      <c r="P11" s="1386">
        <v>445.64598927134864</v>
      </c>
      <c r="Q11" s="1375">
        <v>108.61462308917018</v>
      </c>
    </row>
    <row r="12" spans="1:17" s="12" customFormat="1" ht="13.5" customHeight="1">
      <c r="A12" s="1652"/>
      <c r="B12" s="131">
        <v>4</v>
      </c>
      <c r="C12" s="1302" t="s">
        <v>42</v>
      </c>
      <c r="D12" s="1303">
        <v>52</v>
      </c>
      <c r="E12" s="1303">
        <v>2009</v>
      </c>
      <c r="F12" s="1304">
        <v>33.235999999999997</v>
      </c>
      <c r="G12" s="1305">
        <v>8.9473319999999994</v>
      </c>
      <c r="H12" s="1305">
        <v>4.16</v>
      </c>
      <c r="I12" s="1305">
        <v>20.128664999999998</v>
      </c>
      <c r="J12" s="1305">
        <v>2686.29</v>
      </c>
      <c r="K12" s="1306">
        <v>20.128664999999998</v>
      </c>
      <c r="L12" s="1305">
        <v>2686.29</v>
      </c>
      <c r="M12" s="1307">
        <v>7.4931094557921882E-3</v>
      </c>
      <c r="N12" s="1308">
        <v>243.72400000000002</v>
      </c>
      <c r="O12" s="1309">
        <v>1.8262506090034953</v>
      </c>
      <c r="P12" s="1386">
        <v>449.58656734753129</v>
      </c>
      <c r="Q12" s="1375">
        <v>109.57503654020972</v>
      </c>
    </row>
    <row r="13" spans="1:17" s="12" customFormat="1" ht="13.5" customHeight="1">
      <c r="A13" s="1652"/>
      <c r="B13" s="131">
        <v>5</v>
      </c>
      <c r="C13" s="1302" t="s">
        <v>667</v>
      </c>
      <c r="D13" s="1303">
        <v>30</v>
      </c>
      <c r="E13" s="1303">
        <v>1967</v>
      </c>
      <c r="F13" s="1304">
        <v>20.602</v>
      </c>
      <c r="G13" s="1305">
        <v>4.08</v>
      </c>
      <c r="H13" s="1305">
        <v>4.8</v>
      </c>
      <c r="I13" s="1305">
        <v>11.722</v>
      </c>
      <c r="J13" s="1305">
        <v>1550</v>
      </c>
      <c r="K13" s="1306">
        <v>11.722</v>
      </c>
      <c r="L13" s="1305">
        <v>1550</v>
      </c>
      <c r="M13" s="1307">
        <v>7.56258064516129E-3</v>
      </c>
      <c r="N13" s="1308">
        <v>242.30700000000002</v>
      </c>
      <c r="O13" s="1309">
        <v>1.8324662283870967</v>
      </c>
      <c r="P13" s="1386">
        <v>453.75483870967741</v>
      </c>
      <c r="Q13" s="1375">
        <v>109.94797370322581</v>
      </c>
    </row>
    <row r="14" spans="1:17" s="12" customFormat="1" ht="13.5" customHeight="1">
      <c r="A14" s="1652"/>
      <c r="B14" s="131">
        <v>6</v>
      </c>
      <c r="C14" s="1302" t="s">
        <v>112</v>
      </c>
      <c r="D14" s="1303">
        <v>116</v>
      </c>
      <c r="E14" s="1303">
        <v>2007</v>
      </c>
      <c r="F14" s="1304">
        <v>77.935000000000002</v>
      </c>
      <c r="G14" s="1305">
        <v>23.523599999999998</v>
      </c>
      <c r="H14" s="1305">
        <v>0</v>
      </c>
      <c r="I14" s="1305">
        <v>54.411405000000002</v>
      </c>
      <c r="J14" s="1305">
        <v>7056.51</v>
      </c>
      <c r="K14" s="1306">
        <v>54.411405000000002</v>
      </c>
      <c r="L14" s="1305">
        <v>7056.51</v>
      </c>
      <c r="M14" s="1307">
        <v>7.710809592844055E-3</v>
      </c>
      <c r="N14" s="1308">
        <v>243.72400000000002</v>
      </c>
      <c r="O14" s="1309">
        <v>1.8793093572063246</v>
      </c>
      <c r="P14" s="1386">
        <v>462.64857557064329</v>
      </c>
      <c r="Q14" s="1375">
        <v>112.75856143237947</v>
      </c>
    </row>
    <row r="15" spans="1:17" s="12" customFormat="1" ht="13.5" customHeight="1">
      <c r="A15" s="1652"/>
      <c r="B15" s="131">
        <v>7</v>
      </c>
      <c r="C15" s="1302" t="s">
        <v>41</v>
      </c>
      <c r="D15" s="1303">
        <v>40</v>
      </c>
      <c r="E15" s="1303">
        <v>2007</v>
      </c>
      <c r="F15" s="1304">
        <v>28.503</v>
      </c>
      <c r="G15" s="1305">
        <v>7.0637559999999997</v>
      </c>
      <c r="H15" s="1305">
        <v>3.2</v>
      </c>
      <c r="I15" s="1305">
        <v>18.239245</v>
      </c>
      <c r="J15" s="1305">
        <v>2350.71</v>
      </c>
      <c r="K15" s="1306">
        <v>18.239245</v>
      </c>
      <c r="L15" s="1305">
        <v>2350.71</v>
      </c>
      <c r="M15" s="1307">
        <v>7.7590366314858068E-3</v>
      </c>
      <c r="N15" s="1308">
        <v>243.72400000000002</v>
      </c>
      <c r="O15" s="1309">
        <v>1.8910634439722469</v>
      </c>
      <c r="P15" s="1386">
        <v>465.54219788914844</v>
      </c>
      <c r="Q15" s="1375">
        <v>113.46380663833482</v>
      </c>
    </row>
    <row r="16" spans="1:17" s="12" customFormat="1" ht="13.5" customHeight="1">
      <c r="A16" s="1652"/>
      <c r="B16" s="131">
        <v>8</v>
      </c>
      <c r="C16" s="1302" t="s">
        <v>108</v>
      </c>
      <c r="D16" s="1303">
        <v>40</v>
      </c>
      <c r="E16" s="1303">
        <v>2007</v>
      </c>
      <c r="F16" s="1304">
        <v>28.869</v>
      </c>
      <c r="G16" s="1305">
        <v>6.8782350000000001</v>
      </c>
      <c r="H16" s="1305">
        <v>3.2</v>
      </c>
      <c r="I16" s="1305">
        <v>18.790768</v>
      </c>
      <c r="J16" s="1305">
        <v>2352.7399999999998</v>
      </c>
      <c r="K16" s="1306">
        <v>18.790768</v>
      </c>
      <c r="L16" s="1305">
        <v>2352.7399999999998</v>
      </c>
      <c r="M16" s="1307">
        <v>7.9867592679174083E-3</v>
      </c>
      <c r="N16" s="1308">
        <v>243.72400000000002</v>
      </c>
      <c r="O16" s="1309">
        <v>1.9465649158139025</v>
      </c>
      <c r="P16" s="1386">
        <v>479.20555607504451</v>
      </c>
      <c r="Q16" s="1375">
        <v>116.79389494883416</v>
      </c>
    </row>
    <row r="17" spans="1:18" s="12" customFormat="1" ht="13.5" customHeight="1">
      <c r="A17" s="1652"/>
      <c r="B17" s="131">
        <v>9</v>
      </c>
      <c r="C17" s="1302" t="s">
        <v>111</v>
      </c>
      <c r="D17" s="1303">
        <v>70</v>
      </c>
      <c r="E17" s="1303">
        <v>2008</v>
      </c>
      <c r="F17" s="1304">
        <v>55.115000000000002</v>
      </c>
      <c r="G17" s="1305">
        <v>13.26</v>
      </c>
      <c r="H17" s="1305">
        <v>0</v>
      </c>
      <c r="I17" s="1305">
        <v>41.854998999999999</v>
      </c>
      <c r="J17" s="1305">
        <v>4787.37</v>
      </c>
      <c r="K17" s="1306">
        <v>41.854998999999999</v>
      </c>
      <c r="L17" s="1305">
        <v>4787.37</v>
      </c>
      <c r="M17" s="1307">
        <v>8.7427959401508559E-3</v>
      </c>
      <c r="N17" s="1308">
        <v>243.72400000000002</v>
      </c>
      <c r="O17" s="1309">
        <v>2.1308291977173273</v>
      </c>
      <c r="P17" s="1386">
        <v>524.56775640905141</v>
      </c>
      <c r="Q17" s="1375">
        <v>127.84975186303966</v>
      </c>
    </row>
    <row r="18" spans="1:18" s="12" customFormat="1" ht="13.5" customHeight="1" thickBot="1">
      <c r="A18" s="1653"/>
      <c r="B18" s="589">
        <v>10</v>
      </c>
      <c r="C18" s="1302" t="s">
        <v>110</v>
      </c>
      <c r="D18" s="1303">
        <v>62</v>
      </c>
      <c r="E18" s="1303">
        <v>2007</v>
      </c>
      <c r="F18" s="1304">
        <v>47.16</v>
      </c>
      <c r="G18" s="1305">
        <v>12.038384000000001</v>
      </c>
      <c r="H18" s="1305">
        <v>0</v>
      </c>
      <c r="I18" s="1305">
        <v>35.121615999999996</v>
      </c>
      <c r="J18" s="1305">
        <v>3936.72</v>
      </c>
      <c r="K18" s="1306">
        <v>35.121615999999996</v>
      </c>
      <c r="L18" s="1305">
        <v>3936.72</v>
      </c>
      <c r="M18" s="1307">
        <v>8.921542807210062E-3</v>
      </c>
      <c r="N18" s="1308">
        <v>243.72400000000002</v>
      </c>
      <c r="O18" s="1309">
        <v>2.1743940991444655</v>
      </c>
      <c r="P18" s="1386">
        <v>535.29256843260373</v>
      </c>
      <c r="Q18" s="1375">
        <v>130.46364594866793</v>
      </c>
    </row>
    <row r="19" spans="1:18" s="12" customFormat="1" ht="13.5" customHeight="1">
      <c r="A19" s="1654" t="s">
        <v>113</v>
      </c>
      <c r="B19" s="14">
        <v>1</v>
      </c>
      <c r="C19" s="1311" t="s">
        <v>114</v>
      </c>
      <c r="D19" s="1312">
        <v>28</v>
      </c>
      <c r="E19" s="1312">
        <v>2001</v>
      </c>
      <c r="F19" s="1313">
        <v>34.741999999999997</v>
      </c>
      <c r="G19" s="1313">
        <v>5.6791280000000004</v>
      </c>
      <c r="H19" s="1313">
        <v>4.8</v>
      </c>
      <c r="I19" s="1313">
        <v>24.262871000000001</v>
      </c>
      <c r="J19" s="1313">
        <v>2440.5300000000002</v>
      </c>
      <c r="K19" s="1314">
        <v>24.262871000000001</v>
      </c>
      <c r="L19" s="1313">
        <v>2440.5300000000002</v>
      </c>
      <c r="M19" s="1315">
        <v>9.9416401355443274E-3</v>
      </c>
      <c r="N19" s="1316">
        <v>243.72400000000002</v>
      </c>
      <c r="O19" s="1317">
        <v>2.4230163003954059</v>
      </c>
      <c r="P19" s="1387">
        <v>596.49840813265962</v>
      </c>
      <c r="Q19" s="1319">
        <v>145.38097802372434</v>
      </c>
    </row>
    <row r="20" spans="1:18" s="12" customFormat="1" ht="13.5" customHeight="1">
      <c r="A20" s="1655"/>
      <c r="B20" s="15">
        <v>2</v>
      </c>
      <c r="C20" s="2216" t="s">
        <v>1021</v>
      </c>
      <c r="D20" s="1321">
        <v>60</v>
      </c>
      <c r="E20" s="1321">
        <v>1978</v>
      </c>
      <c r="F20" s="2217">
        <v>58.875999999999998</v>
      </c>
      <c r="G20" s="1322">
        <v>10.161951</v>
      </c>
      <c r="H20" s="1322">
        <v>11.52</v>
      </c>
      <c r="I20" s="1322">
        <v>37.194052999999997</v>
      </c>
      <c r="J20" s="1322">
        <v>3663.79</v>
      </c>
      <c r="K20" s="1323">
        <v>37.194052999999997</v>
      </c>
      <c r="L20" s="1322">
        <v>3663.79</v>
      </c>
      <c r="M20" s="1324">
        <v>1.0151797182698789E-2</v>
      </c>
      <c r="N20" s="1325">
        <v>243.72400000000002</v>
      </c>
      <c r="O20" s="1326">
        <v>2.4742366165560798</v>
      </c>
      <c r="P20" s="1388">
        <v>609.10783096192733</v>
      </c>
      <c r="Q20" s="2231">
        <v>148.45419699336477</v>
      </c>
    </row>
    <row r="21" spans="1:18" s="12" customFormat="1" ht="13.5" customHeight="1">
      <c r="A21" s="1655"/>
      <c r="B21" s="15">
        <v>3</v>
      </c>
      <c r="C21" s="1320" t="s">
        <v>79</v>
      </c>
      <c r="D21" s="1321">
        <v>50</v>
      </c>
      <c r="E21" s="1321">
        <v>2006</v>
      </c>
      <c r="F21" s="1322">
        <v>42.438000000000002</v>
      </c>
      <c r="G21" s="1322">
        <v>8.4942759999999993</v>
      </c>
      <c r="H21" s="1322">
        <v>4</v>
      </c>
      <c r="I21" s="1322">
        <v>29.943732000000001</v>
      </c>
      <c r="J21" s="1322">
        <v>2532.42</v>
      </c>
      <c r="K21" s="1323">
        <v>29.943732000000001</v>
      </c>
      <c r="L21" s="1322">
        <v>2532.42</v>
      </c>
      <c r="M21" s="1324">
        <v>1.1824157130333831E-2</v>
      </c>
      <c r="N21" s="1325">
        <v>243.72400000000002</v>
      </c>
      <c r="O21" s="1326">
        <v>2.8818308724334827</v>
      </c>
      <c r="P21" s="1388">
        <v>709.44942782002988</v>
      </c>
      <c r="Q21" s="1328">
        <v>172.90985234600896</v>
      </c>
    </row>
    <row r="22" spans="1:18" s="12" customFormat="1" ht="13.5" customHeight="1">
      <c r="A22" s="1655"/>
      <c r="B22" s="15">
        <v>4</v>
      </c>
      <c r="C22" s="1320" t="s">
        <v>117</v>
      </c>
      <c r="D22" s="1321">
        <v>49</v>
      </c>
      <c r="E22" s="1321">
        <v>2007</v>
      </c>
      <c r="F22" s="1322">
        <v>42.682000000000002</v>
      </c>
      <c r="G22" s="1322">
        <v>7.9559160000000002</v>
      </c>
      <c r="H22" s="1322">
        <v>4</v>
      </c>
      <c r="I22" s="1322">
        <v>30.726085000000001</v>
      </c>
      <c r="J22" s="1322">
        <v>2531.39</v>
      </c>
      <c r="K22" s="1323">
        <v>30.726085000000001</v>
      </c>
      <c r="L22" s="1322">
        <v>2531.39</v>
      </c>
      <c r="M22" s="1324">
        <v>1.2138028909018366E-2</v>
      </c>
      <c r="N22" s="1325">
        <v>243.72400000000002</v>
      </c>
      <c r="O22" s="1326">
        <v>2.9583289578215926</v>
      </c>
      <c r="P22" s="1388">
        <v>728.28173454110197</v>
      </c>
      <c r="Q22" s="1328">
        <v>177.49973746929555</v>
      </c>
    </row>
    <row r="23" spans="1:18" s="12" customFormat="1" ht="13.5" customHeight="1">
      <c r="A23" s="1655"/>
      <c r="B23" s="15">
        <v>5</v>
      </c>
      <c r="C23" s="1320" t="s">
        <v>119</v>
      </c>
      <c r="D23" s="1321">
        <v>34</v>
      </c>
      <c r="E23" s="1321">
        <v>2003</v>
      </c>
      <c r="F23" s="1322">
        <v>39.715000000000003</v>
      </c>
      <c r="G23" s="1322">
        <v>5.6379020000000004</v>
      </c>
      <c r="H23" s="1322">
        <v>5.44</v>
      </c>
      <c r="I23" s="1322">
        <v>28.637094999999999</v>
      </c>
      <c r="J23" s="1322">
        <v>2349.59</v>
      </c>
      <c r="K23" s="1323">
        <v>28.637094999999999</v>
      </c>
      <c r="L23" s="1322">
        <v>2349.59</v>
      </c>
      <c r="M23" s="1324">
        <v>1.2188124311050012E-2</v>
      </c>
      <c r="N23" s="1325">
        <v>243.72400000000002</v>
      </c>
      <c r="O23" s="1326">
        <v>2.9705384095863532</v>
      </c>
      <c r="P23" s="1388">
        <v>731.28745866300073</v>
      </c>
      <c r="Q23" s="1328">
        <v>178.23230457518122</v>
      </c>
    </row>
    <row r="24" spans="1:18" s="12" customFormat="1" ht="13.5" customHeight="1">
      <c r="A24" s="1655"/>
      <c r="B24" s="15">
        <v>6</v>
      </c>
      <c r="C24" s="1320" t="s">
        <v>120</v>
      </c>
      <c r="D24" s="1321">
        <v>46</v>
      </c>
      <c r="E24" s="1321">
        <v>2001</v>
      </c>
      <c r="F24" s="1322">
        <v>54.009</v>
      </c>
      <c r="G24" s="1322">
        <v>6.464728</v>
      </c>
      <c r="H24" s="1322">
        <v>7.28</v>
      </c>
      <c r="I24" s="1322">
        <v>40.264268999999999</v>
      </c>
      <c r="J24" s="1322">
        <v>3175.32</v>
      </c>
      <c r="K24" s="1323">
        <v>40.264268999999999</v>
      </c>
      <c r="L24" s="1322">
        <v>3175.32</v>
      </c>
      <c r="M24" s="1324">
        <v>1.2680381504856203E-2</v>
      </c>
      <c r="N24" s="1325">
        <v>243.72400000000002</v>
      </c>
      <c r="O24" s="1326">
        <v>3.0905133018895734</v>
      </c>
      <c r="P24" s="1388">
        <v>760.82289029137223</v>
      </c>
      <c r="Q24" s="1328">
        <v>185.43079811337441</v>
      </c>
    </row>
    <row r="25" spans="1:18" s="12" customFormat="1" ht="13.5" customHeight="1">
      <c r="A25" s="1655"/>
      <c r="B25" s="15">
        <v>7</v>
      </c>
      <c r="C25" s="1320" t="s">
        <v>121</v>
      </c>
      <c r="D25" s="1321">
        <v>23</v>
      </c>
      <c r="E25" s="1321">
        <v>2002</v>
      </c>
      <c r="F25" s="1322">
        <v>23.212</v>
      </c>
      <c r="G25" s="1322">
        <v>0</v>
      </c>
      <c r="H25" s="1322">
        <v>0</v>
      </c>
      <c r="I25" s="1322">
        <v>23.212001000000001</v>
      </c>
      <c r="J25" s="1322">
        <v>1743.26</v>
      </c>
      <c r="K25" s="1323">
        <v>23.212001000000001</v>
      </c>
      <c r="L25" s="1322">
        <v>1743.26</v>
      </c>
      <c r="M25" s="1324">
        <v>1.3315283434484817E-2</v>
      </c>
      <c r="N25" s="1325">
        <v>243.72400000000002</v>
      </c>
      <c r="O25" s="1326">
        <v>3.2452541397863777</v>
      </c>
      <c r="P25" s="1388">
        <v>798.91700606908898</v>
      </c>
      <c r="Q25" s="1328">
        <v>194.71524838718267</v>
      </c>
    </row>
    <row r="26" spans="1:18" s="12" customFormat="1" ht="13.5" customHeight="1">
      <c r="A26" s="1655"/>
      <c r="B26" s="15">
        <v>8</v>
      </c>
      <c r="C26" s="1320" t="s">
        <v>116</v>
      </c>
      <c r="D26" s="1321">
        <v>46</v>
      </c>
      <c r="E26" s="1321">
        <v>2007</v>
      </c>
      <c r="F26" s="1322">
        <v>51.515000000000001</v>
      </c>
      <c r="G26" s="1322">
        <v>10.135429</v>
      </c>
      <c r="H26" s="1322">
        <v>3.68</v>
      </c>
      <c r="I26" s="1322">
        <v>37.699572000000003</v>
      </c>
      <c r="J26" s="1322">
        <v>2821.98</v>
      </c>
      <c r="K26" s="1323">
        <v>37.699572000000003</v>
      </c>
      <c r="L26" s="1322">
        <v>2821.98</v>
      </c>
      <c r="M26" s="1324">
        <v>1.3359262645376652E-2</v>
      </c>
      <c r="N26" s="1325">
        <v>243.72400000000002</v>
      </c>
      <c r="O26" s="1326">
        <v>3.2559729289817794</v>
      </c>
      <c r="P26" s="1388">
        <v>801.55575872259908</v>
      </c>
      <c r="Q26" s="1328">
        <v>195.35837573890677</v>
      </c>
    </row>
    <row r="27" spans="1:18" s="12" customFormat="1" ht="13.5" customHeight="1">
      <c r="A27" s="1655"/>
      <c r="B27" s="15">
        <v>9</v>
      </c>
      <c r="C27" s="1320" t="s">
        <v>115</v>
      </c>
      <c r="D27" s="1321">
        <v>16</v>
      </c>
      <c r="E27" s="1321">
        <v>2005</v>
      </c>
      <c r="F27" s="1322">
        <v>19.48</v>
      </c>
      <c r="G27" s="1322">
        <v>2.5902219999999998</v>
      </c>
      <c r="H27" s="1322">
        <v>1.36</v>
      </c>
      <c r="I27" s="1322">
        <v>15.529776999999999</v>
      </c>
      <c r="J27" s="1322">
        <v>1150.31</v>
      </c>
      <c r="K27" s="1323">
        <v>15.529776999999999</v>
      </c>
      <c r="L27" s="1322">
        <v>1150.31</v>
      </c>
      <c r="M27" s="1324">
        <v>1.3500514643878607E-2</v>
      </c>
      <c r="N27" s="1325">
        <v>243.72400000000002</v>
      </c>
      <c r="O27" s="1326">
        <v>3.2903994310646696</v>
      </c>
      <c r="P27" s="1388">
        <v>810.03087863271639</v>
      </c>
      <c r="Q27" s="1328">
        <v>197.42396586388017</v>
      </c>
    </row>
    <row r="28" spans="1:18" s="12" customFormat="1" ht="13.5" customHeight="1" thickBot="1">
      <c r="A28" s="1656"/>
      <c r="B28" s="38">
        <v>10</v>
      </c>
      <c r="C28" s="2232" t="s">
        <v>118</v>
      </c>
      <c r="D28" s="2233">
        <v>46</v>
      </c>
      <c r="E28" s="2233">
        <v>2006</v>
      </c>
      <c r="F28" s="2234">
        <v>56.061999999999998</v>
      </c>
      <c r="G28" s="2234">
        <v>9.8399730000000005</v>
      </c>
      <c r="H28" s="2234">
        <v>3.68</v>
      </c>
      <c r="I28" s="2234">
        <v>42.542027000000004</v>
      </c>
      <c r="J28" s="2234">
        <v>2989.78</v>
      </c>
      <c r="K28" s="2235">
        <v>42.542027000000004</v>
      </c>
      <c r="L28" s="2234">
        <v>2989.78</v>
      </c>
      <c r="M28" s="2236">
        <v>1.4229149636428099E-2</v>
      </c>
      <c r="N28" s="2237">
        <v>243.72400000000002</v>
      </c>
      <c r="O28" s="2238">
        <v>3.4679852659888022</v>
      </c>
      <c r="P28" s="2239">
        <v>853.74897818568593</v>
      </c>
      <c r="Q28" s="1389">
        <v>208.07911595932813</v>
      </c>
      <c r="R28" s="195"/>
    </row>
    <row r="29" spans="1:18" ht="12.75" customHeight="1">
      <c r="A29" s="1657" t="s">
        <v>122</v>
      </c>
      <c r="B29" s="152">
        <v>1</v>
      </c>
      <c r="C29" s="1329" t="s">
        <v>126</v>
      </c>
      <c r="D29" s="1330">
        <v>72</v>
      </c>
      <c r="E29" s="1330">
        <v>1985</v>
      </c>
      <c r="F29" s="1331">
        <v>94.659000000000006</v>
      </c>
      <c r="G29" s="1331">
        <v>11.805522</v>
      </c>
      <c r="H29" s="1331">
        <v>17.28</v>
      </c>
      <c r="I29" s="1331">
        <v>65.573465999999996</v>
      </c>
      <c r="J29" s="1331">
        <v>4428.07</v>
      </c>
      <c r="K29" s="1332">
        <v>65.573465999999996</v>
      </c>
      <c r="L29" s="1331">
        <v>4428.07</v>
      </c>
      <c r="M29" s="1333">
        <v>1.4808588391782425E-2</v>
      </c>
      <c r="N29" s="1334">
        <v>243.72400000000002</v>
      </c>
      <c r="O29" s="1335">
        <v>3.6092083971987803</v>
      </c>
      <c r="P29" s="2212">
        <v>888.51530350694554</v>
      </c>
      <c r="Q29" s="1337">
        <v>216.55250383192683</v>
      </c>
      <c r="R29" s="107"/>
    </row>
    <row r="30" spans="1:18" s="2" customFormat="1" ht="12.75" customHeight="1">
      <c r="A30" s="1652"/>
      <c r="B30" s="161">
        <v>2</v>
      </c>
      <c r="C30" s="1338" t="s">
        <v>128</v>
      </c>
      <c r="D30" s="1339">
        <v>37</v>
      </c>
      <c r="E30" s="1339">
        <v>1985</v>
      </c>
      <c r="F30" s="1340">
        <v>48.533000000000001</v>
      </c>
      <c r="G30" s="1340">
        <v>6.2808279999999996</v>
      </c>
      <c r="H30" s="1340">
        <v>8.64</v>
      </c>
      <c r="I30" s="1340">
        <v>33.612167999999997</v>
      </c>
      <c r="J30" s="1340">
        <v>2212.4</v>
      </c>
      <c r="K30" s="1341">
        <v>33.612167999999997</v>
      </c>
      <c r="L30" s="1340">
        <v>2212.4</v>
      </c>
      <c r="M30" s="1342">
        <v>1.5192627011390344E-2</v>
      </c>
      <c r="N30" s="1343">
        <v>243.72400000000002</v>
      </c>
      <c r="O30" s="1344">
        <v>3.7028078257241006</v>
      </c>
      <c r="P30" s="2213">
        <v>911.55762068342062</v>
      </c>
      <c r="Q30" s="1346">
        <v>222.16846954344604</v>
      </c>
      <c r="R30" s="76"/>
    </row>
    <row r="31" spans="1:18" s="3" customFormat="1" ht="13.5" customHeight="1">
      <c r="A31" s="1652"/>
      <c r="B31" s="161">
        <v>3</v>
      </c>
      <c r="C31" s="1338" t="s">
        <v>124</v>
      </c>
      <c r="D31" s="1339">
        <v>36</v>
      </c>
      <c r="E31" s="1339">
        <v>1987</v>
      </c>
      <c r="F31" s="1340">
        <v>51.198</v>
      </c>
      <c r="G31" s="1340">
        <v>5.0535959999999998</v>
      </c>
      <c r="H31" s="1340">
        <v>8.64</v>
      </c>
      <c r="I31" s="1340">
        <v>37.504407999999998</v>
      </c>
      <c r="J31" s="1340">
        <v>2176.88</v>
      </c>
      <c r="K31" s="1341">
        <v>37.504407999999998</v>
      </c>
      <c r="L31" s="1340">
        <v>2176.88</v>
      </c>
      <c r="M31" s="1342">
        <v>1.7228514203814632E-2</v>
      </c>
      <c r="N31" s="1343">
        <v>243.72400000000002</v>
      </c>
      <c r="O31" s="1344">
        <v>4.1990023958105178</v>
      </c>
      <c r="P31" s="2213">
        <v>1033.7108522288779</v>
      </c>
      <c r="Q31" s="1346">
        <v>251.94014374863107</v>
      </c>
      <c r="R31" s="77"/>
    </row>
    <row r="32" spans="1:18" ht="12.75" customHeight="1">
      <c r="A32" s="1652"/>
      <c r="B32" s="161">
        <v>4</v>
      </c>
      <c r="C32" s="1338" t="s">
        <v>125</v>
      </c>
      <c r="D32" s="1339">
        <v>20</v>
      </c>
      <c r="E32" s="1339">
        <v>1982</v>
      </c>
      <c r="F32" s="1340">
        <v>24.597000000000001</v>
      </c>
      <c r="G32" s="1340">
        <v>3.139367</v>
      </c>
      <c r="H32" s="1340">
        <v>3.2</v>
      </c>
      <c r="I32" s="1340">
        <v>18.257629999999999</v>
      </c>
      <c r="J32" s="1340">
        <v>1071.97</v>
      </c>
      <c r="K32" s="1341">
        <v>18.257629999999999</v>
      </c>
      <c r="L32" s="1340">
        <v>1071.97</v>
      </c>
      <c r="M32" s="1342">
        <v>1.7031847906191402E-2</v>
      </c>
      <c r="N32" s="1343">
        <v>243.72400000000002</v>
      </c>
      <c r="O32" s="1344">
        <v>4.151070099088594</v>
      </c>
      <c r="P32" s="2213">
        <v>1021.9108743714842</v>
      </c>
      <c r="Q32" s="1346">
        <v>249.06420594531562</v>
      </c>
      <c r="R32" s="78"/>
    </row>
    <row r="33" spans="1:18" ht="12.75">
      <c r="A33" s="1652"/>
      <c r="B33" s="161">
        <v>5</v>
      </c>
      <c r="C33" s="1338" t="s">
        <v>129</v>
      </c>
      <c r="D33" s="1339">
        <v>20</v>
      </c>
      <c r="E33" s="1339">
        <v>1975</v>
      </c>
      <c r="F33" s="1340">
        <v>24.965</v>
      </c>
      <c r="G33" s="1340">
        <v>2.410666</v>
      </c>
      <c r="H33" s="1340">
        <v>3.2</v>
      </c>
      <c r="I33" s="1340">
        <v>19.354344000000001</v>
      </c>
      <c r="J33" s="1340">
        <v>1098.2</v>
      </c>
      <c r="K33" s="1341">
        <v>19.354344000000001</v>
      </c>
      <c r="L33" s="1340">
        <v>1098.2</v>
      </c>
      <c r="M33" s="1342">
        <v>1.7623696958659625E-2</v>
      </c>
      <c r="N33" s="1343">
        <v>243.72400000000002</v>
      </c>
      <c r="O33" s="1344">
        <v>4.2953179175523584</v>
      </c>
      <c r="P33" s="2213">
        <v>1057.4218175195776</v>
      </c>
      <c r="Q33" s="1346">
        <v>257.71907505314158</v>
      </c>
      <c r="R33" s="78"/>
    </row>
    <row r="34" spans="1:18" ht="12.75">
      <c r="A34" s="1652"/>
      <c r="B34" s="161">
        <v>6</v>
      </c>
      <c r="C34" s="1338" t="s">
        <v>131</v>
      </c>
      <c r="D34" s="1339">
        <v>40</v>
      </c>
      <c r="E34" s="1339">
        <v>1983</v>
      </c>
      <c r="F34" s="1340">
        <v>51.296999999999997</v>
      </c>
      <c r="G34" s="1340">
        <v>6.214855</v>
      </c>
      <c r="H34" s="1340">
        <v>6.4</v>
      </c>
      <c r="I34" s="1340">
        <v>38.682145000000006</v>
      </c>
      <c r="J34" s="1340">
        <v>2186.7199999999998</v>
      </c>
      <c r="K34" s="1341">
        <v>38.682145000000006</v>
      </c>
      <c r="L34" s="1340">
        <v>2186.7199999999998</v>
      </c>
      <c r="M34" s="1342">
        <v>1.7689573882344337E-2</v>
      </c>
      <c r="N34" s="1343">
        <v>243.72400000000002</v>
      </c>
      <c r="O34" s="1344">
        <v>4.3113737049004914</v>
      </c>
      <c r="P34" s="2213">
        <v>1061.3744329406602</v>
      </c>
      <c r="Q34" s="1346">
        <v>258.68242229402949</v>
      </c>
      <c r="R34" s="78"/>
    </row>
    <row r="35" spans="1:18" ht="12.75">
      <c r="A35" s="1652"/>
      <c r="B35" s="161">
        <v>7</v>
      </c>
      <c r="C35" s="1338" t="s">
        <v>130</v>
      </c>
      <c r="D35" s="1339">
        <v>20</v>
      </c>
      <c r="E35" s="1339">
        <v>1991</v>
      </c>
      <c r="F35" s="1340">
        <v>24.824000000000002</v>
      </c>
      <c r="G35" s="1340">
        <v>3.0671680000000001</v>
      </c>
      <c r="H35" s="1340">
        <v>3.2</v>
      </c>
      <c r="I35" s="1340">
        <v>18.556829999999998</v>
      </c>
      <c r="J35" s="1340">
        <v>1071.33</v>
      </c>
      <c r="K35" s="1341">
        <v>18.556829999999998</v>
      </c>
      <c r="L35" s="1340">
        <v>1071.33</v>
      </c>
      <c r="M35" s="1342">
        <v>1.7321301559743495E-2</v>
      </c>
      <c r="N35" s="1343">
        <v>243.72400000000002</v>
      </c>
      <c r="O35" s="1344">
        <v>4.2216169013469242</v>
      </c>
      <c r="P35" s="2213">
        <v>1039.2780935846097</v>
      </c>
      <c r="Q35" s="1346">
        <v>253.29701408081542</v>
      </c>
      <c r="R35" s="78"/>
    </row>
    <row r="36" spans="1:18" ht="12.75">
      <c r="A36" s="1652"/>
      <c r="B36" s="161">
        <v>8</v>
      </c>
      <c r="C36" s="1338" t="s">
        <v>132</v>
      </c>
      <c r="D36" s="1339">
        <v>36</v>
      </c>
      <c r="E36" s="1339">
        <v>1986</v>
      </c>
      <c r="F36" s="1340">
        <v>51.384</v>
      </c>
      <c r="G36" s="1340">
        <v>5.5421399999999998</v>
      </c>
      <c r="H36" s="1340">
        <v>5.76</v>
      </c>
      <c r="I36" s="1340">
        <v>40.081868999999998</v>
      </c>
      <c r="J36" s="1340">
        <v>1988.92</v>
      </c>
      <c r="K36" s="1341">
        <v>40.081868999999998</v>
      </c>
      <c r="L36" s="1340">
        <v>1988.92</v>
      </c>
      <c r="M36" s="1342">
        <v>2.0152579792047945E-2</v>
      </c>
      <c r="N36" s="1343">
        <v>243.72400000000002</v>
      </c>
      <c r="O36" s="1344">
        <v>4.9116673572370937</v>
      </c>
      <c r="P36" s="2213">
        <v>1209.1547875228769</v>
      </c>
      <c r="Q36" s="1346">
        <v>294.70004143422568</v>
      </c>
      <c r="R36" s="78"/>
    </row>
    <row r="37" spans="1:18" ht="12.75">
      <c r="A37" s="1652"/>
      <c r="B37" s="161">
        <v>9</v>
      </c>
      <c r="C37" s="1338" t="s">
        <v>123</v>
      </c>
      <c r="D37" s="1339">
        <v>35</v>
      </c>
      <c r="E37" s="1339" t="s">
        <v>43</v>
      </c>
      <c r="F37" s="1340">
        <v>55.119</v>
      </c>
      <c r="G37" s="1340">
        <v>9.3449919999999995</v>
      </c>
      <c r="H37" s="1340">
        <v>8.64</v>
      </c>
      <c r="I37" s="1340">
        <v>37.134003</v>
      </c>
      <c r="J37" s="1340">
        <v>2212.0500000000002</v>
      </c>
      <c r="K37" s="1341">
        <v>37.134003</v>
      </c>
      <c r="L37" s="1340">
        <v>2212.0500000000002</v>
      </c>
      <c r="M37" s="1342">
        <v>1.6787144503966907E-2</v>
      </c>
      <c r="N37" s="1343">
        <v>243.72400000000002</v>
      </c>
      <c r="O37" s="1344">
        <v>4.0914300070848304</v>
      </c>
      <c r="P37" s="2213">
        <v>1007.2286702380144</v>
      </c>
      <c r="Q37" s="1346">
        <v>245.48580042508985</v>
      </c>
      <c r="R37" s="78"/>
    </row>
    <row r="38" spans="1:18" ht="15.75" customHeight="1" thickBot="1">
      <c r="A38" s="1653"/>
      <c r="B38" s="170">
        <v>10</v>
      </c>
      <c r="C38" s="1347" t="s">
        <v>127</v>
      </c>
      <c r="D38" s="1348">
        <v>72</v>
      </c>
      <c r="E38" s="1348">
        <v>1989</v>
      </c>
      <c r="F38" s="1349">
        <v>110.578</v>
      </c>
      <c r="G38" s="1349">
        <v>12.527949</v>
      </c>
      <c r="H38" s="1349">
        <v>17.28</v>
      </c>
      <c r="I38" s="1349">
        <v>80.770045999999994</v>
      </c>
      <c r="J38" s="1349">
        <v>4195.87</v>
      </c>
      <c r="K38" s="1350">
        <v>80.770045999999994</v>
      </c>
      <c r="L38" s="1349">
        <v>4195.87</v>
      </c>
      <c r="M38" s="1351">
        <v>1.9249892394187618E-2</v>
      </c>
      <c r="N38" s="1352">
        <v>243.72400000000002</v>
      </c>
      <c r="O38" s="1353">
        <v>4.691660773880983</v>
      </c>
      <c r="P38" s="2214">
        <v>1154.9935436512571</v>
      </c>
      <c r="Q38" s="1355">
        <v>281.49964643285898</v>
      </c>
      <c r="R38" s="78"/>
    </row>
    <row r="39" spans="1:18" ht="12.75">
      <c r="A39" s="1597" t="s">
        <v>133</v>
      </c>
      <c r="B39" s="98">
        <v>1</v>
      </c>
      <c r="C39" s="921" t="s">
        <v>138</v>
      </c>
      <c r="D39" s="922">
        <v>71</v>
      </c>
      <c r="E39" s="922">
        <v>1985</v>
      </c>
      <c r="F39" s="923">
        <v>114.694</v>
      </c>
      <c r="G39" s="923">
        <v>11.458162</v>
      </c>
      <c r="H39" s="923">
        <v>17.28</v>
      </c>
      <c r="I39" s="923">
        <v>85.955841000000007</v>
      </c>
      <c r="J39" s="923">
        <v>4324.5</v>
      </c>
      <c r="K39" s="924">
        <v>85.955841000000007</v>
      </c>
      <c r="L39" s="923">
        <v>4324.5</v>
      </c>
      <c r="M39" s="925">
        <v>1.9876480749219563E-2</v>
      </c>
      <c r="N39" s="926">
        <v>243.72400000000002</v>
      </c>
      <c r="O39" s="927">
        <v>4.8443753941227889</v>
      </c>
      <c r="P39" s="928">
        <v>1192.5888449531737</v>
      </c>
      <c r="Q39" s="929">
        <v>290.66252364736732</v>
      </c>
      <c r="R39" s="78"/>
    </row>
    <row r="40" spans="1:18" ht="12.75">
      <c r="A40" s="1598"/>
      <c r="B40" s="98">
        <v>2</v>
      </c>
      <c r="C40" s="921" t="s">
        <v>142</v>
      </c>
      <c r="D40" s="922">
        <v>70</v>
      </c>
      <c r="E40" s="922" t="s">
        <v>43</v>
      </c>
      <c r="F40" s="923">
        <v>48.74</v>
      </c>
      <c r="G40" s="923">
        <v>7.0093730000000001</v>
      </c>
      <c r="H40" s="923">
        <v>0.48</v>
      </c>
      <c r="I40" s="923">
        <v>41.250627000000001</v>
      </c>
      <c r="J40" s="923">
        <v>2072.2600000000002</v>
      </c>
      <c r="K40" s="924">
        <v>41.250627000000001</v>
      </c>
      <c r="L40" s="923">
        <v>2072.2600000000002</v>
      </c>
      <c r="M40" s="925">
        <v>1.9906105894048044E-2</v>
      </c>
      <c r="N40" s="926">
        <v>243.72400000000002</v>
      </c>
      <c r="O40" s="927">
        <v>4.8515957529209661</v>
      </c>
      <c r="P40" s="928">
        <v>1194.3663536428826</v>
      </c>
      <c r="Q40" s="929">
        <v>291.09574517525795</v>
      </c>
      <c r="R40" s="78"/>
    </row>
    <row r="41" spans="1:18" ht="12.75">
      <c r="A41" s="1598"/>
      <c r="B41" s="98">
        <v>3</v>
      </c>
      <c r="C41" s="921" t="s">
        <v>141</v>
      </c>
      <c r="D41" s="922">
        <v>60</v>
      </c>
      <c r="E41" s="922">
        <v>1985</v>
      </c>
      <c r="F41" s="923">
        <v>81.947999999999993</v>
      </c>
      <c r="G41" s="923">
        <v>9.4083839999999999</v>
      </c>
      <c r="H41" s="923">
        <v>9.52</v>
      </c>
      <c r="I41" s="923">
        <v>63.019615000000002</v>
      </c>
      <c r="J41" s="923">
        <v>3133.55</v>
      </c>
      <c r="K41" s="924">
        <v>63.019615000000002</v>
      </c>
      <c r="L41" s="923">
        <v>3133.55</v>
      </c>
      <c r="M41" s="925">
        <v>2.0111252413396945E-2</v>
      </c>
      <c r="N41" s="926">
        <v>243.72400000000002</v>
      </c>
      <c r="O41" s="927">
        <v>4.9015948832027574</v>
      </c>
      <c r="P41" s="928">
        <v>1206.6751448038167</v>
      </c>
      <c r="Q41" s="929">
        <v>294.09569299216543</v>
      </c>
      <c r="R41" s="78"/>
    </row>
    <row r="42" spans="1:18" ht="12.75" customHeight="1">
      <c r="A42" s="1598"/>
      <c r="B42" s="98">
        <v>4</v>
      </c>
      <c r="C42" s="921" t="s">
        <v>137</v>
      </c>
      <c r="D42" s="922">
        <v>88</v>
      </c>
      <c r="E42" s="922">
        <v>1986</v>
      </c>
      <c r="F42" s="923">
        <v>141.566</v>
      </c>
      <c r="G42" s="923">
        <v>14.150269</v>
      </c>
      <c r="H42" s="923">
        <v>19.52</v>
      </c>
      <c r="I42" s="923">
        <v>107.895746</v>
      </c>
      <c r="J42" s="923">
        <v>5195.53</v>
      </c>
      <c r="K42" s="924">
        <v>107.895746</v>
      </c>
      <c r="L42" s="923">
        <v>5195.53</v>
      </c>
      <c r="M42" s="925">
        <v>2.0767033584639105E-2</v>
      </c>
      <c r="N42" s="926">
        <v>243.72400000000002</v>
      </c>
      <c r="O42" s="927">
        <v>5.0614244933825816</v>
      </c>
      <c r="P42" s="928">
        <v>1246.0220150783464</v>
      </c>
      <c r="Q42" s="929">
        <v>303.68546960295492</v>
      </c>
      <c r="R42" s="78"/>
    </row>
    <row r="43" spans="1:18" s="7" customFormat="1" ht="12.75">
      <c r="A43" s="1598"/>
      <c r="B43" s="98">
        <v>5</v>
      </c>
      <c r="C43" s="921" t="s">
        <v>140</v>
      </c>
      <c r="D43" s="922">
        <v>60</v>
      </c>
      <c r="E43" s="922">
        <v>1980</v>
      </c>
      <c r="F43" s="923">
        <v>85.557000000000002</v>
      </c>
      <c r="G43" s="923">
        <v>8.1765380000000007</v>
      </c>
      <c r="H43" s="923">
        <v>9.6</v>
      </c>
      <c r="I43" s="923">
        <v>67.780466000000004</v>
      </c>
      <c r="J43" s="923">
        <v>3250.97</v>
      </c>
      <c r="K43" s="924">
        <v>67.780466000000004</v>
      </c>
      <c r="L43" s="923">
        <v>3250.97</v>
      </c>
      <c r="M43" s="925">
        <v>2.0849305284269006E-2</v>
      </c>
      <c r="N43" s="926">
        <v>243.72400000000002</v>
      </c>
      <c r="O43" s="927">
        <v>5.0814760811031796</v>
      </c>
      <c r="P43" s="928">
        <v>1250.9583170561405</v>
      </c>
      <c r="Q43" s="929">
        <v>304.88856486619079</v>
      </c>
      <c r="R43" s="78"/>
    </row>
    <row r="44" spans="1:18" ht="12.75">
      <c r="A44" s="1598"/>
      <c r="B44" s="98">
        <v>6</v>
      </c>
      <c r="C44" s="921" t="s">
        <v>134</v>
      </c>
      <c r="D44" s="922">
        <v>40</v>
      </c>
      <c r="E44" s="922">
        <v>1987</v>
      </c>
      <c r="F44" s="923">
        <v>57.012999999999998</v>
      </c>
      <c r="G44" s="923">
        <v>4.874358</v>
      </c>
      <c r="H44" s="923">
        <v>6.4</v>
      </c>
      <c r="I44" s="923">
        <v>45.738643000000003</v>
      </c>
      <c r="J44" s="923">
        <v>2155.0100000000002</v>
      </c>
      <c r="K44" s="924">
        <v>45.738643000000003</v>
      </c>
      <c r="L44" s="923">
        <v>2155.0100000000002</v>
      </c>
      <c r="M44" s="925">
        <v>2.1224329817495047E-2</v>
      </c>
      <c r="N44" s="926">
        <v>243.72400000000002</v>
      </c>
      <c r="O44" s="927">
        <v>5.1728785604391634</v>
      </c>
      <c r="P44" s="928">
        <v>1273.4597890497027</v>
      </c>
      <c r="Q44" s="929">
        <v>310.37271362634976</v>
      </c>
      <c r="R44" s="78"/>
    </row>
    <row r="45" spans="1:18" ht="12.75">
      <c r="A45" s="1598"/>
      <c r="B45" s="98">
        <v>7</v>
      </c>
      <c r="C45" s="921" t="s">
        <v>135</v>
      </c>
      <c r="D45" s="922">
        <v>32</v>
      </c>
      <c r="E45" s="922">
        <v>1986</v>
      </c>
      <c r="F45" s="923">
        <v>54.540999999999997</v>
      </c>
      <c r="G45" s="923">
        <v>4.9753559999999997</v>
      </c>
      <c r="H45" s="923">
        <v>7.68</v>
      </c>
      <c r="I45" s="923">
        <v>41.885646000000001</v>
      </c>
      <c r="J45" s="923">
        <v>1927.93</v>
      </c>
      <c r="K45" s="924">
        <v>41.885646000000001</v>
      </c>
      <c r="L45" s="923">
        <v>1927.93</v>
      </c>
      <c r="M45" s="925">
        <v>2.1725708920967049E-2</v>
      </c>
      <c r="N45" s="926">
        <v>243.72400000000002</v>
      </c>
      <c r="O45" s="927">
        <v>5.2950766810537733</v>
      </c>
      <c r="P45" s="928">
        <v>1303.542535258023</v>
      </c>
      <c r="Q45" s="929">
        <v>317.7046008632264</v>
      </c>
      <c r="R45" s="78"/>
    </row>
    <row r="46" spans="1:18" ht="12.75">
      <c r="A46" s="1598"/>
      <c r="B46" s="98">
        <v>8</v>
      </c>
      <c r="C46" s="921" t="s">
        <v>139</v>
      </c>
      <c r="D46" s="922">
        <v>59</v>
      </c>
      <c r="E46" s="922">
        <v>1964</v>
      </c>
      <c r="F46" s="923">
        <v>75.866</v>
      </c>
      <c r="G46" s="923">
        <v>7.8993359999999999</v>
      </c>
      <c r="H46" s="923">
        <v>9.1199999999999992</v>
      </c>
      <c r="I46" s="923">
        <v>58.846665999999999</v>
      </c>
      <c r="J46" s="923">
        <v>2642.27</v>
      </c>
      <c r="K46" s="924">
        <v>58.846665999999999</v>
      </c>
      <c r="L46" s="923">
        <v>2642.27</v>
      </c>
      <c r="M46" s="925">
        <v>2.2271253883970978E-2</v>
      </c>
      <c r="N46" s="926">
        <v>243.72400000000002</v>
      </c>
      <c r="O46" s="927">
        <v>5.4280390816169426</v>
      </c>
      <c r="P46" s="928">
        <v>1336.2752330382586</v>
      </c>
      <c r="Q46" s="929">
        <v>325.68234489701661</v>
      </c>
      <c r="R46" s="78"/>
    </row>
    <row r="47" spans="1:18" ht="12.75">
      <c r="A47" s="1598"/>
      <c r="B47" s="98">
        <v>9</v>
      </c>
      <c r="C47" s="921" t="s">
        <v>1020</v>
      </c>
      <c r="D47" s="922">
        <v>31</v>
      </c>
      <c r="E47" s="922">
        <v>1986</v>
      </c>
      <c r="F47" s="923">
        <v>51.463000000000001</v>
      </c>
      <c r="G47" s="923">
        <v>4.3158719999999997</v>
      </c>
      <c r="H47" s="923">
        <v>4.96</v>
      </c>
      <c r="I47" s="923">
        <v>42.187128999999999</v>
      </c>
      <c r="J47" s="923">
        <v>1870.28</v>
      </c>
      <c r="K47" s="924">
        <v>42.187128999999999</v>
      </c>
      <c r="L47" s="923">
        <v>1870.28</v>
      </c>
      <c r="M47" s="925">
        <v>2.2556584575571571E-2</v>
      </c>
      <c r="N47" s="926">
        <v>243.72400000000002</v>
      </c>
      <c r="O47" s="927">
        <v>5.4975810190966055</v>
      </c>
      <c r="P47" s="928">
        <v>1353.3950745342943</v>
      </c>
      <c r="Q47" s="929">
        <v>329.85486114579635</v>
      </c>
      <c r="R47" s="78"/>
    </row>
    <row r="48" spans="1:18" ht="13.5" thickBot="1">
      <c r="A48" s="1598"/>
      <c r="B48" s="181">
        <v>10</v>
      </c>
      <c r="C48" s="930" t="s">
        <v>136</v>
      </c>
      <c r="D48" s="931">
        <v>22</v>
      </c>
      <c r="E48" s="931" t="s">
        <v>43</v>
      </c>
      <c r="F48" s="932">
        <v>34.805999999999997</v>
      </c>
      <c r="G48" s="932">
        <v>2.7668520000000001</v>
      </c>
      <c r="H48" s="932">
        <v>3.52</v>
      </c>
      <c r="I48" s="932">
        <v>28.519147</v>
      </c>
      <c r="J48" s="932">
        <v>1186.6500000000001</v>
      </c>
      <c r="K48" s="933">
        <v>28.519147</v>
      </c>
      <c r="L48" s="932">
        <v>1186.6500000000001</v>
      </c>
      <c r="M48" s="934">
        <v>2.4033326591665613E-2</v>
      </c>
      <c r="N48" s="935">
        <v>243.72400000000002</v>
      </c>
      <c r="O48" s="936">
        <v>5.8574984902271101</v>
      </c>
      <c r="P48" s="937">
        <v>1441.9995954999367</v>
      </c>
      <c r="Q48" s="938">
        <v>351.44990941362659</v>
      </c>
      <c r="R48" s="78"/>
    </row>
    <row r="49" spans="1:18" s="8" customFormat="1" ht="12.75">
      <c r="A49" s="1599" t="s">
        <v>143</v>
      </c>
      <c r="B49" s="182">
        <v>1</v>
      </c>
      <c r="C49" s="939" t="s">
        <v>148</v>
      </c>
      <c r="D49" s="940">
        <v>60</v>
      </c>
      <c r="E49" s="940">
        <v>1981</v>
      </c>
      <c r="F49" s="941">
        <v>98.231999999999999</v>
      </c>
      <c r="G49" s="941">
        <v>12.104145000000001</v>
      </c>
      <c r="H49" s="941">
        <v>9.6</v>
      </c>
      <c r="I49" s="941">
        <v>76.527855000000002</v>
      </c>
      <c r="J49" s="941">
        <v>3139.2</v>
      </c>
      <c r="K49" s="942">
        <v>76.527855000000002</v>
      </c>
      <c r="L49" s="941">
        <v>3139.2</v>
      </c>
      <c r="M49" s="943">
        <v>2.4378139334862388E-2</v>
      </c>
      <c r="N49" s="944">
        <v>243.72400000000002</v>
      </c>
      <c r="O49" s="945">
        <v>5.941537631250001</v>
      </c>
      <c r="P49" s="946">
        <v>1462.6883600917433</v>
      </c>
      <c r="Q49" s="947">
        <v>356.49225787500006</v>
      </c>
      <c r="R49" s="78"/>
    </row>
    <row r="50" spans="1:18" s="8" customFormat="1" ht="12.75">
      <c r="A50" s="1600"/>
      <c r="B50" s="183">
        <v>2</v>
      </c>
      <c r="C50" s="948" t="s">
        <v>152</v>
      </c>
      <c r="D50" s="949">
        <v>25</v>
      </c>
      <c r="E50" s="949">
        <v>1940</v>
      </c>
      <c r="F50" s="950">
        <v>45.014000000000003</v>
      </c>
      <c r="G50" s="950">
        <v>3.6422949999999998</v>
      </c>
      <c r="H50" s="950">
        <v>3.52</v>
      </c>
      <c r="I50" s="950">
        <v>37.851703000000001</v>
      </c>
      <c r="J50" s="950">
        <v>1544.26</v>
      </c>
      <c r="K50" s="951">
        <v>37.851703000000001</v>
      </c>
      <c r="L50" s="950">
        <v>1544.26</v>
      </c>
      <c r="M50" s="952">
        <v>2.4511224146193E-2</v>
      </c>
      <c r="N50" s="953">
        <v>243.72400000000002</v>
      </c>
      <c r="O50" s="954">
        <v>5.9739735938067433</v>
      </c>
      <c r="P50" s="955">
        <v>1470.6734487715801</v>
      </c>
      <c r="Q50" s="956">
        <v>358.43841562840458</v>
      </c>
      <c r="R50" s="78"/>
    </row>
    <row r="51" spans="1:18" ht="13.5" customHeight="1">
      <c r="A51" s="1600"/>
      <c r="B51" s="183">
        <v>3</v>
      </c>
      <c r="C51" s="948" t="s">
        <v>149</v>
      </c>
      <c r="D51" s="949">
        <v>47</v>
      </c>
      <c r="E51" s="949" t="s">
        <v>43</v>
      </c>
      <c r="F51" s="950">
        <v>51.758000000000003</v>
      </c>
      <c r="G51" s="950">
        <v>5.6851960000000004</v>
      </c>
      <c r="H51" s="950">
        <v>0</v>
      </c>
      <c r="I51" s="950">
        <v>46.072805000000002</v>
      </c>
      <c r="J51" s="950">
        <v>1879.63</v>
      </c>
      <c r="K51" s="951">
        <v>46.072805000000002</v>
      </c>
      <c r="L51" s="950">
        <v>1879.63</v>
      </c>
      <c r="M51" s="952">
        <v>2.4511635268643295E-2</v>
      </c>
      <c r="N51" s="953">
        <v>243.72400000000002</v>
      </c>
      <c r="O51" s="954">
        <v>5.974073794214819</v>
      </c>
      <c r="P51" s="955">
        <v>1470.6981161185977</v>
      </c>
      <c r="Q51" s="956">
        <v>358.44442765288909</v>
      </c>
      <c r="R51" s="78"/>
    </row>
    <row r="52" spans="1:18" ht="12.75" customHeight="1">
      <c r="A52" s="1600"/>
      <c r="B52" s="183">
        <v>4</v>
      </c>
      <c r="C52" s="948" t="s">
        <v>150</v>
      </c>
      <c r="D52" s="949">
        <v>22</v>
      </c>
      <c r="E52" s="949">
        <v>1981</v>
      </c>
      <c r="F52" s="950">
        <v>35.552</v>
      </c>
      <c r="G52" s="950">
        <v>3.0679189999999998</v>
      </c>
      <c r="H52" s="950">
        <v>3.52</v>
      </c>
      <c r="I52" s="950">
        <v>28.964079000000002</v>
      </c>
      <c r="J52" s="950">
        <v>1167.51</v>
      </c>
      <c r="K52" s="951">
        <v>28.964079000000002</v>
      </c>
      <c r="L52" s="950">
        <v>1167.51</v>
      </c>
      <c r="M52" s="952">
        <v>2.4808420484621119E-2</v>
      </c>
      <c r="N52" s="953">
        <v>243.72400000000002</v>
      </c>
      <c r="O52" s="954">
        <v>6.0464074741937983</v>
      </c>
      <c r="P52" s="955">
        <v>1488.5052290772671</v>
      </c>
      <c r="Q52" s="956">
        <v>362.78444845162784</v>
      </c>
      <c r="R52" s="78"/>
    </row>
    <row r="53" spans="1:18" s="7" customFormat="1" ht="12.75">
      <c r="A53" s="1600"/>
      <c r="B53" s="183">
        <v>5</v>
      </c>
      <c r="C53" s="948" t="s">
        <v>145</v>
      </c>
      <c r="D53" s="949">
        <v>48</v>
      </c>
      <c r="E53" s="949">
        <v>1963</v>
      </c>
      <c r="F53" s="950">
        <v>55.637</v>
      </c>
      <c r="G53" s="950">
        <v>6.3896369999999996</v>
      </c>
      <c r="H53" s="950">
        <v>0.49</v>
      </c>
      <c r="I53" s="950">
        <v>48.757359000000001</v>
      </c>
      <c r="J53" s="950">
        <v>1913.87</v>
      </c>
      <c r="K53" s="951">
        <v>48.757359000000001</v>
      </c>
      <c r="L53" s="950">
        <v>1913.87</v>
      </c>
      <c r="M53" s="952">
        <v>2.5475794594199189E-2</v>
      </c>
      <c r="N53" s="953">
        <v>243.72400000000002</v>
      </c>
      <c r="O53" s="954">
        <v>6.2090625616766033</v>
      </c>
      <c r="P53" s="955">
        <v>1528.5476756519513</v>
      </c>
      <c r="Q53" s="956">
        <v>372.5437537005962</v>
      </c>
      <c r="R53" s="78"/>
    </row>
    <row r="54" spans="1:18" ht="12.75">
      <c r="A54" s="1600"/>
      <c r="B54" s="183">
        <v>6</v>
      </c>
      <c r="C54" s="948" t="s">
        <v>153</v>
      </c>
      <c r="D54" s="949">
        <v>108</v>
      </c>
      <c r="E54" s="949">
        <v>1990</v>
      </c>
      <c r="F54" s="950">
        <v>95.528999999999996</v>
      </c>
      <c r="G54" s="950">
        <v>10.95561</v>
      </c>
      <c r="H54" s="950">
        <v>17.2</v>
      </c>
      <c r="I54" s="950">
        <v>67.373395000000002</v>
      </c>
      <c r="J54" s="950">
        <v>2642.7</v>
      </c>
      <c r="K54" s="951">
        <v>67.373395000000002</v>
      </c>
      <c r="L54" s="950">
        <v>2642.7</v>
      </c>
      <c r="M54" s="952">
        <v>2.5494151814432212E-2</v>
      </c>
      <c r="N54" s="953">
        <v>243.72400000000002</v>
      </c>
      <c r="O54" s="954">
        <v>6.2135366568206774</v>
      </c>
      <c r="P54" s="955">
        <v>1529.6491088659327</v>
      </c>
      <c r="Q54" s="956">
        <v>372.81219940924063</v>
      </c>
      <c r="R54" s="78"/>
    </row>
    <row r="55" spans="1:18" s="7" customFormat="1" ht="12.75">
      <c r="A55" s="1600"/>
      <c r="B55" s="183">
        <v>7</v>
      </c>
      <c r="C55" s="948" t="s">
        <v>147</v>
      </c>
      <c r="D55" s="949">
        <v>33</v>
      </c>
      <c r="E55" s="949">
        <v>1958</v>
      </c>
      <c r="F55" s="950">
        <v>35.854999999999997</v>
      </c>
      <c r="G55" s="950">
        <v>3.5939830000000001</v>
      </c>
      <c r="H55" s="950">
        <v>0</v>
      </c>
      <c r="I55" s="950">
        <v>32.261017000000002</v>
      </c>
      <c r="J55" s="950">
        <v>1237.47</v>
      </c>
      <c r="K55" s="951">
        <v>32.261017000000002</v>
      </c>
      <c r="L55" s="950">
        <v>1237.47</v>
      </c>
      <c r="M55" s="952">
        <v>2.607014069027936E-2</v>
      </c>
      <c r="N55" s="953">
        <v>243.72400000000002</v>
      </c>
      <c r="O55" s="954">
        <v>6.3539189695976468</v>
      </c>
      <c r="P55" s="955">
        <v>1564.2084414167616</v>
      </c>
      <c r="Q55" s="956">
        <v>381.23513817585882</v>
      </c>
      <c r="R55" s="78"/>
    </row>
    <row r="56" spans="1:18" ht="12.75">
      <c r="A56" s="1600"/>
      <c r="B56" s="183">
        <v>8</v>
      </c>
      <c r="C56" s="948" t="s">
        <v>144</v>
      </c>
      <c r="D56" s="949">
        <v>32</v>
      </c>
      <c r="E56" s="949">
        <v>1960</v>
      </c>
      <c r="F56" s="950">
        <v>35.884999999999998</v>
      </c>
      <c r="G56" s="950">
        <v>3.3444280000000002</v>
      </c>
      <c r="H56" s="950">
        <v>0.32</v>
      </c>
      <c r="I56" s="950">
        <v>32.220571999999997</v>
      </c>
      <c r="J56" s="950">
        <v>1214.6199999999999</v>
      </c>
      <c r="K56" s="951">
        <v>32.220571999999997</v>
      </c>
      <c r="L56" s="950">
        <v>1214.6199999999999</v>
      </c>
      <c r="M56" s="952">
        <v>2.6527285900116909E-2</v>
      </c>
      <c r="N56" s="953">
        <v>243.72400000000002</v>
      </c>
      <c r="O56" s="954">
        <v>6.4653362287200942</v>
      </c>
      <c r="P56" s="955">
        <v>1591.6371540070147</v>
      </c>
      <c r="Q56" s="956">
        <v>387.92017372320566</v>
      </c>
      <c r="R56" s="78"/>
    </row>
    <row r="57" spans="1:18" ht="12.75">
      <c r="A57" s="1600"/>
      <c r="B57" s="183">
        <v>9</v>
      </c>
      <c r="C57" s="948" t="s">
        <v>146</v>
      </c>
      <c r="D57" s="949">
        <v>87</v>
      </c>
      <c r="E57" s="949">
        <v>1983</v>
      </c>
      <c r="F57" s="950">
        <v>115.22</v>
      </c>
      <c r="G57" s="950">
        <v>10.479680999999999</v>
      </c>
      <c r="H57" s="950">
        <v>14.08</v>
      </c>
      <c r="I57" s="950">
        <v>90.660325999999998</v>
      </c>
      <c r="J57" s="950">
        <v>3382.64</v>
      </c>
      <c r="K57" s="951">
        <v>90.660325999999998</v>
      </c>
      <c r="L57" s="950">
        <v>3382.64</v>
      </c>
      <c r="M57" s="952">
        <v>2.6801647825367168E-2</v>
      </c>
      <c r="N57" s="953">
        <v>243.72400000000002</v>
      </c>
      <c r="O57" s="954">
        <v>6.5322048145897886</v>
      </c>
      <c r="P57" s="955">
        <v>1608.0988695220301</v>
      </c>
      <c r="Q57" s="956">
        <v>391.93228887538726</v>
      </c>
      <c r="R57" s="78"/>
    </row>
    <row r="58" spans="1:18" s="7" customFormat="1" ht="13.5" thickBot="1">
      <c r="A58" s="1658"/>
      <c r="B58" s="1519">
        <v>10</v>
      </c>
      <c r="C58" s="2218" t="s">
        <v>151</v>
      </c>
      <c r="D58" s="2219">
        <v>24</v>
      </c>
      <c r="E58" s="2219">
        <v>1959</v>
      </c>
      <c r="F58" s="2220">
        <v>39.728999999999999</v>
      </c>
      <c r="G58" s="2220">
        <v>4.0256769999999999</v>
      </c>
      <c r="H58" s="2220">
        <v>0</v>
      </c>
      <c r="I58" s="2220">
        <v>35.703322999999997</v>
      </c>
      <c r="J58" s="2220">
        <v>1321.74</v>
      </c>
      <c r="K58" s="2221">
        <v>35.703322999999997</v>
      </c>
      <c r="L58" s="2220">
        <v>1321.74</v>
      </c>
      <c r="M58" s="2222">
        <v>2.7012364761602129E-2</v>
      </c>
      <c r="N58" s="2223">
        <v>243.72400000000002</v>
      </c>
      <c r="O58" s="2224">
        <v>6.5835615891567176</v>
      </c>
      <c r="P58" s="2225">
        <v>1620.7418856961278</v>
      </c>
      <c r="Q58" s="2226">
        <v>395.01369534940306</v>
      </c>
      <c r="R58" s="78"/>
    </row>
    <row r="59" spans="1:18" ht="12.75" customHeight="1">
      <c r="A59" s="2227" t="s">
        <v>154</v>
      </c>
      <c r="B59" s="21">
        <v>1</v>
      </c>
      <c r="C59" s="966" t="s">
        <v>158</v>
      </c>
      <c r="D59" s="967">
        <v>4</v>
      </c>
      <c r="E59" s="967">
        <v>1955</v>
      </c>
      <c r="F59" s="972">
        <v>7.6779999999999999</v>
      </c>
      <c r="G59" s="972">
        <v>0</v>
      </c>
      <c r="H59" s="972">
        <v>0</v>
      </c>
      <c r="I59" s="972">
        <v>7.6779999999999999</v>
      </c>
      <c r="J59" s="972">
        <v>214.32</v>
      </c>
      <c r="K59" s="2215">
        <v>7.6779999999999999</v>
      </c>
      <c r="L59" s="972">
        <v>214.32</v>
      </c>
      <c r="M59" s="973">
        <v>3.5824934677118329E-2</v>
      </c>
      <c r="N59" s="974">
        <v>243.72400000000002</v>
      </c>
      <c r="O59" s="975">
        <v>8.7313963792459877</v>
      </c>
      <c r="P59" s="976">
        <v>2149.4960806270997</v>
      </c>
      <c r="Q59" s="977">
        <v>523.8837827547593</v>
      </c>
      <c r="R59" s="78"/>
    </row>
    <row r="60" spans="1:18" s="7" customFormat="1" ht="12.75">
      <c r="A60" s="2228"/>
      <c r="B60" s="23">
        <v>2</v>
      </c>
      <c r="C60" s="978" t="s">
        <v>159</v>
      </c>
      <c r="D60" s="979">
        <v>6</v>
      </c>
      <c r="E60" s="979">
        <v>1959</v>
      </c>
      <c r="F60" s="970">
        <v>13.093999999999999</v>
      </c>
      <c r="G60" s="970">
        <v>0.95829500000000001</v>
      </c>
      <c r="H60" s="970">
        <v>0.06</v>
      </c>
      <c r="I60" s="970">
        <v>12.075704999999999</v>
      </c>
      <c r="J60" s="970">
        <v>310.93</v>
      </c>
      <c r="K60" s="971">
        <v>12.075704999999999</v>
      </c>
      <c r="L60" s="970">
        <v>310.93</v>
      </c>
      <c r="M60" s="980">
        <v>3.8837374971858615E-2</v>
      </c>
      <c r="N60" s="981">
        <v>243.72400000000002</v>
      </c>
      <c r="O60" s="982">
        <v>9.4656003776412696</v>
      </c>
      <c r="P60" s="983">
        <v>2330.242498311517</v>
      </c>
      <c r="Q60" s="984">
        <v>567.9360226584763</v>
      </c>
      <c r="R60" s="78"/>
    </row>
    <row r="61" spans="1:18" ht="12.75">
      <c r="A61" s="2228"/>
      <c r="B61" s="23">
        <v>3</v>
      </c>
      <c r="C61" s="978" t="s">
        <v>156</v>
      </c>
      <c r="D61" s="979">
        <v>8</v>
      </c>
      <c r="E61" s="979">
        <v>1959</v>
      </c>
      <c r="F61" s="970">
        <v>14.310506</v>
      </c>
      <c r="G61" s="970">
        <v>0</v>
      </c>
      <c r="H61" s="970">
        <v>0</v>
      </c>
      <c r="I61" s="970">
        <v>14.310506</v>
      </c>
      <c r="J61" s="970">
        <v>361.06</v>
      </c>
      <c r="K61" s="971">
        <v>14.310506</v>
      </c>
      <c r="L61" s="970">
        <v>361.06</v>
      </c>
      <c r="M61" s="980">
        <v>3.963470337340054E-2</v>
      </c>
      <c r="N61" s="981">
        <v>243.72400000000002</v>
      </c>
      <c r="O61" s="982">
        <v>9.6599284449786733</v>
      </c>
      <c r="P61" s="983">
        <v>2378.0822024040322</v>
      </c>
      <c r="Q61" s="984">
        <v>579.59570669872039</v>
      </c>
      <c r="R61" s="78"/>
    </row>
    <row r="62" spans="1:18" s="7" customFormat="1" ht="12.75" customHeight="1">
      <c r="A62" s="2228"/>
      <c r="B62" s="23">
        <v>4</v>
      </c>
      <c r="C62" s="978" t="s">
        <v>44</v>
      </c>
      <c r="D62" s="979">
        <v>4</v>
      </c>
      <c r="E62" s="979">
        <v>1963</v>
      </c>
      <c r="F62" s="970">
        <v>6.508</v>
      </c>
      <c r="G62" s="970">
        <v>0.46288299999999999</v>
      </c>
      <c r="H62" s="970">
        <v>0.04</v>
      </c>
      <c r="I62" s="970">
        <v>6.0051180000000004</v>
      </c>
      <c r="J62" s="970">
        <v>150.99</v>
      </c>
      <c r="K62" s="971">
        <v>6.0051180000000004</v>
      </c>
      <c r="L62" s="970">
        <v>150.99</v>
      </c>
      <c r="M62" s="980">
        <v>3.9771627260083452E-2</v>
      </c>
      <c r="N62" s="981">
        <v>243.72400000000002</v>
      </c>
      <c r="O62" s="982">
        <v>9.6933000823365791</v>
      </c>
      <c r="P62" s="983">
        <v>2386.2976356050071</v>
      </c>
      <c r="Q62" s="984">
        <v>581.59800494019476</v>
      </c>
      <c r="R62" s="78"/>
    </row>
    <row r="63" spans="1:18" s="7" customFormat="1" ht="12.75">
      <c r="A63" s="2228"/>
      <c r="B63" s="23">
        <v>5</v>
      </c>
      <c r="C63" s="978" t="s">
        <v>157</v>
      </c>
      <c r="D63" s="979">
        <v>4</v>
      </c>
      <c r="E63" s="979">
        <v>1952</v>
      </c>
      <c r="F63" s="970">
        <v>4.4028499999999999</v>
      </c>
      <c r="G63" s="970">
        <v>0</v>
      </c>
      <c r="H63" s="970">
        <v>0</v>
      </c>
      <c r="I63" s="970">
        <v>4.4028499999999999</v>
      </c>
      <c r="J63" s="970">
        <v>108</v>
      </c>
      <c r="K63" s="971">
        <v>4.4028499999999999</v>
      </c>
      <c r="L63" s="970">
        <v>108</v>
      </c>
      <c r="M63" s="980">
        <v>4.0767129629629632E-2</v>
      </c>
      <c r="N63" s="981">
        <v>243.72400000000002</v>
      </c>
      <c r="O63" s="982">
        <v>9.9359279018518532</v>
      </c>
      <c r="P63" s="983">
        <v>2446.0277777777783</v>
      </c>
      <c r="Q63" s="984">
        <v>596.15567411111135</v>
      </c>
      <c r="R63" s="78"/>
    </row>
    <row r="64" spans="1:18" ht="12.75">
      <c r="A64" s="2228"/>
      <c r="B64" s="23">
        <v>6</v>
      </c>
      <c r="C64" s="978" t="s">
        <v>160</v>
      </c>
      <c r="D64" s="979">
        <v>6</v>
      </c>
      <c r="E64" s="979">
        <v>1940</v>
      </c>
      <c r="F64" s="970">
        <v>10.609</v>
      </c>
      <c r="G64" s="970">
        <v>0.21471999999999999</v>
      </c>
      <c r="H64" s="970">
        <v>0</v>
      </c>
      <c r="I64" s="970">
        <v>10.394278999999999</v>
      </c>
      <c r="J64" s="970">
        <v>250.65</v>
      </c>
      <c r="K64" s="971">
        <v>10.394278999999999</v>
      </c>
      <c r="L64" s="970">
        <v>250.65</v>
      </c>
      <c r="M64" s="980">
        <v>4.146929583083981E-2</v>
      </c>
      <c r="N64" s="981">
        <v>243.72400000000002</v>
      </c>
      <c r="O64" s="982">
        <v>10.107062657075602</v>
      </c>
      <c r="P64" s="983">
        <v>2488.1577498503884</v>
      </c>
      <c r="Q64" s="984">
        <v>606.42375942453612</v>
      </c>
      <c r="R64" s="78"/>
    </row>
    <row r="65" spans="1:18" ht="12.75">
      <c r="A65" s="2228"/>
      <c r="B65" s="23">
        <v>7</v>
      </c>
      <c r="C65" s="978" t="s">
        <v>202</v>
      </c>
      <c r="D65" s="979">
        <v>8</v>
      </c>
      <c r="E65" s="979" t="s">
        <v>43</v>
      </c>
      <c r="F65" s="970">
        <v>11.246</v>
      </c>
      <c r="G65" s="970">
        <v>0</v>
      </c>
      <c r="H65" s="970">
        <v>0</v>
      </c>
      <c r="I65" s="970">
        <v>11.246</v>
      </c>
      <c r="J65" s="970">
        <v>248.01</v>
      </c>
      <c r="K65" s="971">
        <v>11.246</v>
      </c>
      <c r="L65" s="970">
        <v>248.01</v>
      </c>
      <c r="M65" s="980">
        <v>4.5344945768315797E-2</v>
      </c>
      <c r="N65" s="981">
        <v>243.72400000000002</v>
      </c>
      <c r="O65" s="982">
        <v>11.051651562437</v>
      </c>
      <c r="P65" s="983">
        <v>2720.6967460989476</v>
      </c>
      <c r="Q65" s="984">
        <v>663.09909374621998</v>
      </c>
      <c r="R65" s="78"/>
    </row>
    <row r="66" spans="1:18" ht="12.75">
      <c r="A66" s="2228"/>
      <c r="B66" s="23">
        <v>8</v>
      </c>
      <c r="C66" s="978" t="s">
        <v>155</v>
      </c>
      <c r="D66" s="979">
        <v>13</v>
      </c>
      <c r="E66" s="979" t="s">
        <v>43</v>
      </c>
      <c r="F66" s="970">
        <v>19.382999999999999</v>
      </c>
      <c r="G66" s="970">
        <v>0</v>
      </c>
      <c r="H66" s="970">
        <v>0</v>
      </c>
      <c r="I66" s="970">
        <v>19.382999000000002</v>
      </c>
      <c r="J66" s="970">
        <v>397.64</v>
      </c>
      <c r="K66" s="971">
        <v>19.382999000000002</v>
      </c>
      <c r="L66" s="970">
        <v>397.64</v>
      </c>
      <c r="M66" s="980">
        <v>4.8745093551956546E-2</v>
      </c>
      <c r="N66" s="981">
        <v>243.72400000000002</v>
      </c>
      <c r="O66" s="982">
        <v>11.880349180857058</v>
      </c>
      <c r="P66" s="983">
        <v>2924.7056131173927</v>
      </c>
      <c r="Q66" s="984">
        <v>712.82095085142339</v>
      </c>
      <c r="R66" s="78"/>
    </row>
    <row r="67" spans="1:18" ht="12.75">
      <c r="A67" s="2228"/>
      <c r="B67" s="23">
        <v>9</v>
      </c>
      <c r="C67" s="978" t="s">
        <v>161</v>
      </c>
      <c r="D67" s="979">
        <v>4</v>
      </c>
      <c r="E67" s="979">
        <v>1940</v>
      </c>
      <c r="F67" s="970">
        <v>20.802</v>
      </c>
      <c r="G67" s="970">
        <v>1.837145</v>
      </c>
      <c r="H67" s="970">
        <v>0.04</v>
      </c>
      <c r="I67" s="970">
        <v>18.924855999999998</v>
      </c>
      <c r="J67" s="970">
        <v>383.02000000000004</v>
      </c>
      <c r="K67" s="971">
        <v>18.924855999999998</v>
      </c>
      <c r="L67" s="970">
        <v>383.02000000000004</v>
      </c>
      <c r="M67" s="980">
        <v>4.9409576523419131E-2</v>
      </c>
      <c r="N67" s="981">
        <v>243.72400000000002</v>
      </c>
      <c r="O67" s="982">
        <v>12.042299628593804</v>
      </c>
      <c r="P67" s="983">
        <v>2964.5745914051477</v>
      </c>
      <c r="Q67" s="984">
        <v>722.53797771562824</v>
      </c>
      <c r="R67" s="78"/>
    </row>
    <row r="68" spans="1:18" ht="13.5" thickBot="1">
      <c r="A68" s="2229"/>
      <c r="B68" s="322">
        <v>10</v>
      </c>
      <c r="C68" s="812"/>
      <c r="D68" s="813"/>
      <c r="E68" s="813"/>
      <c r="F68" s="814"/>
      <c r="G68" s="814"/>
      <c r="H68" s="814"/>
      <c r="I68" s="814"/>
      <c r="J68" s="814"/>
      <c r="K68" s="815"/>
      <c r="L68" s="814"/>
      <c r="M68" s="816"/>
      <c r="N68" s="817"/>
      <c r="O68" s="818"/>
      <c r="P68" s="819"/>
      <c r="Q68" s="820"/>
      <c r="R68" s="78"/>
    </row>
    <row r="69" spans="1:18" ht="13.5" customHeight="1">
      <c r="A69" s="196"/>
      <c r="B69" s="198"/>
      <c r="C69" s="197"/>
      <c r="D69" s="198"/>
      <c r="E69" s="198"/>
      <c r="F69" s="199"/>
      <c r="G69" s="199"/>
      <c r="H69" s="199"/>
      <c r="I69" s="199"/>
      <c r="J69" s="200"/>
      <c r="K69" s="199"/>
      <c r="L69" s="200"/>
      <c r="M69" s="201"/>
      <c r="N69" s="202"/>
      <c r="O69" s="202"/>
      <c r="P69" s="202"/>
      <c r="Q69" s="202"/>
      <c r="R69" s="107"/>
    </row>
    <row r="70" spans="1:18" ht="15">
      <c r="A70" s="1596" t="s">
        <v>33</v>
      </c>
      <c r="B70" s="1596"/>
      <c r="C70" s="1596"/>
      <c r="D70" s="1596"/>
      <c r="E70" s="1596"/>
      <c r="F70" s="1596"/>
      <c r="G70" s="1596"/>
      <c r="H70" s="1596"/>
      <c r="I70" s="1596"/>
      <c r="J70" s="1596"/>
      <c r="K70" s="1596"/>
      <c r="L70" s="1596"/>
      <c r="M70" s="1596"/>
      <c r="N70" s="1596"/>
      <c r="O70" s="1596"/>
      <c r="P70" s="1596"/>
      <c r="Q70" s="1596"/>
    </row>
    <row r="71" spans="1:18" ht="13.5" thickBot="1">
      <c r="A71" s="1265"/>
      <c r="B71" s="1265"/>
      <c r="C71" s="1265"/>
      <c r="D71" s="1265"/>
      <c r="E71" s="1521" t="s">
        <v>507</v>
      </c>
      <c r="F71" s="1521"/>
      <c r="G71" s="1521"/>
      <c r="H71" s="1521"/>
      <c r="I71" s="1265">
        <v>-0.9</v>
      </c>
      <c r="J71" s="1265" t="s">
        <v>506</v>
      </c>
      <c r="K71" s="1265" t="s">
        <v>508</v>
      </c>
      <c r="L71" s="1266">
        <v>586</v>
      </c>
      <c r="M71" s="1265"/>
      <c r="N71" s="1265"/>
      <c r="O71" s="1265"/>
      <c r="P71" s="1265"/>
      <c r="Q71" s="1265"/>
    </row>
    <row r="72" spans="1:18" ht="12.75" customHeight="1">
      <c r="A72" s="1549" t="s">
        <v>1</v>
      </c>
      <c r="B72" s="1552" t="s">
        <v>0</v>
      </c>
      <c r="C72" s="1524" t="s">
        <v>2</v>
      </c>
      <c r="D72" s="1524" t="s">
        <v>3</v>
      </c>
      <c r="E72" s="1524" t="s">
        <v>13</v>
      </c>
      <c r="F72" s="1527" t="s">
        <v>14</v>
      </c>
      <c r="G72" s="1528"/>
      <c r="H72" s="1528"/>
      <c r="I72" s="1529"/>
      <c r="J72" s="1524" t="s">
        <v>4</v>
      </c>
      <c r="K72" s="1524" t="s">
        <v>15</v>
      </c>
      <c r="L72" s="1524" t="s">
        <v>5</v>
      </c>
      <c r="M72" s="1524" t="s">
        <v>6</v>
      </c>
      <c r="N72" s="1524" t="s">
        <v>16</v>
      </c>
      <c r="O72" s="1524" t="s">
        <v>17</v>
      </c>
      <c r="P72" s="1524" t="s">
        <v>25</v>
      </c>
      <c r="Q72" s="1616" t="s">
        <v>26</v>
      </c>
    </row>
    <row r="73" spans="1:18" ht="55.5" customHeight="1">
      <c r="A73" s="1612"/>
      <c r="B73" s="1608"/>
      <c r="C73" s="1526"/>
      <c r="D73" s="1526"/>
      <c r="E73" s="1526"/>
      <c r="F73" s="71" t="s">
        <v>18</v>
      </c>
      <c r="G73" s="72" t="s">
        <v>19</v>
      </c>
      <c r="H73" s="72" t="s">
        <v>32</v>
      </c>
      <c r="I73" s="71" t="s">
        <v>21</v>
      </c>
      <c r="J73" s="1526"/>
      <c r="K73" s="1526"/>
      <c r="L73" s="1526"/>
      <c r="M73" s="1526"/>
      <c r="N73" s="1526"/>
      <c r="O73" s="1526"/>
      <c r="P73" s="1526"/>
      <c r="Q73" s="1617"/>
    </row>
    <row r="74" spans="1:18" ht="13.5" customHeight="1" thickBot="1">
      <c r="A74" s="82"/>
      <c r="B74" s="83"/>
      <c r="C74" s="84"/>
      <c r="D74" s="34" t="s">
        <v>7</v>
      </c>
      <c r="E74" s="79" t="s">
        <v>8</v>
      </c>
      <c r="F74" s="79" t="s">
        <v>9</v>
      </c>
      <c r="G74" s="79" t="s">
        <v>9</v>
      </c>
      <c r="H74" s="79" t="s">
        <v>9</v>
      </c>
      <c r="I74" s="79" t="s">
        <v>9</v>
      </c>
      <c r="J74" s="79" t="s">
        <v>22</v>
      </c>
      <c r="K74" s="79" t="s">
        <v>9</v>
      </c>
      <c r="L74" s="79" t="s">
        <v>22</v>
      </c>
      <c r="M74" s="79" t="s">
        <v>64</v>
      </c>
      <c r="N74" s="80" t="s">
        <v>10</v>
      </c>
      <c r="O74" s="79" t="s">
        <v>65</v>
      </c>
      <c r="P74" s="80" t="s">
        <v>27</v>
      </c>
      <c r="Q74" s="81" t="s">
        <v>28</v>
      </c>
    </row>
    <row r="75" spans="1:18">
      <c r="A75" s="1645" t="s">
        <v>244</v>
      </c>
      <c r="B75" s="14">
        <v>1</v>
      </c>
      <c r="C75" s="203" t="s">
        <v>458</v>
      </c>
      <c r="D75" s="323">
        <v>60</v>
      </c>
      <c r="E75" s="323">
        <v>2005</v>
      </c>
      <c r="F75" s="324">
        <v>52.89</v>
      </c>
      <c r="G75" s="324">
        <v>10.33</v>
      </c>
      <c r="H75" s="325">
        <v>3.6</v>
      </c>
      <c r="I75" s="1694">
        <v>38.96</v>
      </c>
      <c r="J75" s="326">
        <v>4933.47</v>
      </c>
      <c r="K75" s="204">
        <f t="shared" ref="K75:K114" si="0">I75/J75*L75</f>
        <v>37.805684031726145</v>
      </c>
      <c r="L75" s="327">
        <v>4787.3</v>
      </c>
      <c r="M75" s="205">
        <f>K75/L75</f>
        <v>7.8970785268786467E-3</v>
      </c>
      <c r="N75" s="324">
        <v>239.8</v>
      </c>
      <c r="O75" s="206">
        <f>M75*N75</f>
        <v>1.8937194307454996</v>
      </c>
      <c r="P75" s="328">
        <f>M75*60*1000</f>
        <v>473.82471161271877</v>
      </c>
      <c r="Q75" s="329">
        <f>P75*N75/1000</f>
        <v>113.62316584472997</v>
      </c>
    </row>
    <row r="76" spans="1:18">
      <c r="A76" s="1532"/>
      <c r="B76" s="15">
        <v>2</v>
      </c>
      <c r="C76" s="207" t="s">
        <v>48</v>
      </c>
      <c r="D76" s="330">
        <v>18</v>
      </c>
      <c r="E76" s="330">
        <v>2006</v>
      </c>
      <c r="F76" s="331">
        <v>24.08</v>
      </c>
      <c r="G76" s="331">
        <v>3.41</v>
      </c>
      <c r="H76" s="332">
        <v>0</v>
      </c>
      <c r="I76" s="331">
        <v>20.67</v>
      </c>
      <c r="J76" s="333">
        <v>1988.27</v>
      </c>
      <c r="K76" s="70">
        <f t="shared" si="0"/>
        <v>16.503606150070162</v>
      </c>
      <c r="L76" s="334">
        <v>1587.5</v>
      </c>
      <c r="M76" s="63">
        <f t="shared" ref="M76:M114" si="1">K76/L76</f>
        <v>1.0395972377996953E-2</v>
      </c>
      <c r="N76" s="331">
        <v>239.8</v>
      </c>
      <c r="O76" s="208">
        <f t="shared" ref="O76:O114" si="2">M76*N76</f>
        <v>2.4929541762436696</v>
      </c>
      <c r="P76" s="335">
        <f t="shared" ref="P76:P114" si="3">M76*60*1000</f>
        <v>623.75834267981725</v>
      </c>
      <c r="Q76" s="336">
        <f t="shared" ref="Q76:Q114" si="4">P76*N76/1000</f>
        <v>149.57725057462017</v>
      </c>
    </row>
    <row r="77" spans="1:18">
      <c r="A77" s="1532"/>
      <c r="B77" s="15">
        <v>3</v>
      </c>
      <c r="C77" s="207" t="s">
        <v>47</v>
      </c>
      <c r="D77" s="330">
        <v>118</v>
      </c>
      <c r="E77" s="330">
        <v>2007</v>
      </c>
      <c r="F77" s="331">
        <v>107.17</v>
      </c>
      <c r="G77" s="331">
        <v>21.93</v>
      </c>
      <c r="H77" s="332">
        <v>17.600000000000001</v>
      </c>
      <c r="I77" s="331">
        <v>67.64</v>
      </c>
      <c r="J77" s="333">
        <v>7730.26</v>
      </c>
      <c r="K77" s="70">
        <f t="shared" si="0"/>
        <v>61.036703034568042</v>
      </c>
      <c r="L77" s="334">
        <v>6975.6</v>
      </c>
      <c r="M77" s="63">
        <f t="shared" si="1"/>
        <v>8.7500291063948681E-3</v>
      </c>
      <c r="N77" s="331">
        <v>239.8</v>
      </c>
      <c r="O77" s="208">
        <f t="shared" si="2"/>
        <v>2.0982569797134896</v>
      </c>
      <c r="P77" s="335">
        <f t="shared" si="3"/>
        <v>525.00174638369208</v>
      </c>
      <c r="Q77" s="336">
        <f t="shared" si="4"/>
        <v>125.89541878280937</v>
      </c>
    </row>
    <row r="78" spans="1:18">
      <c r="A78" s="1532"/>
      <c r="B78" s="15">
        <v>4</v>
      </c>
      <c r="C78" s="207" t="s">
        <v>459</v>
      </c>
      <c r="D78" s="330">
        <v>38</v>
      </c>
      <c r="E78" s="330">
        <v>2004</v>
      </c>
      <c r="F78" s="331">
        <v>29.98</v>
      </c>
      <c r="G78" s="331">
        <v>5.35</v>
      </c>
      <c r="H78" s="332">
        <v>0.52</v>
      </c>
      <c r="I78" s="1695">
        <v>24.09</v>
      </c>
      <c r="J78" s="333">
        <v>2371.6999999999998</v>
      </c>
      <c r="K78" s="70">
        <f t="shared" si="0"/>
        <v>24.09</v>
      </c>
      <c r="L78" s="334">
        <v>2371.6999999999998</v>
      </c>
      <c r="M78" s="63">
        <f t="shared" si="1"/>
        <v>1.0157271155711094E-2</v>
      </c>
      <c r="N78" s="331">
        <v>239.8</v>
      </c>
      <c r="O78" s="208">
        <f t="shared" si="2"/>
        <v>2.4357136231395207</v>
      </c>
      <c r="P78" s="335">
        <f t="shared" si="3"/>
        <v>609.43626934266558</v>
      </c>
      <c r="Q78" s="336">
        <f t="shared" si="4"/>
        <v>146.14281738837121</v>
      </c>
    </row>
    <row r="79" spans="1:18">
      <c r="A79" s="1532"/>
      <c r="B79" s="15">
        <v>5</v>
      </c>
      <c r="C79" s="207" t="s">
        <v>45</v>
      </c>
      <c r="D79" s="330">
        <v>86</v>
      </c>
      <c r="E79" s="330">
        <v>2006</v>
      </c>
      <c r="F79" s="331">
        <v>50.61</v>
      </c>
      <c r="G79" s="331">
        <v>10.5</v>
      </c>
      <c r="H79" s="332">
        <v>4.54</v>
      </c>
      <c r="I79" s="331">
        <v>35.57</v>
      </c>
      <c r="J79" s="333">
        <v>5051.16</v>
      </c>
      <c r="K79" s="70">
        <f t="shared" si="0"/>
        <v>35.57</v>
      </c>
      <c r="L79" s="337">
        <v>5051.16</v>
      </c>
      <c r="M79" s="63">
        <f t="shared" si="1"/>
        <v>7.0419468003389326E-3</v>
      </c>
      <c r="N79" s="331">
        <v>239.8</v>
      </c>
      <c r="O79" s="208">
        <f t="shared" si="2"/>
        <v>1.6886588427212761</v>
      </c>
      <c r="P79" s="335">
        <f t="shared" si="3"/>
        <v>422.51680802033599</v>
      </c>
      <c r="Q79" s="336">
        <f t="shared" si="4"/>
        <v>101.31953056327659</v>
      </c>
    </row>
    <row r="80" spans="1:18" s="52" customFormat="1" ht="12.75" customHeight="1">
      <c r="A80" s="1532"/>
      <c r="B80" s="51">
        <v>6</v>
      </c>
      <c r="C80" s="207" t="s">
        <v>80</v>
      </c>
      <c r="D80" s="330">
        <v>64</v>
      </c>
      <c r="E80" s="330" t="s">
        <v>43</v>
      </c>
      <c r="F80" s="331">
        <v>31.93</v>
      </c>
      <c r="G80" s="331">
        <v>6.99</v>
      </c>
      <c r="H80" s="332">
        <v>10.15</v>
      </c>
      <c r="I80" s="1696">
        <v>14.79</v>
      </c>
      <c r="J80" s="333">
        <v>2419.35</v>
      </c>
      <c r="K80" s="70">
        <f t="shared" si="0"/>
        <v>14.79</v>
      </c>
      <c r="L80" s="334">
        <v>2419.35</v>
      </c>
      <c r="M80" s="63">
        <f t="shared" si="1"/>
        <v>6.1132122264244528E-3</v>
      </c>
      <c r="N80" s="331">
        <v>239.8</v>
      </c>
      <c r="O80" s="208">
        <f t="shared" si="2"/>
        <v>1.4659482918965838</v>
      </c>
      <c r="P80" s="335">
        <f t="shared" si="3"/>
        <v>366.79273358546715</v>
      </c>
      <c r="Q80" s="336">
        <f t="shared" si="4"/>
        <v>87.956897513795028</v>
      </c>
    </row>
    <row r="81" spans="1:29">
      <c r="A81" s="1532"/>
      <c r="B81" s="15">
        <v>7</v>
      </c>
      <c r="C81" s="207" t="s">
        <v>49</v>
      </c>
      <c r="D81" s="330">
        <v>22</v>
      </c>
      <c r="E81" s="330">
        <v>2006</v>
      </c>
      <c r="F81" s="331">
        <v>26.75</v>
      </c>
      <c r="G81" s="331">
        <v>5.95</v>
      </c>
      <c r="H81" s="332">
        <v>0.66</v>
      </c>
      <c r="I81" s="331">
        <v>20.13</v>
      </c>
      <c r="J81" s="333">
        <v>1698.17</v>
      </c>
      <c r="K81" s="70">
        <f t="shared" si="0"/>
        <v>20.13</v>
      </c>
      <c r="L81" s="334">
        <v>1698.17</v>
      </c>
      <c r="M81" s="63">
        <f t="shared" si="1"/>
        <v>1.1853936884999734E-2</v>
      </c>
      <c r="N81" s="331">
        <v>239.8</v>
      </c>
      <c r="O81" s="208">
        <f t="shared" si="2"/>
        <v>2.8425740650229363</v>
      </c>
      <c r="P81" s="335">
        <f t="shared" si="3"/>
        <v>711.23621309998407</v>
      </c>
      <c r="Q81" s="336">
        <f t="shared" si="4"/>
        <v>170.55444390137617</v>
      </c>
    </row>
    <row r="82" spans="1:29">
      <c r="A82" s="1532"/>
      <c r="B82" s="15">
        <v>8</v>
      </c>
      <c r="C82" s="207" t="s">
        <v>46</v>
      </c>
      <c r="D82" s="330">
        <v>51</v>
      </c>
      <c r="E82" s="330">
        <v>2005</v>
      </c>
      <c r="F82" s="331">
        <v>41.03</v>
      </c>
      <c r="G82" s="331">
        <v>8.4</v>
      </c>
      <c r="H82" s="332">
        <v>0.87</v>
      </c>
      <c r="I82" s="331">
        <v>31.76</v>
      </c>
      <c r="J82" s="333">
        <v>3073.94</v>
      </c>
      <c r="K82" s="70">
        <f t="shared" si="0"/>
        <v>31.01320181916368</v>
      </c>
      <c r="L82" s="334">
        <v>3001.66</v>
      </c>
      <c r="M82" s="63">
        <f t="shared" si="1"/>
        <v>1.0332016890375219E-2</v>
      </c>
      <c r="N82" s="331">
        <v>239.8</v>
      </c>
      <c r="O82" s="208">
        <f t="shared" si="2"/>
        <v>2.4776176503119776</v>
      </c>
      <c r="P82" s="335">
        <f t="shared" si="3"/>
        <v>619.92101342251317</v>
      </c>
      <c r="Q82" s="336">
        <f t="shared" si="4"/>
        <v>148.65705901871866</v>
      </c>
    </row>
    <row r="83" spans="1:29">
      <c r="A83" s="1532"/>
      <c r="B83" s="50">
        <v>9</v>
      </c>
      <c r="C83" s="207" t="s">
        <v>66</v>
      </c>
      <c r="D83" s="330">
        <v>72</v>
      </c>
      <c r="E83" s="330">
        <v>2005</v>
      </c>
      <c r="F83" s="331">
        <v>70.900000000000006</v>
      </c>
      <c r="G83" s="331">
        <v>16.2</v>
      </c>
      <c r="H83" s="332">
        <v>0</v>
      </c>
      <c r="I83" s="1696">
        <v>54.7</v>
      </c>
      <c r="J83" s="333">
        <v>5348.75</v>
      </c>
      <c r="K83" s="70">
        <f t="shared" si="0"/>
        <v>54.7</v>
      </c>
      <c r="L83" s="334">
        <v>5348.75</v>
      </c>
      <c r="M83" s="63">
        <f t="shared" si="1"/>
        <v>1.02266884786165E-2</v>
      </c>
      <c r="N83" s="331">
        <v>239.8</v>
      </c>
      <c r="O83" s="208">
        <f t="shared" si="2"/>
        <v>2.4523598971722369</v>
      </c>
      <c r="P83" s="335">
        <f t="shared" si="3"/>
        <v>613.60130871699005</v>
      </c>
      <c r="Q83" s="336">
        <f t="shared" si="4"/>
        <v>147.14159383033422</v>
      </c>
    </row>
    <row r="84" spans="1:29" ht="12.75" customHeight="1" thickBot="1">
      <c r="A84" s="1618"/>
      <c r="B84" s="15">
        <v>10</v>
      </c>
      <c r="C84" s="1697" t="s">
        <v>794</v>
      </c>
      <c r="D84" s="1698">
        <v>39</v>
      </c>
      <c r="E84" s="1698">
        <v>2007</v>
      </c>
      <c r="F84" s="338">
        <v>31.23</v>
      </c>
      <c r="G84" s="338">
        <v>6.48</v>
      </c>
      <c r="H84" s="1699">
        <v>0.08</v>
      </c>
      <c r="I84" s="338">
        <v>24.68</v>
      </c>
      <c r="J84" s="1700">
        <v>2368.7800000000002</v>
      </c>
      <c r="K84" s="1701">
        <f t="shared" si="0"/>
        <v>24.68</v>
      </c>
      <c r="L84" s="1702">
        <v>2368.7800000000002</v>
      </c>
      <c r="M84" s="1703">
        <f t="shared" si="1"/>
        <v>1.041886540750935E-2</v>
      </c>
      <c r="N84" s="331">
        <v>239.8</v>
      </c>
      <c r="O84" s="1704">
        <f t="shared" si="2"/>
        <v>2.4984439247207422</v>
      </c>
      <c r="P84" s="1705">
        <f t="shared" si="3"/>
        <v>625.13192445056097</v>
      </c>
      <c r="Q84" s="1706">
        <f t="shared" si="4"/>
        <v>149.90663548324451</v>
      </c>
    </row>
    <row r="85" spans="1:29" ht="14.25" customHeight="1">
      <c r="A85" s="1646" t="s">
        <v>245</v>
      </c>
      <c r="B85" s="41">
        <v>1</v>
      </c>
      <c r="C85" s="1707" t="s">
        <v>67</v>
      </c>
      <c r="D85" s="339">
        <v>100</v>
      </c>
      <c r="E85" s="339">
        <v>1972</v>
      </c>
      <c r="F85" s="1708">
        <v>69.38</v>
      </c>
      <c r="G85" s="1708">
        <v>11.42</v>
      </c>
      <c r="H85" s="1709">
        <v>13.34</v>
      </c>
      <c r="I85" s="1710">
        <v>44.62</v>
      </c>
      <c r="J85" s="340">
        <v>4426.37</v>
      </c>
      <c r="K85" s="1711">
        <f t="shared" si="0"/>
        <v>44.62</v>
      </c>
      <c r="L85" s="1712">
        <v>4426.37</v>
      </c>
      <c r="M85" s="1713">
        <f t="shared" si="1"/>
        <v>1.0080494852441165E-2</v>
      </c>
      <c r="N85" s="1708">
        <v>239.8</v>
      </c>
      <c r="O85" s="1714">
        <f t="shared" si="2"/>
        <v>2.4173026656153915</v>
      </c>
      <c r="P85" s="1715">
        <f t="shared" si="3"/>
        <v>604.82969114646994</v>
      </c>
      <c r="Q85" s="1716">
        <f t="shared" si="4"/>
        <v>145.03815993692351</v>
      </c>
    </row>
    <row r="86" spans="1:29">
      <c r="A86" s="1647"/>
      <c r="B86" s="17">
        <v>2</v>
      </c>
      <c r="C86" s="211" t="s">
        <v>68</v>
      </c>
      <c r="D86" s="212">
        <v>61</v>
      </c>
      <c r="E86" s="212">
        <v>1973</v>
      </c>
      <c r="F86" s="217">
        <f>I86+13.21</f>
        <v>43.03</v>
      </c>
      <c r="G86" s="217">
        <v>6.26</v>
      </c>
      <c r="H86" s="341">
        <v>6.95</v>
      </c>
      <c r="I86" s="1696">
        <v>29.82</v>
      </c>
      <c r="J86" s="342">
        <v>2679.08</v>
      </c>
      <c r="K86" s="213">
        <f t="shared" si="0"/>
        <v>29.82</v>
      </c>
      <c r="L86" s="343">
        <v>2679.08</v>
      </c>
      <c r="M86" s="214">
        <f t="shared" si="1"/>
        <v>1.1130686653627365E-2</v>
      </c>
      <c r="N86" s="1301">
        <v>239.8</v>
      </c>
      <c r="O86" s="209">
        <f>M86*N86</f>
        <v>2.6691386595398421</v>
      </c>
      <c r="P86" s="215">
        <f t="shared" si="3"/>
        <v>667.84119921764182</v>
      </c>
      <c r="Q86" s="216">
        <f>P86*N86/1000</f>
        <v>160.14831957239053</v>
      </c>
    </row>
    <row r="87" spans="1:29">
      <c r="A87" s="1647"/>
      <c r="B87" s="17">
        <v>3</v>
      </c>
      <c r="C87" s="211" t="s">
        <v>73</v>
      </c>
      <c r="D87" s="212">
        <v>60</v>
      </c>
      <c r="E87" s="212">
        <v>1965</v>
      </c>
      <c r="F87" s="217">
        <v>45.65</v>
      </c>
      <c r="G87" s="217">
        <v>8.0399999999999991</v>
      </c>
      <c r="H87" s="341">
        <v>9.52</v>
      </c>
      <c r="I87" s="217">
        <v>28.09</v>
      </c>
      <c r="J87" s="342">
        <v>2708.87</v>
      </c>
      <c r="K87" s="213">
        <f t="shared" si="0"/>
        <v>28.09</v>
      </c>
      <c r="L87" s="343">
        <v>2708.87</v>
      </c>
      <c r="M87" s="214">
        <f t="shared" si="1"/>
        <v>1.036963752413368E-2</v>
      </c>
      <c r="N87" s="1301">
        <v>239.8</v>
      </c>
      <c r="O87" s="209">
        <f t="shared" si="2"/>
        <v>2.4866390782872565</v>
      </c>
      <c r="P87" s="215">
        <f t="shared" si="3"/>
        <v>622.17825144802089</v>
      </c>
      <c r="Q87" s="216">
        <f t="shared" si="4"/>
        <v>149.19834469723543</v>
      </c>
    </row>
    <row r="88" spans="1:29">
      <c r="A88" s="1647"/>
      <c r="B88" s="17">
        <v>4</v>
      </c>
      <c r="C88" s="211" t="s">
        <v>203</v>
      </c>
      <c r="D88" s="212">
        <v>50</v>
      </c>
      <c r="E88" s="212">
        <v>1988</v>
      </c>
      <c r="F88" s="217">
        <v>70.77</v>
      </c>
      <c r="G88" s="217">
        <v>8.48</v>
      </c>
      <c r="H88" s="341">
        <v>8</v>
      </c>
      <c r="I88" s="217">
        <v>54.29</v>
      </c>
      <c r="J88" s="342">
        <v>3582.32</v>
      </c>
      <c r="K88" s="213">
        <f t="shared" si="0"/>
        <v>54.29</v>
      </c>
      <c r="L88" s="343">
        <v>3582.32</v>
      </c>
      <c r="M88" s="214">
        <f t="shared" si="1"/>
        <v>1.5154983362736997E-2</v>
      </c>
      <c r="N88" s="1301">
        <v>239.8</v>
      </c>
      <c r="O88" s="209">
        <f t="shared" si="2"/>
        <v>3.6341650103843319</v>
      </c>
      <c r="P88" s="215">
        <f t="shared" si="3"/>
        <v>909.29900176421984</v>
      </c>
      <c r="Q88" s="216">
        <f t="shared" si="4"/>
        <v>218.04990062305993</v>
      </c>
    </row>
    <row r="89" spans="1:29">
      <c r="A89" s="1647"/>
      <c r="B89" s="17">
        <v>5</v>
      </c>
      <c r="C89" s="211" t="s">
        <v>795</v>
      </c>
      <c r="D89" s="212">
        <v>41</v>
      </c>
      <c r="E89" s="212">
        <v>1987</v>
      </c>
      <c r="F89" s="217">
        <v>53.68</v>
      </c>
      <c r="G89" s="217">
        <v>4.66</v>
      </c>
      <c r="H89" s="341">
        <v>8.5499999999999989</v>
      </c>
      <c r="I89" s="217">
        <v>40.47</v>
      </c>
      <c r="J89" s="342">
        <v>2317.37</v>
      </c>
      <c r="K89" s="213">
        <f t="shared" si="0"/>
        <v>28.85205715962492</v>
      </c>
      <c r="L89" s="343">
        <v>1652.11</v>
      </c>
      <c r="M89" s="214">
        <f t="shared" si="1"/>
        <v>1.7463762800070771E-2</v>
      </c>
      <c r="N89" s="1301">
        <v>239.8</v>
      </c>
      <c r="O89" s="209">
        <f t="shared" si="2"/>
        <v>4.1878103194569709</v>
      </c>
      <c r="P89" s="215">
        <f>M89*60*1000</f>
        <v>1047.8257680042461</v>
      </c>
      <c r="Q89" s="216">
        <f>P89*N89/1000</f>
        <v>251.26861916741822</v>
      </c>
    </row>
    <row r="90" spans="1:29">
      <c r="A90" s="1647"/>
      <c r="B90" s="17">
        <v>6</v>
      </c>
      <c r="C90" s="211" t="s">
        <v>69</v>
      </c>
      <c r="D90" s="212">
        <v>60</v>
      </c>
      <c r="E90" s="212">
        <v>1968</v>
      </c>
      <c r="F90" s="217">
        <f>I90+13.28</f>
        <v>47.08</v>
      </c>
      <c r="G90" s="217">
        <v>7.49</v>
      </c>
      <c r="H90" s="341">
        <v>5.79</v>
      </c>
      <c r="I90" s="1696">
        <v>33.799999999999997</v>
      </c>
      <c r="J90" s="342">
        <v>2715.36</v>
      </c>
      <c r="K90" s="213">
        <f t="shared" si="0"/>
        <v>33.799999999999997</v>
      </c>
      <c r="L90" s="343">
        <v>2715.36</v>
      </c>
      <c r="M90" s="214">
        <f t="shared" si="1"/>
        <v>1.2447704908373105E-2</v>
      </c>
      <c r="N90" s="1301">
        <v>239.8</v>
      </c>
      <c r="O90" s="209">
        <f t="shared" si="2"/>
        <v>2.9849596370278708</v>
      </c>
      <c r="P90" s="215">
        <f t="shared" si="3"/>
        <v>746.86229450238625</v>
      </c>
      <c r="Q90" s="216">
        <f t="shared" si="4"/>
        <v>179.09757822167225</v>
      </c>
    </row>
    <row r="91" spans="1:29">
      <c r="A91" s="1647"/>
      <c r="B91" s="17">
        <v>7</v>
      </c>
      <c r="C91" s="211" t="s">
        <v>70</v>
      </c>
      <c r="D91" s="212">
        <v>72</v>
      </c>
      <c r="E91" s="212">
        <v>1973</v>
      </c>
      <c r="F91" s="217">
        <v>68.400000000000006</v>
      </c>
      <c r="G91" s="217">
        <v>8.86</v>
      </c>
      <c r="H91" s="341">
        <v>11.52</v>
      </c>
      <c r="I91" s="217">
        <v>48.02</v>
      </c>
      <c r="J91" s="342">
        <v>3785.42</v>
      </c>
      <c r="K91" s="213">
        <f t="shared" si="0"/>
        <v>48.02</v>
      </c>
      <c r="L91" s="343">
        <v>3785.42</v>
      </c>
      <c r="M91" s="214">
        <f t="shared" si="1"/>
        <v>1.2685514421121039E-2</v>
      </c>
      <c r="N91" s="1301">
        <v>239.8</v>
      </c>
      <c r="O91" s="209">
        <f t="shared" si="2"/>
        <v>3.0419863581848254</v>
      </c>
      <c r="P91" s="215">
        <f t="shared" si="3"/>
        <v>761.13086526726238</v>
      </c>
      <c r="Q91" s="216">
        <f t="shared" si="4"/>
        <v>182.51918149108951</v>
      </c>
    </row>
    <row r="92" spans="1:29">
      <c r="A92" s="1647"/>
      <c r="B92" s="17">
        <v>8</v>
      </c>
      <c r="C92" s="211" t="s">
        <v>72</v>
      </c>
      <c r="D92" s="212">
        <v>54</v>
      </c>
      <c r="E92" s="212">
        <v>1980</v>
      </c>
      <c r="F92" s="217">
        <v>71.86</v>
      </c>
      <c r="G92" s="217">
        <v>6.42</v>
      </c>
      <c r="H92" s="341">
        <v>12.83</v>
      </c>
      <c r="I92" s="1696">
        <v>52.61</v>
      </c>
      <c r="J92" s="342">
        <v>3508.9</v>
      </c>
      <c r="K92" s="213">
        <f t="shared" si="0"/>
        <v>52.61</v>
      </c>
      <c r="L92" s="343">
        <v>3508.9</v>
      </c>
      <c r="M92" s="214">
        <f t="shared" si="1"/>
        <v>1.4993302744449826E-2</v>
      </c>
      <c r="N92" s="1301">
        <v>239.8</v>
      </c>
      <c r="O92" s="209">
        <f>M92*N92</f>
        <v>3.5953939981190683</v>
      </c>
      <c r="P92" s="215">
        <f t="shared" si="3"/>
        <v>899.59816466698965</v>
      </c>
      <c r="Q92" s="216">
        <f>P92*N92/1000</f>
        <v>215.72363988714412</v>
      </c>
    </row>
    <row r="93" spans="1:29" ht="12.75">
      <c r="A93" s="1647"/>
      <c r="B93" s="41">
        <v>9</v>
      </c>
      <c r="C93" s="211" t="s">
        <v>74</v>
      </c>
      <c r="D93" s="212">
        <v>54</v>
      </c>
      <c r="E93" s="212">
        <v>1985</v>
      </c>
      <c r="F93" s="217">
        <v>68.989999999999995</v>
      </c>
      <c r="G93" s="217">
        <v>9.1300000000000008</v>
      </c>
      <c r="H93" s="341">
        <v>8.48</v>
      </c>
      <c r="I93" s="217">
        <v>51.38</v>
      </c>
      <c r="J93" s="342">
        <v>3480.02</v>
      </c>
      <c r="K93" s="213">
        <f t="shared" si="0"/>
        <v>51.38</v>
      </c>
      <c r="L93" s="343">
        <v>3480.02</v>
      </c>
      <c r="M93" s="214">
        <f t="shared" si="1"/>
        <v>1.4764282963891012E-2</v>
      </c>
      <c r="N93" s="1301">
        <v>239.8</v>
      </c>
      <c r="O93" s="209">
        <f t="shared" si="2"/>
        <v>3.5404750547410648</v>
      </c>
      <c r="P93" s="215">
        <f t="shared" si="3"/>
        <v>885.85697783346075</v>
      </c>
      <c r="Q93" s="216">
        <f t="shared" si="4"/>
        <v>212.42850328446389</v>
      </c>
      <c r="S93" s="192"/>
      <c r="T93" s="193"/>
      <c r="U93" s="193"/>
      <c r="V93" s="192"/>
      <c r="AC93" s="194"/>
    </row>
    <row r="94" spans="1:29" ht="12" thickBot="1">
      <c r="A94" s="1648"/>
      <c r="B94" s="20">
        <v>10</v>
      </c>
      <c r="C94" s="1717" t="s">
        <v>71</v>
      </c>
      <c r="D94" s="344">
        <v>61</v>
      </c>
      <c r="E94" s="344">
        <v>1975</v>
      </c>
      <c r="F94" s="345">
        <v>60.63</v>
      </c>
      <c r="G94" s="345">
        <v>7.15</v>
      </c>
      <c r="H94" s="1718">
        <v>9.6</v>
      </c>
      <c r="I94" s="345">
        <v>43.88</v>
      </c>
      <c r="J94" s="346">
        <v>3635.15</v>
      </c>
      <c r="K94" s="1719">
        <f t="shared" si="0"/>
        <v>43.88</v>
      </c>
      <c r="L94" s="1720">
        <v>3635.15</v>
      </c>
      <c r="M94" s="1721">
        <f t="shared" si="1"/>
        <v>1.2071028705830572E-2</v>
      </c>
      <c r="N94" s="1301">
        <v>239.8</v>
      </c>
      <c r="O94" s="1722">
        <f t="shared" si="2"/>
        <v>2.8946326836581715</v>
      </c>
      <c r="P94" s="347">
        <f t="shared" si="3"/>
        <v>724.26172234983437</v>
      </c>
      <c r="Q94" s="348">
        <f t="shared" si="4"/>
        <v>173.67796101949028</v>
      </c>
    </row>
    <row r="95" spans="1:29">
      <c r="A95" s="1649" t="s">
        <v>246</v>
      </c>
      <c r="B95" s="103">
        <v>1</v>
      </c>
      <c r="C95" s="218" t="s">
        <v>56</v>
      </c>
      <c r="D95" s="349">
        <v>108</v>
      </c>
      <c r="E95" s="349">
        <v>1968</v>
      </c>
      <c r="F95" s="219">
        <v>101.55</v>
      </c>
      <c r="G95" s="350">
        <v>7.07</v>
      </c>
      <c r="H95" s="351">
        <v>17.2</v>
      </c>
      <c r="I95" s="219">
        <v>77.28</v>
      </c>
      <c r="J95" s="352">
        <v>2558.44</v>
      </c>
      <c r="K95" s="219">
        <f t="shared" si="0"/>
        <v>77.28</v>
      </c>
      <c r="L95" s="353">
        <v>2558.44</v>
      </c>
      <c r="M95" s="220">
        <f t="shared" si="1"/>
        <v>3.0205906724410186E-2</v>
      </c>
      <c r="N95" s="219">
        <v>239.8</v>
      </c>
      <c r="O95" s="221">
        <f t="shared" si="2"/>
        <v>7.2433764325135632</v>
      </c>
      <c r="P95" s="222">
        <f t="shared" si="3"/>
        <v>1812.3544034646111</v>
      </c>
      <c r="Q95" s="223">
        <f t="shared" si="4"/>
        <v>434.60258595081376</v>
      </c>
    </row>
    <row r="96" spans="1:29" ht="12.75" customHeight="1">
      <c r="A96" s="1650"/>
      <c r="B96" s="99">
        <v>2</v>
      </c>
      <c r="C96" s="224" t="s">
        <v>51</v>
      </c>
      <c r="D96" s="354">
        <v>59</v>
      </c>
      <c r="E96" s="354">
        <v>1981</v>
      </c>
      <c r="F96" s="355">
        <v>83.33</v>
      </c>
      <c r="G96" s="355">
        <v>6.68</v>
      </c>
      <c r="H96" s="356">
        <v>9.6</v>
      </c>
      <c r="I96" s="355">
        <v>67.05</v>
      </c>
      <c r="J96" s="357">
        <v>3418.76</v>
      </c>
      <c r="K96" s="355">
        <f t="shared" si="0"/>
        <v>65.824618867659609</v>
      </c>
      <c r="L96" s="358">
        <v>3356.28</v>
      </c>
      <c r="M96" s="359">
        <f t="shared" si="1"/>
        <v>1.9612374077150777E-2</v>
      </c>
      <c r="N96" s="355">
        <v>239.8</v>
      </c>
      <c r="O96" s="225">
        <f t="shared" si="2"/>
        <v>4.7030473037007567</v>
      </c>
      <c r="P96" s="226">
        <f t="shared" si="3"/>
        <v>1176.7424446290468</v>
      </c>
      <c r="Q96" s="227">
        <f t="shared" si="4"/>
        <v>282.18283822204546</v>
      </c>
    </row>
    <row r="97" spans="1:17" ht="12.75" customHeight="1">
      <c r="A97" s="1650"/>
      <c r="B97" s="99">
        <v>3</v>
      </c>
      <c r="C97" s="224" t="s">
        <v>50</v>
      </c>
      <c r="D97" s="354">
        <v>57</v>
      </c>
      <c r="E97" s="354">
        <v>1982</v>
      </c>
      <c r="F97" s="355">
        <v>92.97</v>
      </c>
      <c r="G97" s="355">
        <v>6.49</v>
      </c>
      <c r="H97" s="356">
        <v>8.64</v>
      </c>
      <c r="I97" s="355">
        <v>77.84</v>
      </c>
      <c r="J97" s="357">
        <v>3486.09</v>
      </c>
      <c r="K97" s="355">
        <f t="shared" si="0"/>
        <v>77.84</v>
      </c>
      <c r="L97" s="358">
        <v>3486.09</v>
      </c>
      <c r="M97" s="359">
        <f t="shared" si="1"/>
        <v>2.232874079556179E-2</v>
      </c>
      <c r="N97" s="355">
        <v>239.8</v>
      </c>
      <c r="O97" s="225">
        <f>M97*N97</f>
        <v>5.3544320427757173</v>
      </c>
      <c r="P97" s="226">
        <f>M97*60*1000</f>
        <v>1339.7244477337074</v>
      </c>
      <c r="Q97" s="227">
        <f>P97*N97/1000</f>
        <v>321.26592256654305</v>
      </c>
    </row>
    <row r="98" spans="1:17" ht="12.75" customHeight="1">
      <c r="A98" s="1650"/>
      <c r="B98" s="99">
        <v>4</v>
      </c>
      <c r="C98" s="224" t="s">
        <v>53</v>
      </c>
      <c r="D98" s="354">
        <v>107</v>
      </c>
      <c r="E98" s="354">
        <v>1974</v>
      </c>
      <c r="F98" s="355">
        <v>86.23</v>
      </c>
      <c r="G98" s="355">
        <v>9.19</v>
      </c>
      <c r="H98" s="356">
        <v>17.12</v>
      </c>
      <c r="I98" s="355">
        <v>59.92</v>
      </c>
      <c r="J98" s="357">
        <v>2559.98</v>
      </c>
      <c r="K98" s="355">
        <f t="shared" si="0"/>
        <v>58.588173970109146</v>
      </c>
      <c r="L98" s="358">
        <v>2503.08</v>
      </c>
      <c r="M98" s="359">
        <f t="shared" si="1"/>
        <v>2.3406432862756742E-2</v>
      </c>
      <c r="N98" s="355">
        <v>239.8</v>
      </c>
      <c r="O98" s="225">
        <f t="shared" si="2"/>
        <v>5.6128626004890672</v>
      </c>
      <c r="P98" s="226">
        <f t="shared" si="3"/>
        <v>1404.3859717654045</v>
      </c>
      <c r="Q98" s="227">
        <f t="shared" si="4"/>
        <v>336.77175602934403</v>
      </c>
    </row>
    <row r="99" spans="1:17" ht="12.75" customHeight="1">
      <c r="A99" s="1650"/>
      <c r="B99" s="99">
        <v>5</v>
      </c>
      <c r="C99" s="224" t="s">
        <v>460</v>
      </c>
      <c r="D99" s="354">
        <v>54</v>
      </c>
      <c r="E99" s="354">
        <v>1987</v>
      </c>
      <c r="F99" s="355">
        <f>I99+18.54</f>
        <v>65.3</v>
      </c>
      <c r="G99" s="355">
        <v>5.0199999999999996</v>
      </c>
      <c r="H99" s="356">
        <v>13.519999999999998</v>
      </c>
      <c r="I99" s="1695">
        <v>46.76</v>
      </c>
      <c r="J99" s="357">
        <v>2177.62</v>
      </c>
      <c r="K99" s="355">
        <f t="shared" si="0"/>
        <v>46.76</v>
      </c>
      <c r="L99" s="358">
        <v>2177.62</v>
      </c>
      <c r="M99" s="359">
        <f t="shared" si="1"/>
        <v>2.1472984267227525E-2</v>
      </c>
      <c r="N99" s="355">
        <v>239.8</v>
      </c>
      <c r="O99" s="225">
        <f t="shared" si="2"/>
        <v>5.1492216272811611</v>
      </c>
      <c r="P99" s="226">
        <f t="shared" si="3"/>
        <v>1288.3790560336515</v>
      </c>
      <c r="Q99" s="227">
        <f t="shared" si="4"/>
        <v>308.95329763686965</v>
      </c>
    </row>
    <row r="100" spans="1:17" ht="12.75" customHeight="1">
      <c r="A100" s="1650"/>
      <c r="B100" s="99">
        <v>6</v>
      </c>
      <c r="C100" s="224" t="s">
        <v>54</v>
      </c>
      <c r="D100" s="354">
        <v>118</v>
      </c>
      <c r="E100" s="354">
        <v>1961</v>
      </c>
      <c r="F100" s="355">
        <v>72.14</v>
      </c>
      <c r="G100" s="355">
        <v>9.9700000000000006</v>
      </c>
      <c r="H100" s="356">
        <v>0</v>
      </c>
      <c r="I100" s="355">
        <v>62.17</v>
      </c>
      <c r="J100" s="357">
        <v>2620.23</v>
      </c>
      <c r="K100" s="355">
        <f t="shared" si="0"/>
        <v>62.17</v>
      </c>
      <c r="L100" s="358">
        <v>2620.23</v>
      </c>
      <c r="M100" s="359">
        <f t="shared" si="1"/>
        <v>2.3726924735614812E-2</v>
      </c>
      <c r="N100" s="355">
        <v>239.8</v>
      </c>
      <c r="O100" s="225">
        <f t="shared" si="2"/>
        <v>5.6897165516004318</v>
      </c>
      <c r="P100" s="226">
        <f t="shared" si="3"/>
        <v>1423.6154841368887</v>
      </c>
      <c r="Q100" s="227">
        <f t="shared" si="4"/>
        <v>341.38299309602587</v>
      </c>
    </row>
    <row r="101" spans="1:17" s="52" customFormat="1" ht="12.75" customHeight="1">
      <c r="A101" s="1650"/>
      <c r="B101" s="102">
        <v>7</v>
      </c>
      <c r="C101" s="224" t="s">
        <v>52</v>
      </c>
      <c r="D101" s="354">
        <v>47</v>
      </c>
      <c r="E101" s="354">
        <v>1979</v>
      </c>
      <c r="F101" s="355">
        <v>92.57</v>
      </c>
      <c r="G101" s="355">
        <v>6.57</v>
      </c>
      <c r="H101" s="356">
        <v>7.78</v>
      </c>
      <c r="I101" s="355">
        <v>78.22</v>
      </c>
      <c r="J101" s="357">
        <v>2974.87</v>
      </c>
      <c r="K101" s="355">
        <f t="shared" si="0"/>
        <v>76.731520100037983</v>
      </c>
      <c r="L101" s="358">
        <v>2918.26</v>
      </c>
      <c r="M101" s="359">
        <f t="shared" si="1"/>
        <v>2.629358593820906E-2</v>
      </c>
      <c r="N101" s="355">
        <v>239.8</v>
      </c>
      <c r="O101" s="225">
        <f t="shared" si="2"/>
        <v>6.305201907982533</v>
      </c>
      <c r="P101" s="226">
        <f t="shared" si="3"/>
        <v>1577.6151562925436</v>
      </c>
      <c r="Q101" s="227">
        <f t="shared" si="4"/>
        <v>378.31211447895197</v>
      </c>
    </row>
    <row r="102" spans="1:17" ht="12.75" customHeight="1">
      <c r="A102" s="1650"/>
      <c r="B102" s="103">
        <v>8</v>
      </c>
      <c r="C102" s="224" t="s">
        <v>55</v>
      </c>
      <c r="D102" s="354">
        <v>38</v>
      </c>
      <c r="E102" s="354">
        <v>1990</v>
      </c>
      <c r="F102" s="355">
        <v>55.91</v>
      </c>
      <c r="G102" s="355">
        <v>4.28</v>
      </c>
      <c r="H102" s="356">
        <v>5.84</v>
      </c>
      <c r="I102" s="355">
        <v>45.79</v>
      </c>
      <c r="J102" s="357">
        <v>2118.5700000000002</v>
      </c>
      <c r="K102" s="355">
        <f t="shared" si="0"/>
        <v>45.79</v>
      </c>
      <c r="L102" s="358">
        <v>2118.5700000000002</v>
      </c>
      <c r="M102" s="359">
        <f t="shared" si="1"/>
        <v>2.1613635612701017E-2</v>
      </c>
      <c r="N102" s="355">
        <v>239.8</v>
      </c>
      <c r="O102" s="225">
        <f t="shared" si="2"/>
        <v>5.182949819925704</v>
      </c>
      <c r="P102" s="226">
        <f t="shared" si="3"/>
        <v>1296.8181367620609</v>
      </c>
      <c r="Q102" s="227">
        <f t="shared" si="4"/>
        <v>310.97698919554222</v>
      </c>
    </row>
    <row r="103" spans="1:17" s="52" customFormat="1" ht="12.75" customHeight="1">
      <c r="A103" s="1650"/>
      <c r="B103" s="102">
        <v>9</v>
      </c>
      <c r="C103" s="224" t="s">
        <v>75</v>
      </c>
      <c r="D103" s="354">
        <v>47</v>
      </c>
      <c r="E103" s="354">
        <v>1981</v>
      </c>
      <c r="F103" s="355">
        <v>85.66</v>
      </c>
      <c r="G103" s="355">
        <v>7.95</v>
      </c>
      <c r="H103" s="356">
        <v>10.84</v>
      </c>
      <c r="I103" s="1696">
        <v>66.87</v>
      </c>
      <c r="J103" s="357">
        <v>2980.63</v>
      </c>
      <c r="K103" s="355">
        <f t="shared" si="0"/>
        <v>64.026382207788288</v>
      </c>
      <c r="L103" s="358">
        <v>2853.88</v>
      </c>
      <c r="M103" s="359">
        <f t="shared" si="1"/>
        <v>2.2434854376423775E-2</v>
      </c>
      <c r="N103" s="355">
        <v>239.8</v>
      </c>
      <c r="O103" s="225">
        <f t="shared" si="2"/>
        <v>5.3798780794664216</v>
      </c>
      <c r="P103" s="226">
        <f t="shared" si="3"/>
        <v>1346.0912625854264</v>
      </c>
      <c r="Q103" s="227">
        <f t="shared" si="4"/>
        <v>322.79268476798524</v>
      </c>
    </row>
    <row r="104" spans="1:17" ht="12.75" customHeight="1" thickBot="1">
      <c r="A104" s="1651"/>
      <c r="B104" s="100">
        <v>10</v>
      </c>
      <c r="C104" s="228" t="s">
        <v>57</v>
      </c>
      <c r="D104" s="360">
        <v>92</v>
      </c>
      <c r="E104" s="360">
        <v>1991</v>
      </c>
      <c r="F104" s="361">
        <v>119.09</v>
      </c>
      <c r="G104" s="361">
        <v>8.42</v>
      </c>
      <c r="H104" s="362">
        <v>15.12</v>
      </c>
      <c r="I104" s="361">
        <v>95.55</v>
      </c>
      <c r="J104" s="363">
        <v>3722.7</v>
      </c>
      <c r="K104" s="361">
        <f t="shared" si="0"/>
        <v>91.055220404545082</v>
      </c>
      <c r="L104" s="364">
        <v>3547.58</v>
      </c>
      <c r="M104" s="365">
        <f t="shared" si="1"/>
        <v>2.5666854702232251E-2</v>
      </c>
      <c r="N104" s="355">
        <v>239.8</v>
      </c>
      <c r="O104" s="229">
        <f t="shared" si="2"/>
        <v>6.1549117575952943</v>
      </c>
      <c r="P104" s="230">
        <f t="shared" si="3"/>
        <v>1540.0112821339351</v>
      </c>
      <c r="Q104" s="231">
        <f t="shared" si="4"/>
        <v>369.29470545571763</v>
      </c>
    </row>
    <row r="105" spans="1:17">
      <c r="A105" s="1613" t="s">
        <v>247</v>
      </c>
      <c r="B105" s="104">
        <v>1</v>
      </c>
      <c r="C105" s="1072" t="s">
        <v>81</v>
      </c>
      <c r="D105" s="1073">
        <v>28</v>
      </c>
      <c r="E105" s="1073">
        <v>1957</v>
      </c>
      <c r="F105" s="1074">
        <v>45.47</v>
      </c>
      <c r="G105" s="1074">
        <v>0</v>
      </c>
      <c r="H105" s="1075">
        <v>0</v>
      </c>
      <c r="I105" s="1723">
        <v>45.47</v>
      </c>
      <c r="J105" s="1076">
        <v>1461.6</v>
      </c>
      <c r="K105" s="1074">
        <f t="shared" si="0"/>
        <v>40.448576423097975</v>
      </c>
      <c r="L105" s="1077">
        <v>1300.19</v>
      </c>
      <c r="M105" s="1078">
        <f t="shared" si="1"/>
        <v>3.110974274767378E-2</v>
      </c>
      <c r="N105" s="1074">
        <v>239.8</v>
      </c>
      <c r="O105" s="1079">
        <f t="shared" si="2"/>
        <v>7.4601163108921726</v>
      </c>
      <c r="P105" s="1080">
        <f t="shared" si="3"/>
        <v>1866.584564860427</v>
      </c>
      <c r="Q105" s="1081">
        <f t="shared" si="4"/>
        <v>447.6069786535304</v>
      </c>
    </row>
    <row r="106" spans="1:17" ht="12.75" customHeight="1">
      <c r="A106" s="1614"/>
      <c r="B106" s="22">
        <v>2</v>
      </c>
      <c r="C106" s="1082" t="s">
        <v>59</v>
      </c>
      <c r="D106" s="1083">
        <v>103</v>
      </c>
      <c r="E106" s="1083">
        <v>1972</v>
      </c>
      <c r="F106" s="1084">
        <v>102.2</v>
      </c>
      <c r="G106" s="1085">
        <v>7.34</v>
      </c>
      <c r="H106" s="1086">
        <v>15.82</v>
      </c>
      <c r="I106" s="1084">
        <v>79.05</v>
      </c>
      <c r="J106" s="1087">
        <v>2557.61</v>
      </c>
      <c r="K106" s="1084">
        <f t="shared" si="0"/>
        <v>76.137870707418244</v>
      </c>
      <c r="L106" s="1088">
        <v>2463.39</v>
      </c>
      <c r="M106" s="1089">
        <f t="shared" si="1"/>
        <v>3.0907761543003037E-2</v>
      </c>
      <c r="N106" s="1085">
        <v>239.8</v>
      </c>
      <c r="O106" s="1090">
        <f t="shared" si="2"/>
        <v>7.411681218012129</v>
      </c>
      <c r="P106" s="1091">
        <f t="shared" si="3"/>
        <v>1854.4656925801823</v>
      </c>
      <c r="Q106" s="1092">
        <f t="shared" si="4"/>
        <v>444.70087308072777</v>
      </c>
    </row>
    <row r="107" spans="1:17" ht="12.75" customHeight="1">
      <c r="A107" s="1614"/>
      <c r="B107" s="22">
        <v>3</v>
      </c>
      <c r="C107" s="1082" t="s">
        <v>58</v>
      </c>
      <c r="D107" s="1083">
        <v>77</v>
      </c>
      <c r="E107" s="1083">
        <v>1960</v>
      </c>
      <c r="F107" s="1084">
        <v>61.87</v>
      </c>
      <c r="G107" s="1084">
        <v>4.58</v>
      </c>
      <c r="H107" s="1086">
        <v>1.1599999999999999</v>
      </c>
      <c r="I107" s="1084">
        <v>56.13</v>
      </c>
      <c r="J107" s="1087">
        <v>1264.19</v>
      </c>
      <c r="K107" s="1084">
        <f t="shared" si="0"/>
        <v>55.446684438256902</v>
      </c>
      <c r="L107" s="1088">
        <v>1248.8</v>
      </c>
      <c r="M107" s="1089">
        <f t="shared" si="1"/>
        <v>4.4399971523267863E-2</v>
      </c>
      <c r="N107" s="1085">
        <v>239.8</v>
      </c>
      <c r="O107" s="1090">
        <f t="shared" si="2"/>
        <v>10.647113171279633</v>
      </c>
      <c r="P107" s="1091">
        <f t="shared" si="3"/>
        <v>2663.9982913960716</v>
      </c>
      <c r="Q107" s="1092">
        <f t="shared" si="4"/>
        <v>638.82679027677807</v>
      </c>
    </row>
    <row r="108" spans="1:17" ht="12.75" customHeight="1">
      <c r="A108" s="1614"/>
      <c r="B108" s="22">
        <v>4</v>
      </c>
      <c r="C108" s="1082" t="s">
        <v>82</v>
      </c>
      <c r="D108" s="1083">
        <v>18</v>
      </c>
      <c r="E108" s="1083">
        <v>1959</v>
      </c>
      <c r="F108" s="1084">
        <v>37.46</v>
      </c>
      <c r="G108" s="1084">
        <v>1.28</v>
      </c>
      <c r="H108" s="1086">
        <v>0</v>
      </c>
      <c r="I108" s="1084">
        <v>36.19</v>
      </c>
      <c r="J108" s="1087">
        <v>963.76</v>
      </c>
      <c r="K108" s="1084">
        <f t="shared" si="0"/>
        <v>36.19</v>
      </c>
      <c r="L108" s="1088">
        <v>963.76</v>
      </c>
      <c r="M108" s="1089">
        <f t="shared" si="1"/>
        <v>3.7550842533410803E-2</v>
      </c>
      <c r="N108" s="1085">
        <v>239.8</v>
      </c>
      <c r="O108" s="1090">
        <f t="shared" si="2"/>
        <v>9.0046920395119106</v>
      </c>
      <c r="P108" s="1091">
        <f t="shared" si="3"/>
        <v>2253.0505520046481</v>
      </c>
      <c r="Q108" s="1092">
        <f t="shared" si="4"/>
        <v>540.2815223707147</v>
      </c>
    </row>
    <row r="109" spans="1:17" ht="12.75" customHeight="1">
      <c r="A109" s="1614"/>
      <c r="B109" s="22">
        <v>5</v>
      </c>
      <c r="C109" s="1082" t="s">
        <v>61</v>
      </c>
      <c r="D109" s="1083">
        <v>25</v>
      </c>
      <c r="E109" s="1083">
        <v>1957</v>
      </c>
      <c r="F109" s="1084">
        <v>46.07</v>
      </c>
      <c r="G109" s="1084">
        <v>0</v>
      </c>
      <c r="H109" s="1086">
        <v>0</v>
      </c>
      <c r="I109" s="1724">
        <v>46.07</v>
      </c>
      <c r="J109" s="1087">
        <v>1561.46</v>
      </c>
      <c r="K109" s="1084">
        <f t="shared" si="0"/>
        <v>46.07</v>
      </c>
      <c r="L109" s="1088">
        <v>1561.46</v>
      </c>
      <c r="M109" s="1089">
        <f t="shared" si="1"/>
        <v>2.9504438154035327E-2</v>
      </c>
      <c r="N109" s="1085">
        <v>239.8</v>
      </c>
      <c r="O109" s="1090">
        <f t="shared" si="2"/>
        <v>7.0751642693376722</v>
      </c>
      <c r="P109" s="1091">
        <f t="shared" si="3"/>
        <v>1770.2662892421197</v>
      </c>
      <c r="Q109" s="1092">
        <f t="shared" si="4"/>
        <v>424.50985616026031</v>
      </c>
    </row>
    <row r="110" spans="1:17" ht="12.75" customHeight="1">
      <c r="A110" s="1614"/>
      <c r="B110" s="22">
        <v>6</v>
      </c>
      <c r="C110" s="1082" t="s">
        <v>60</v>
      </c>
      <c r="D110" s="1083">
        <v>55</v>
      </c>
      <c r="E110" s="1083">
        <v>1977</v>
      </c>
      <c r="F110" s="1084">
        <v>76.709999999999994</v>
      </c>
      <c r="G110" s="1084">
        <v>4.66</v>
      </c>
      <c r="H110" s="1086">
        <v>8.56</v>
      </c>
      <c r="I110" s="1084">
        <v>63.49</v>
      </c>
      <c r="J110" s="1087">
        <v>2217.3200000000002</v>
      </c>
      <c r="K110" s="1084">
        <f t="shared" si="0"/>
        <v>63.49</v>
      </c>
      <c r="L110" s="1088">
        <v>2217.3200000000002</v>
      </c>
      <c r="M110" s="1089">
        <f t="shared" si="1"/>
        <v>2.8633665866902386E-2</v>
      </c>
      <c r="N110" s="1085">
        <v>239.8</v>
      </c>
      <c r="O110" s="1090">
        <f t="shared" si="2"/>
        <v>6.8663530748831922</v>
      </c>
      <c r="P110" s="1091">
        <f t="shared" si="3"/>
        <v>1718.019952014143</v>
      </c>
      <c r="Q110" s="1092">
        <f t="shared" si="4"/>
        <v>411.98118449299147</v>
      </c>
    </row>
    <row r="111" spans="1:17" ht="12.75" customHeight="1">
      <c r="A111" s="1614"/>
      <c r="B111" s="22">
        <v>7</v>
      </c>
      <c r="C111" s="1082" t="s">
        <v>83</v>
      </c>
      <c r="D111" s="1083">
        <v>20</v>
      </c>
      <c r="E111" s="1083">
        <v>1959</v>
      </c>
      <c r="F111" s="1084">
        <v>35.58</v>
      </c>
      <c r="G111" s="1084">
        <v>3.1</v>
      </c>
      <c r="H111" s="1086">
        <v>0</v>
      </c>
      <c r="I111" s="1084">
        <v>32.479999999999997</v>
      </c>
      <c r="J111" s="1087">
        <v>985.37</v>
      </c>
      <c r="K111" s="1084">
        <f t="shared" si="0"/>
        <v>32.479999999999997</v>
      </c>
      <c r="L111" s="1088">
        <v>985.37</v>
      </c>
      <c r="M111" s="1089">
        <f t="shared" si="1"/>
        <v>3.2962237535139084E-2</v>
      </c>
      <c r="N111" s="1085">
        <v>239.8</v>
      </c>
      <c r="O111" s="1090">
        <f t="shared" si="2"/>
        <v>7.9043445609263525</v>
      </c>
      <c r="P111" s="1091">
        <f t="shared" si="3"/>
        <v>1977.7342521083449</v>
      </c>
      <c r="Q111" s="1092">
        <f t="shared" si="4"/>
        <v>474.26067365558112</v>
      </c>
    </row>
    <row r="112" spans="1:17" ht="13.5" customHeight="1">
      <c r="A112" s="1614"/>
      <c r="B112" s="105">
        <v>8</v>
      </c>
      <c r="C112" s="1082" t="s">
        <v>63</v>
      </c>
      <c r="D112" s="1083">
        <v>63</v>
      </c>
      <c r="E112" s="1083">
        <v>1960</v>
      </c>
      <c r="F112" s="1084">
        <v>39.090000000000003</v>
      </c>
      <c r="G112" s="1084">
        <v>4.59</v>
      </c>
      <c r="H112" s="1086">
        <v>0</v>
      </c>
      <c r="I112" s="1084">
        <v>34.5</v>
      </c>
      <c r="J112" s="1087">
        <v>923.99</v>
      </c>
      <c r="K112" s="1084">
        <f t="shared" si="0"/>
        <v>34.5</v>
      </c>
      <c r="L112" s="1088">
        <v>923.99</v>
      </c>
      <c r="M112" s="1089">
        <f t="shared" si="1"/>
        <v>3.7338066429290363E-2</v>
      </c>
      <c r="N112" s="1085">
        <v>239.8</v>
      </c>
      <c r="O112" s="1090">
        <f t="shared" si="2"/>
        <v>8.9536683297438291</v>
      </c>
      <c r="P112" s="1091">
        <f t="shared" si="3"/>
        <v>2240.2839857574218</v>
      </c>
      <c r="Q112" s="1092">
        <f t="shared" si="4"/>
        <v>537.22009978462972</v>
      </c>
    </row>
    <row r="113" spans="1:17" ht="12.75" customHeight="1">
      <c r="A113" s="1614"/>
      <c r="B113" s="22">
        <v>9</v>
      </c>
      <c r="C113" s="1082" t="s">
        <v>62</v>
      </c>
      <c r="D113" s="1083">
        <v>19</v>
      </c>
      <c r="E113" s="1083">
        <v>1959</v>
      </c>
      <c r="F113" s="1084">
        <v>33.4</v>
      </c>
      <c r="G113" s="1084">
        <v>2.44</v>
      </c>
      <c r="H113" s="1086">
        <v>0</v>
      </c>
      <c r="I113" s="1084">
        <v>30.96</v>
      </c>
      <c r="J113" s="1087">
        <v>1005.84</v>
      </c>
      <c r="K113" s="1084">
        <f t="shared" si="0"/>
        <v>30.96</v>
      </c>
      <c r="L113" s="1088">
        <v>1005.84</v>
      </c>
      <c r="M113" s="1089">
        <f t="shared" si="1"/>
        <v>3.0780243378668574E-2</v>
      </c>
      <c r="N113" s="1085">
        <v>239.8</v>
      </c>
      <c r="O113" s="1090">
        <f t="shared" si="2"/>
        <v>7.3811023622047243</v>
      </c>
      <c r="P113" s="1091">
        <f t="shared" si="3"/>
        <v>1846.8146027201144</v>
      </c>
      <c r="Q113" s="1092">
        <f t="shared" si="4"/>
        <v>442.86614173228344</v>
      </c>
    </row>
    <row r="114" spans="1:17" ht="12.75" customHeight="1" thickBot="1">
      <c r="A114" s="1615"/>
      <c r="B114" s="62">
        <v>10</v>
      </c>
      <c r="C114" s="1093" t="s">
        <v>84</v>
      </c>
      <c r="D114" s="1094">
        <v>8</v>
      </c>
      <c r="E114" s="1094">
        <v>1901</v>
      </c>
      <c r="F114" s="1095">
        <v>13.897</v>
      </c>
      <c r="G114" s="1096">
        <v>0</v>
      </c>
      <c r="H114" s="1097">
        <v>0</v>
      </c>
      <c r="I114" s="1098">
        <v>13.9</v>
      </c>
      <c r="J114" s="1099">
        <v>330.14</v>
      </c>
      <c r="K114" s="1096">
        <f t="shared" si="0"/>
        <v>12.39943660265342</v>
      </c>
      <c r="L114" s="1100">
        <v>294.5</v>
      </c>
      <c r="M114" s="1101">
        <f t="shared" si="1"/>
        <v>4.2103350093899559E-2</v>
      </c>
      <c r="N114" s="1085">
        <v>239.8</v>
      </c>
      <c r="O114" s="1102">
        <f t="shared" si="2"/>
        <v>10.096383352517115</v>
      </c>
      <c r="P114" s="1103">
        <f t="shared" si="3"/>
        <v>2526.2010056339736</v>
      </c>
      <c r="Q114" s="1104">
        <f t="shared" si="4"/>
        <v>605.78300115102695</v>
      </c>
    </row>
    <row r="115" spans="1:17">
      <c r="C115" s="1"/>
    </row>
    <row r="116" spans="1:17">
      <c r="A116" s="5" t="s">
        <v>162</v>
      </c>
      <c r="B116" s="232" t="s">
        <v>163</v>
      </c>
      <c r="C116" s="1"/>
      <c r="D116" s="1"/>
      <c r="E116" s="1"/>
    </row>
    <row r="117" spans="1:17">
      <c r="A117" s="1105"/>
      <c r="B117" s="232" t="s">
        <v>164</v>
      </c>
      <c r="C117" s="1"/>
      <c r="D117" s="1"/>
      <c r="E117" s="1"/>
    </row>
    <row r="120" spans="1:17" ht="15">
      <c r="A120" s="1596" t="s">
        <v>839</v>
      </c>
      <c r="B120" s="1596"/>
      <c r="C120" s="1596"/>
      <c r="D120" s="1596"/>
      <c r="E120" s="1596"/>
      <c r="F120" s="1596"/>
      <c r="G120" s="1596"/>
      <c r="H120" s="1596"/>
      <c r="I120" s="1596"/>
      <c r="J120" s="1596"/>
      <c r="K120" s="1596"/>
      <c r="L120" s="1596"/>
      <c r="M120" s="1596"/>
      <c r="N120" s="1596"/>
      <c r="O120" s="1596"/>
      <c r="P120" s="1596"/>
      <c r="Q120" s="1596"/>
    </row>
    <row r="121" spans="1:17" ht="13.5" thickBot="1">
      <c r="A121" s="1265"/>
      <c r="B121" s="1265"/>
      <c r="C121" s="1265"/>
      <c r="D121" s="1265"/>
      <c r="E121" s="1521" t="s">
        <v>507</v>
      </c>
      <c r="F121" s="1521"/>
      <c r="G121" s="1521"/>
      <c r="H121" s="1521"/>
      <c r="I121" s="1265">
        <v>1.1000000000000001</v>
      </c>
      <c r="J121" s="1265" t="s">
        <v>506</v>
      </c>
      <c r="K121" s="1265" t="s">
        <v>508</v>
      </c>
      <c r="L121" s="1266">
        <v>507</v>
      </c>
      <c r="M121" s="1265"/>
      <c r="N121" s="1265"/>
      <c r="O121" s="1265"/>
      <c r="P121" s="1265"/>
      <c r="Q121" s="1265"/>
    </row>
    <row r="122" spans="1:17" ht="12" thickBot="1"/>
    <row r="123" spans="1:17">
      <c r="A123" s="1727" t="s">
        <v>1</v>
      </c>
      <c r="B123" s="1728" t="s">
        <v>0</v>
      </c>
      <c r="C123" s="1729" t="s">
        <v>2</v>
      </c>
      <c r="D123" s="1729" t="s">
        <v>3</v>
      </c>
      <c r="E123" s="1729" t="s">
        <v>13</v>
      </c>
      <c r="F123" s="1730" t="s">
        <v>14</v>
      </c>
      <c r="G123" s="1731"/>
      <c r="H123" s="1731"/>
      <c r="I123" s="1732"/>
      <c r="J123" s="1729" t="s">
        <v>4</v>
      </c>
      <c r="K123" s="1729" t="s">
        <v>15</v>
      </c>
      <c r="L123" s="1729" t="s">
        <v>5</v>
      </c>
      <c r="M123" s="1729" t="s">
        <v>6</v>
      </c>
      <c r="N123" s="1729" t="s">
        <v>16</v>
      </c>
      <c r="O123" s="1733" t="s">
        <v>17</v>
      </c>
      <c r="P123" s="1729" t="s">
        <v>25</v>
      </c>
      <c r="Q123" s="1734" t="s">
        <v>26</v>
      </c>
    </row>
    <row r="124" spans="1:17" ht="33.75">
      <c r="A124" s="1735"/>
      <c r="B124" s="1736"/>
      <c r="C124" s="1737"/>
      <c r="D124" s="1738"/>
      <c r="E124" s="1738"/>
      <c r="F124" s="1739" t="s">
        <v>18</v>
      </c>
      <c r="G124" s="1739" t="s">
        <v>19</v>
      </c>
      <c r="H124" s="1739" t="s">
        <v>20</v>
      </c>
      <c r="I124" s="1739" t="s">
        <v>21</v>
      </c>
      <c r="J124" s="1738"/>
      <c r="K124" s="1738"/>
      <c r="L124" s="1738"/>
      <c r="M124" s="1738"/>
      <c r="N124" s="1738"/>
      <c r="O124" s="1740"/>
      <c r="P124" s="1738"/>
      <c r="Q124" s="1741"/>
    </row>
    <row r="125" spans="1:17">
      <c r="A125" s="1742"/>
      <c r="B125" s="1743"/>
      <c r="C125" s="1738"/>
      <c r="D125" s="1744" t="s">
        <v>7</v>
      </c>
      <c r="E125" s="1744" t="s">
        <v>8</v>
      </c>
      <c r="F125" s="1744" t="s">
        <v>9</v>
      </c>
      <c r="G125" s="1744" t="s">
        <v>9</v>
      </c>
      <c r="H125" s="1744" t="s">
        <v>9</v>
      </c>
      <c r="I125" s="1744" t="s">
        <v>9</v>
      </c>
      <c r="J125" s="1744" t="s">
        <v>22</v>
      </c>
      <c r="K125" s="1744" t="s">
        <v>9</v>
      </c>
      <c r="L125" s="1744" t="s">
        <v>22</v>
      </c>
      <c r="M125" s="1744" t="s">
        <v>76</v>
      </c>
      <c r="N125" s="1744" t="s">
        <v>10</v>
      </c>
      <c r="O125" s="1744" t="s">
        <v>77</v>
      </c>
      <c r="P125" s="1745" t="s">
        <v>27</v>
      </c>
      <c r="Q125" s="1746" t="s">
        <v>28</v>
      </c>
    </row>
    <row r="126" spans="1:17" ht="12" thickBot="1">
      <c r="A126" s="1747">
        <v>1</v>
      </c>
      <c r="B126" s="1748">
        <v>2</v>
      </c>
      <c r="C126" s="1749">
        <v>3</v>
      </c>
      <c r="D126" s="1750">
        <v>4</v>
      </c>
      <c r="E126" s="1750">
        <v>5</v>
      </c>
      <c r="F126" s="1750">
        <v>6</v>
      </c>
      <c r="G126" s="1750">
        <v>7</v>
      </c>
      <c r="H126" s="1750">
        <v>8</v>
      </c>
      <c r="I126" s="1750">
        <v>9</v>
      </c>
      <c r="J126" s="1750">
        <v>10</v>
      </c>
      <c r="K126" s="1750">
        <v>11</v>
      </c>
      <c r="L126" s="1749">
        <v>12</v>
      </c>
      <c r="M126" s="1750">
        <v>13</v>
      </c>
      <c r="N126" s="1750">
        <v>14</v>
      </c>
      <c r="O126" s="1751">
        <v>15</v>
      </c>
      <c r="P126" s="1749">
        <v>16</v>
      </c>
      <c r="Q126" s="1752">
        <v>17</v>
      </c>
    </row>
    <row r="127" spans="1:17">
      <c r="A127" s="1753" t="s">
        <v>11</v>
      </c>
      <c r="B127" s="1754">
        <v>1</v>
      </c>
      <c r="C127" s="1755" t="s">
        <v>798</v>
      </c>
      <c r="D127" s="1685">
        <v>140</v>
      </c>
      <c r="E127" s="1685">
        <v>2009</v>
      </c>
      <c r="F127" s="1685">
        <v>43</v>
      </c>
      <c r="G127" s="1685"/>
      <c r="H127" s="1685"/>
      <c r="I127" s="1685">
        <v>43</v>
      </c>
      <c r="J127" s="1756">
        <v>9166.77</v>
      </c>
      <c r="K127" s="1688">
        <f t="shared" ref="K127:L156" si="5">I127</f>
        <v>43</v>
      </c>
      <c r="L127" s="1687">
        <f t="shared" si="5"/>
        <v>9166.77</v>
      </c>
      <c r="M127" s="1689">
        <f>K127/L127</f>
        <v>4.690856212166335E-3</v>
      </c>
      <c r="N127" s="1690">
        <v>226.3</v>
      </c>
      <c r="O127" s="1757">
        <f>M127*N127</f>
        <v>1.0615407608132417</v>
      </c>
      <c r="P127" s="1757">
        <f>M127*60*1000</f>
        <v>281.45137272998011</v>
      </c>
      <c r="Q127" s="668">
        <f>P127*N127/1000</f>
        <v>63.692445648794497</v>
      </c>
    </row>
    <row r="128" spans="1:17">
      <c r="A128" s="1758"/>
      <c r="B128" s="1759">
        <v>2</v>
      </c>
      <c r="C128" s="1760" t="s">
        <v>799</v>
      </c>
      <c r="D128" s="1048">
        <v>120</v>
      </c>
      <c r="E128" s="1048">
        <v>1966</v>
      </c>
      <c r="F128" s="1048">
        <v>52.356299999999997</v>
      </c>
      <c r="G128" s="1048">
        <v>7.2070999999999996</v>
      </c>
      <c r="H128" s="1048">
        <v>12</v>
      </c>
      <c r="I128" s="1048">
        <v>33.1492</v>
      </c>
      <c r="J128" s="1761">
        <v>5780.94</v>
      </c>
      <c r="K128" s="1003">
        <f t="shared" si="5"/>
        <v>33.1492</v>
      </c>
      <c r="L128" s="669">
        <f t="shared" si="5"/>
        <v>5780.94</v>
      </c>
      <c r="M128" s="670">
        <f t="shared" ref="M128:M136" si="6">K128/L128</f>
        <v>5.7342231540199349E-3</v>
      </c>
      <c r="N128" s="1049">
        <v>226.3</v>
      </c>
      <c r="O128" s="671">
        <f t="shared" ref="O128:O146" si="7">M128*N128</f>
        <v>1.2976546997547114</v>
      </c>
      <c r="P128" s="671">
        <f t="shared" ref="P128:P146" si="8">M128*60*1000</f>
        <v>344.0533892411961</v>
      </c>
      <c r="Q128" s="672">
        <f t="shared" ref="Q128:Q146" si="9">P128*N128/1000</f>
        <v>77.859281985282678</v>
      </c>
    </row>
    <row r="129" spans="1:17">
      <c r="A129" s="1758"/>
      <c r="B129" s="1759">
        <v>3</v>
      </c>
      <c r="C129" s="1760" t="s">
        <v>800</v>
      </c>
      <c r="D129" s="1048">
        <v>80</v>
      </c>
      <c r="E129" s="1048">
        <v>2007</v>
      </c>
      <c r="F129" s="1048">
        <v>51.436599999999999</v>
      </c>
      <c r="G129" s="1048">
        <v>14.3004</v>
      </c>
      <c r="H129" s="1048"/>
      <c r="I129" s="1048">
        <v>37.136200000000002</v>
      </c>
      <c r="J129" s="1761">
        <v>5493.23</v>
      </c>
      <c r="K129" s="1003">
        <f t="shared" si="5"/>
        <v>37.136200000000002</v>
      </c>
      <c r="L129" s="669">
        <f t="shared" si="5"/>
        <v>5493.23</v>
      </c>
      <c r="M129" s="670">
        <f t="shared" si="6"/>
        <v>6.7603577494479575E-3</v>
      </c>
      <c r="N129" s="1049">
        <v>226.3</v>
      </c>
      <c r="O129" s="671">
        <f t="shared" si="7"/>
        <v>1.5298689587000729</v>
      </c>
      <c r="P129" s="671">
        <f t="shared" si="8"/>
        <v>405.62146496687745</v>
      </c>
      <c r="Q129" s="672">
        <f t="shared" si="9"/>
        <v>91.792137522004367</v>
      </c>
    </row>
    <row r="130" spans="1:17">
      <c r="A130" s="1758"/>
      <c r="B130" s="1759">
        <v>4</v>
      </c>
      <c r="C130" s="1760" t="s">
        <v>801</v>
      </c>
      <c r="D130" s="1048">
        <v>68</v>
      </c>
      <c r="E130" s="1048">
        <v>2007</v>
      </c>
      <c r="F130" s="1048">
        <v>49.798299999999998</v>
      </c>
      <c r="G130" s="1048">
        <v>15.6035</v>
      </c>
      <c r="H130" s="1048"/>
      <c r="I130" s="1048">
        <v>34.194800000000001</v>
      </c>
      <c r="J130" s="1761">
        <v>4868.8999999999996</v>
      </c>
      <c r="K130" s="1003">
        <f t="shared" si="5"/>
        <v>34.194800000000001</v>
      </c>
      <c r="L130" s="669">
        <f t="shared" si="5"/>
        <v>4868.8999999999996</v>
      </c>
      <c r="M130" s="670">
        <f t="shared" si="6"/>
        <v>7.0231058349935309E-3</v>
      </c>
      <c r="N130" s="1049">
        <v>226.3</v>
      </c>
      <c r="O130" s="671">
        <f t="shared" si="7"/>
        <v>1.5893288504590362</v>
      </c>
      <c r="P130" s="671">
        <f t="shared" si="8"/>
        <v>421.38635009961183</v>
      </c>
      <c r="Q130" s="672">
        <f t="shared" si="9"/>
        <v>95.359731027542168</v>
      </c>
    </row>
    <row r="131" spans="1:17">
      <c r="A131" s="1758"/>
      <c r="B131" s="1759">
        <v>5</v>
      </c>
      <c r="C131" s="1760" t="s">
        <v>802</v>
      </c>
      <c r="D131" s="1048">
        <v>60</v>
      </c>
      <c r="E131" s="1048">
        <v>1980</v>
      </c>
      <c r="F131" s="1048">
        <v>37.177500000000002</v>
      </c>
      <c r="G131" s="1048">
        <v>8.1775000000000002</v>
      </c>
      <c r="H131" s="1048">
        <v>6</v>
      </c>
      <c r="I131" s="1048">
        <v>23</v>
      </c>
      <c r="J131" s="1761">
        <v>3156.44</v>
      </c>
      <c r="K131" s="1003">
        <f t="shared" si="5"/>
        <v>23</v>
      </c>
      <c r="L131" s="669">
        <f t="shared" si="5"/>
        <v>3156.44</v>
      </c>
      <c r="M131" s="670">
        <f t="shared" si="6"/>
        <v>7.2866900685582487E-3</v>
      </c>
      <c r="N131" s="1049">
        <v>226.3</v>
      </c>
      <c r="O131" s="671">
        <f t="shared" si="7"/>
        <v>1.6489779625147318</v>
      </c>
      <c r="P131" s="671">
        <f t="shared" si="8"/>
        <v>437.2014041134949</v>
      </c>
      <c r="Q131" s="672">
        <f t="shared" si="9"/>
        <v>98.938677750883897</v>
      </c>
    </row>
    <row r="132" spans="1:17">
      <c r="A132" s="1758"/>
      <c r="B132" s="1759">
        <v>6</v>
      </c>
      <c r="C132" s="1760" t="s">
        <v>803</v>
      </c>
      <c r="D132" s="1048">
        <v>72</v>
      </c>
      <c r="E132" s="1048">
        <v>1973</v>
      </c>
      <c r="F132" s="1048">
        <v>45</v>
      </c>
      <c r="G132" s="1048">
        <v>7.0180999999999996</v>
      </c>
      <c r="H132" s="1048">
        <v>7.2</v>
      </c>
      <c r="I132" s="1048">
        <v>30.7819</v>
      </c>
      <c r="J132" s="1761">
        <v>3811.66</v>
      </c>
      <c r="K132" s="1003">
        <f t="shared" si="5"/>
        <v>30.7819</v>
      </c>
      <c r="L132" s="669">
        <f t="shared" si="5"/>
        <v>3811.66</v>
      </c>
      <c r="M132" s="670">
        <f t="shared" si="6"/>
        <v>8.0757202898474687E-3</v>
      </c>
      <c r="N132" s="1049">
        <v>226.3</v>
      </c>
      <c r="O132" s="671">
        <f t="shared" si="7"/>
        <v>1.8275355015924823</v>
      </c>
      <c r="P132" s="671">
        <f t="shared" si="8"/>
        <v>484.5432173908481</v>
      </c>
      <c r="Q132" s="672">
        <f t="shared" si="9"/>
        <v>109.65213009554893</v>
      </c>
    </row>
    <row r="133" spans="1:17">
      <c r="A133" s="1758"/>
      <c r="B133" s="1759">
        <v>7</v>
      </c>
      <c r="C133" s="1760" t="s">
        <v>804</v>
      </c>
      <c r="D133" s="1048">
        <v>36</v>
      </c>
      <c r="E133" s="1048">
        <v>1980</v>
      </c>
      <c r="F133" s="1048">
        <v>27.6295</v>
      </c>
      <c r="G133" s="1048">
        <v>3.468</v>
      </c>
      <c r="H133" s="1048">
        <v>5.76</v>
      </c>
      <c r="I133" s="1048">
        <v>18.401499999999999</v>
      </c>
      <c r="J133" s="1761">
        <v>2156.16</v>
      </c>
      <c r="K133" s="1003">
        <f t="shared" si="5"/>
        <v>18.401499999999999</v>
      </c>
      <c r="L133" s="669">
        <f t="shared" si="5"/>
        <v>2156.16</v>
      </c>
      <c r="M133" s="670">
        <f t="shared" si="6"/>
        <v>8.5343852033244287E-3</v>
      </c>
      <c r="N133" s="1049">
        <v>226.3</v>
      </c>
      <c r="O133" s="671">
        <f t="shared" si="7"/>
        <v>1.9313313715123184</v>
      </c>
      <c r="P133" s="671">
        <f t="shared" si="8"/>
        <v>512.06311219946576</v>
      </c>
      <c r="Q133" s="672">
        <f t="shared" si="9"/>
        <v>115.87988229073912</v>
      </c>
    </row>
    <row r="134" spans="1:17">
      <c r="A134" s="1758"/>
      <c r="B134" s="1759">
        <v>8</v>
      </c>
      <c r="C134" s="1760" t="s">
        <v>805</v>
      </c>
      <c r="D134" s="1048">
        <v>37</v>
      </c>
      <c r="E134" s="1048">
        <v>1981</v>
      </c>
      <c r="F134" s="1048">
        <v>25.66</v>
      </c>
      <c r="G134" s="1048">
        <v>1.8218000000000001</v>
      </c>
      <c r="H134" s="1048">
        <v>3.7</v>
      </c>
      <c r="I134" s="1048">
        <v>20.138200000000001</v>
      </c>
      <c r="J134" s="1761">
        <v>2262.5</v>
      </c>
      <c r="K134" s="1003">
        <f t="shared" si="5"/>
        <v>20.138200000000001</v>
      </c>
      <c r="L134" s="669">
        <f t="shared" si="5"/>
        <v>2262.5</v>
      </c>
      <c r="M134" s="670">
        <f t="shared" si="6"/>
        <v>8.900861878453039E-3</v>
      </c>
      <c r="N134" s="1049">
        <v>226.3</v>
      </c>
      <c r="O134" s="671">
        <f t="shared" si="7"/>
        <v>2.0142650430939226</v>
      </c>
      <c r="P134" s="671">
        <f t="shared" si="8"/>
        <v>534.05171270718233</v>
      </c>
      <c r="Q134" s="672">
        <f t="shared" si="9"/>
        <v>120.85590258563536</v>
      </c>
    </row>
    <row r="135" spans="1:17">
      <c r="A135" s="1758"/>
      <c r="B135" s="1759">
        <v>9</v>
      </c>
      <c r="C135" s="1760" t="s">
        <v>806</v>
      </c>
      <c r="D135" s="1048">
        <v>30</v>
      </c>
      <c r="E135" s="1048">
        <v>1976</v>
      </c>
      <c r="F135" s="1048">
        <v>22.978300000000001</v>
      </c>
      <c r="G135" s="1048">
        <v>3.7124999999999999</v>
      </c>
      <c r="H135" s="1048">
        <v>3</v>
      </c>
      <c r="I135" s="1048">
        <v>16.265799999999999</v>
      </c>
      <c r="J135" s="1761">
        <v>1704.3</v>
      </c>
      <c r="K135" s="1003">
        <f t="shared" si="5"/>
        <v>16.265799999999999</v>
      </c>
      <c r="L135" s="669">
        <f t="shared" si="5"/>
        <v>1704.3</v>
      </c>
      <c r="M135" s="670">
        <f t="shared" si="6"/>
        <v>9.5439769993545739E-3</v>
      </c>
      <c r="N135" s="1049">
        <v>226.3</v>
      </c>
      <c r="O135" s="671">
        <f t="shared" si="7"/>
        <v>2.15980199495394</v>
      </c>
      <c r="P135" s="671">
        <f t="shared" si="8"/>
        <v>572.63861996127446</v>
      </c>
      <c r="Q135" s="672">
        <f t="shared" si="9"/>
        <v>129.58811969723641</v>
      </c>
    </row>
    <row r="136" spans="1:17" ht="12" thickBot="1">
      <c r="A136" s="1762"/>
      <c r="B136" s="1763" t="s">
        <v>39</v>
      </c>
      <c r="C136" s="1764" t="s">
        <v>807</v>
      </c>
      <c r="D136" s="1126">
        <v>120</v>
      </c>
      <c r="E136" s="1126">
        <v>1989</v>
      </c>
      <c r="F136" s="1126">
        <v>117.6</v>
      </c>
      <c r="G136" s="1126">
        <v>20.7532</v>
      </c>
      <c r="H136" s="1126">
        <v>16.8</v>
      </c>
      <c r="I136" s="1126">
        <v>80.046800000000005</v>
      </c>
      <c r="J136" s="1765">
        <v>8057.37</v>
      </c>
      <c r="K136" s="1278">
        <f t="shared" si="5"/>
        <v>80.046800000000005</v>
      </c>
      <c r="L136" s="1277">
        <f t="shared" si="5"/>
        <v>8057.37</v>
      </c>
      <c r="M136" s="1146">
        <f t="shared" si="6"/>
        <v>9.9346064534705496E-3</v>
      </c>
      <c r="N136" s="1147">
        <v>226.3</v>
      </c>
      <c r="O136" s="1148">
        <f t="shared" si="7"/>
        <v>2.2482014404203854</v>
      </c>
      <c r="P136" s="1148">
        <f t="shared" si="8"/>
        <v>596.07638720823297</v>
      </c>
      <c r="Q136" s="1149">
        <f t="shared" si="9"/>
        <v>134.89208642522311</v>
      </c>
    </row>
    <row r="137" spans="1:17">
      <c r="A137" s="1766" t="s">
        <v>29</v>
      </c>
      <c r="B137" s="1767">
        <v>1</v>
      </c>
      <c r="C137" s="1768" t="s">
        <v>808</v>
      </c>
      <c r="D137" s="1769">
        <v>32</v>
      </c>
      <c r="E137" s="1769">
        <v>2007</v>
      </c>
      <c r="F137" s="1769">
        <v>25.328099999999999</v>
      </c>
      <c r="G137" s="1769">
        <v>4.1310000000000002</v>
      </c>
      <c r="H137" s="1769"/>
      <c r="I137" s="1769">
        <v>21.197099999999999</v>
      </c>
      <c r="J137" s="1770">
        <v>2069.1</v>
      </c>
      <c r="K137" s="1684">
        <f t="shared" si="5"/>
        <v>21.197099999999999</v>
      </c>
      <c r="L137" s="1172">
        <f t="shared" si="5"/>
        <v>2069.1</v>
      </c>
      <c r="M137" s="1011">
        <f>K137/L137</f>
        <v>1.0244599101058431E-2</v>
      </c>
      <c r="N137" s="1167">
        <v>226.3</v>
      </c>
      <c r="O137" s="1012">
        <f t="shared" si="7"/>
        <v>2.3183527765695229</v>
      </c>
      <c r="P137" s="1012">
        <f t="shared" si="8"/>
        <v>614.67594606350588</v>
      </c>
      <c r="Q137" s="1013">
        <f t="shared" si="9"/>
        <v>139.10116659417136</v>
      </c>
    </row>
    <row r="138" spans="1:17">
      <c r="A138" s="1771"/>
      <c r="B138" s="1759">
        <v>2</v>
      </c>
      <c r="C138" s="1772" t="s">
        <v>809</v>
      </c>
      <c r="D138" s="1170">
        <v>135</v>
      </c>
      <c r="E138" s="1170">
        <v>2008</v>
      </c>
      <c r="F138" s="1170">
        <v>85.532600000000002</v>
      </c>
      <c r="G138" s="1170">
        <v>17.671500000000002</v>
      </c>
      <c r="H138" s="1170"/>
      <c r="I138" s="1170">
        <v>67.861099999999993</v>
      </c>
      <c r="J138" s="1773">
        <v>6270.46</v>
      </c>
      <c r="K138" s="1015">
        <f t="shared" si="5"/>
        <v>67.861099999999993</v>
      </c>
      <c r="L138" s="1008">
        <f t="shared" si="5"/>
        <v>6270.46</v>
      </c>
      <c r="M138" s="1016">
        <f>K138/L138</f>
        <v>1.0822347961712537E-2</v>
      </c>
      <c r="N138" s="1168">
        <v>226.3</v>
      </c>
      <c r="O138" s="1171">
        <f t="shared" si="7"/>
        <v>2.4490973437355472</v>
      </c>
      <c r="P138" s="1171">
        <f t="shared" si="8"/>
        <v>649.34087770275232</v>
      </c>
      <c r="Q138" s="1017">
        <f t="shared" si="9"/>
        <v>146.94584062413287</v>
      </c>
    </row>
    <row r="139" spans="1:17">
      <c r="A139" s="1771"/>
      <c r="B139" s="1759">
        <v>3</v>
      </c>
      <c r="C139" s="1772" t="s">
        <v>810</v>
      </c>
      <c r="D139" s="1170">
        <v>62</v>
      </c>
      <c r="E139" s="1170">
        <v>1977</v>
      </c>
      <c r="F139" s="1170">
        <v>53.801900000000003</v>
      </c>
      <c r="G139" s="1170">
        <v>4.0260999999999996</v>
      </c>
      <c r="H139" s="1170">
        <v>6.14</v>
      </c>
      <c r="I139" s="1170">
        <v>43.635800000000003</v>
      </c>
      <c r="J139" s="1773">
        <v>3948.16</v>
      </c>
      <c r="K139" s="1015">
        <f t="shared" si="5"/>
        <v>43.635800000000003</v>
      </c>
      <c r="L139" s="1008">
        <f t="shared" si="5"/>
        <v>3948.16</v>
      </c>
      <c r="M139" s="1016">
        <f t="shared" ref="M139:M146" si="10">K139/L139</f>
        <v>1.1052186334900309E-2</v>
      </c>
      <c r="N139" s="1168">
        <v>226.3</v>
      </c>
      <c r="O139" s="1171">
        <f t="shared" si="7"/>
        <v>2.5011097675879399</v>
      </c>
      <c r="P139" s="1171">
        <f t="shared" si="8"/>
        <v>663.13118009401853</v>
      </c>
      <c r="Q139" s="1017">
        <f t="shared" si="9"/>
        <v>150.06658605527639</v>
      </c>
    </row>
    <row r="140" spans="1:17">
      <c r="A140" s="1771"/>
      <c r="B140" s="1759">
        <v>4</v>
      </c>
      <c r="C140" s="1772" t="s">
        <v>811</v>
      </c>
      <c r="D140" s="1170">
        <v>9</v>
      </c>
      <c r="E140" s="1170">
        <v>1966</v>
      </c>
      <c r="F140" s="1170">
        <v>8.01</v>
      </c>
      <c r="G140" s="1170">
        <v>1.3560000000000001</v>
      </c>
      <c r="H140" s="1170"/>
      <c r="I140" s="1170">
        <v>6.6539999999999999</v>
      </c>
      <c r="J140" s="1170">
        <v>545.33000000000004</v>
      </c>
      <c r="K140" s="1015">
        <f t="shared" si="5"/>
        <v>6.6539999999999999</v>
      </c>
      <c r="L140" s="1008">
        <f t="shared" si="5"/>
        <v>545.33000000000004</v>
      </c>
      <c r="M140" s="1016">
        <f t="shared" si="10"/>
        <v>1.2201786074487006E-2</v>
      </c>
      <c r="N140" s="1168">
        <v>226.3</v>
      </c>
      <c r="O140" s="1171">
        <f t="shared" si="7"/>
        <v>2.7612641886564098</v>
      </c>
      <c r="P140" s="1171">
        <f t="shared" si="8"/>
        <v>732.10716446922027</v>
      </c>
      <c r="Q140" s="1017">
        <f t="shared" si="9"/>
        <v>165.67585131938455</v>
      </c>
    </row>
    <row r="141" spans="1:17">
      <c r="A141" s="1771"/>
      <c r="B141" s="1759">
        <v>5</v>
      </c>
      <c r="C141" s="1772" t="s">
        <v>812</v>
      </c>
      <c r="D141" s="1170">
        <v>85</v>
      </c>
      <c r="E141" s="1170">
        <v>1969</v>
      </c>
      <c r="F141" s="1170">
        <v>67.17</v>
      </c>
      <c r="G141" s="1170">
        <v>9.0005000000000006</v>
      </c>
      <c r="H141" s="1170">
        <v>8.5</v>
      </c>
      <c r="I141" s="1170">
        <v>49.669499999999999</v>
      </c>
      <c r="J141" s="1774">
        <v>3900</v>
      </c>
      <c r="K141" s="1015">
        <f t="shared" si="5"/>
        <v>49.669499999999999</v>
      </c>
      <c r="L141" s="1008">
        <f t="shared" si="5"/>
        <v>3900</v>
      </c>
      <c r="M141" s="1016">
        <f t="shared" si="10"/>
        <v>1.2735769230769231E-2</v>
      </c>
      <c r="N141" s="1168">
        <v>226.3</v>
      </c>
      <c r="O141" s="1171">
        <f t="shared" si="7"/>
        <v>2.8821045769230773</v>
      </c>
      <c r="P141" s="1171">
        <f t="shared" si="8"/>
        <v>764.14615384615377</v>
      </c>
      <c r="Q141" s="1017">
        <f t="shared" si="9"/>
        <v>172.92627461538461</v>
      </c>
    </row>
    <row r="142" spans="1:17">
      <c r="A142" s="1771"/>
      <c r="B142" s="1759">
        <v>6</v>
      </c>
      <c r="C142" s="1772" t="s">
        <v>813</v>
      </c>
      <c r="D142" s="1170">
        <v>60</v>
      </c>
      <c r="E142" s="1170">
        <v>1965</v>
      </c>
      <c r="F142" s="1170">
        <v>42.998699999999999</v>
      </c>
      <c r="G142" s="1170">
        <v>9.7490000000000006</v>
      </c>
      <c r="H142" s="1170">
        <v>0.6</v>
      </c>
      <c r="I142" s="1170">
        <v>32.649700000000003</v>
      </c>
      <c r="J142" s="1773">
        <v>2380.7600000000002</v>
      </c>
      <c r="K142" s="1015">
        <f t="shared" si="5"/>
        <v>32.649700000000003</v>
      </c>
      <c r="L142" s="1008">
        <f t="shared" si="5"/>
        <v>2380.7600000000002</v>
      </c>
      <c r="M142" s="1016">
        <f t="shared" si="10"/>
        <v>1.3713982089752852E-2</v>
      </c>
      <c r="N142" s="1168">
        <v>226.3</v>
      </c>
      <c r="O142" s="1171">
        <f t="shared" si="7"/>
        <v>3.1034741469110707</v>
      </c>
      <c r="P142" s="1171">
        <f t="shared" si="8"/>
        <v>822.83892538517114</v>
      </c>
      <c r="Q142" s="1017">
        <f t="shared" si="9"/>
        <v>186.20844881466425</v>
      </c>
    </row>
    <row r="143" spans="1:17">
      <c r="A143" s="1771"/>
      <c r="B143" s="1759">
        <v>7</v>
      </c>
      <c r="C143" s="1772" t="s">
        <v>814</v>
      </c>
      <c r="D143" s="1170">
        <v>16</v>
      </c>
      <c r="E143" s="1170">
        <v>2004</v>
      </c>
      <c r="F143" s="1170">
        <v>25.66</v>
      </c>
      <c r="G143" s="1170">
        <v>1.7849999999999999</v>
      </c>
      <c r="H143" s="1170">
        <v>1.2</v>
      </c>
      <c r="I143" s="1170">
        <v>22.675000000000001</v>
      </c>
      <c r="J143" s="1773">
        <v>1490.06</v>
      </c>
      <c r="K143" s="1015">
        <f t="shared" si="5"/>
        <v>22.675000000000001</v>
      </c>
      <c r="L143" s="1008">
        <f t="shared" si="5"/>
        <v>1490.06</v>
      </c>
      <c r="M143" s="1016">
        <f t="shared" si="10"/>
        <v>1.5217508019811284E-2</v>
      </c>
      <c r="N143" s="1168">
        <v>226.3</v>
      </c>
      <c r="O143" s="1171">
        <f t="shared" si="7"/>
        <v>3.4437220648832936</v>
      </c>
      <c r="P143" s="1171">
        <f t="shared" si="8"/>
        <v>913.05048118867705</v>
      </c>
      <c r="Q143" s="1017">
        <f t="shared" si="9"/>
        <v>206.62332389299763</v>
      </c>
    </row>
    <row r="144" spans="1:17">
      <c r="A144" s="1771"/>
      <c r="B144" s="1759">
        <v>8</v>
      </c>
      <c r="C144" s="1772" t="s">
        <v>815</v>
      </c>
      <c r="D144" s="1170">
        <v>40</v>
      </c>
      <c r="E144" s="1170">
        <v>1980</v>
      </c>
      <c r="F144" s="1170">
        <v>41.996299999999998</v>
      </c>
      <c r="G144" s="1170">
        <v>6.9596</v>
      </c>
      <c r="H144" s="1170">
        <v>1.72</v>
      </c>
      <c r="I144" s="1170">
        <v>33.316699999999997</v>
      </c>
      <c r="J144" s="1773">
        <v>2143.56</v>
      </c>
      <c r="K144" s="1015">
        <f t="shared" si="5"/>
        <v>33.316699999999997</v>
      </c>
      <c r="L144" s="1008">
        <f t="shared" si="5"/>
        <v>2143.56</v>
      </c>
      <c r="M144" s="1016">
        <f t="shared" si="10"/>
        <v>1.5542695329265334E-2</v>
      </c>
      <c r="N144" s="1168">
        <v>226.3</v>
      </c>
      <c r="O144" s="1171">
        <f t="shared" si="7"/>
        <v>3.5173119530127455</v>
      </c>
      <c r="P144" s="1171">
        <f t="shared" si="8"/>
        <v>932.56171975592008</v>
      </c>
      <c r="Q144" s="1017">
        <f t="shared" si="9"/>
        <v>211.03871718076473</v>
      </c>
    </row>
    <row r="145" spans="1:17">
      <c r="A145" s="1771"/>
      <c r="B145" s="1759">
        <v>9</v>
      </c>
      <c r="C145" s="1772" t="s">
        <v>816</v>
      </c>
      <c r="D145" s="1170">
        <v>60</v>
      </c>
      <c r="E145" s="1170">
        <v>1983</v>
      </c>
      <c r="F145" s="1170">
        <v>62</v>
      </c>
      <c r="G145" s="1170">
        <v>6.7576000000000001</v>
      </c>
      <c r="H145" s="1170">
        <v>5.97</v>
      </c>
      <c r="I145" s="1170">
        <v>49.272399999999998</v>
      </c>
      <c r="J145" s="1773">
        <v>3132.88</v>
      </c>
      <c r="K145" s="1015">
        <f t="shared" si="5"/>
        <v>49.272399999999998</v>
      </c>
      <c r="L145" s="1008">
        <f t="shared" si="5"/>
        <v>3132.88</v>
      </c>
      <c r="M145" s="1016">
        <f t="shared" si="10"/>
        <v>1.5727509512014504E-2</v>
      </c>
      <c r="N145" s="1168">
        <v>226.3</v>
      </c>
      <c r="O145" s="1171">
        <f t="shared" si="7"/>
        <v>3.5591354025688826</v>
      </c>
      <c r="P145" s="1171">
        <f t="shared" si="8"/>
        <v>943.65057072087018</v>
      </c>
      <c r="Q145" s="1017">
        <f t="shared" si="9"/>
        <v>213.54812415413295</v>
      </c>
    </row>
    <row r="146" spans="1:17" ht="12" thickBot="1">
      <c r="A146" s="1775"/>
      <c r="B146" s="1763" t="s">
        <v>817</v>
      </c>
      <c r="C146" s="1776" t="s">
        <v>818</v>
      </c>
      <c r="D146" s="1279">
        <v>60</v>
      </c>
      <c r="E146" s="1279">
        <v>1971</v>
      </c>
      <c r="F146" s="1279">
        <v>61.487499999999997</v>
      </c>
      <c r="G146" s="1279">
        <v>5.4949000000000003</v>
      </c>
      <c r="H146" s="1279">
        <v>6</v>
      </c>
      <c r="I146" s="1279">
        <v>49.992600000000003</v>
      </c>
      <c r="J146" s="1777">
        <v>3125.95</v>
      </c>
      <c r="K146" s="1281">
        <f t="shared" si="5"/>
        <v>49.992600000000003</v>
      </c>
      <c r="L146" s="1280">
        <f t="shared" si="5"/>
        <v>3125.95</v>
      </c>
      <c r="M146" s="1282">
        <f t="shared" si="10"/>
        <v>1.5992770197859853E-2</v>
      </c>
      <c r="N146" s="1283">
        <v>226.3</v>
      </c>
      <c r="O146" s="1284">
        <f t="shared" si="7"/>
        <v>3.6191638957756851</v>
      </c>
      <c r="P146" s="1284">
        <f t="shared" si="8"/>
        <v>959.56621187159124</v>
      </c>
      <c r="Q146" s="1285">
        <f t="shared" si="9"/>
        <v>217.14983374654111</v>
      </c>
    </row>
    <row r="147" spans="1:17">
      <c r="A147" s="1778" t="s">
        <v>30</v>
      </c>
      <c r="B147" s="1767">
        <v>1</v>
      </c>
      <c r="C147" s="1779" t="s">
        <v>819</v>
      </c>
      <c r="D147" s="1127">
        <v>75</v>
      </c>
      <c r="E147" s="1127">
        <v>1983</v>
      </c>
      <c r="F147" s="1127">
        <v>89.365700000000004</v>
      </c>
      <c r="G147" s="1127">
        <v>17.398800000000001</v>
      </c>
      <c r="H147" s="1127">
        <v>7.5</v>
      </c>
      <c r="I147" s="1127">
        <v>64.466899999999995</v>
      </c>
      <c r="J147" s="1780">
        <v>3991.25</v>
      </c>
      <c r="K147" s="1018">
        <f t="shared" si="5"/>
        <v>64.466899999999995</v>
      </c>
      <c r="L147" s="674">
        <f t="shared" si="5"/>
        <v>3991.25</v>
      </c>
      <c r="M147" s="673">
        <f>K147/L147</f>
        <v>1.6152057626056999E-2</v>
      </c>
      <c r="N147" s="1128">
        <v>226.3</v>
      </c>
      <c r="O147" s="675">
        <f>M147*N147</f>
        <v>3.6552106407766991</v>
      </c>
      <c r="P147" s="675">
        <f>M147*60*1000</f>
        <v>969.12345756341983</v>
      </c>
      <c r="Q147" s="676">
        <f>P147*N147/1000</f>
        <v>219.31263844660191</v>
      </c>
    </row>
    <row r="148" spans="1:17">
      <c r="A148" s="1781"/>
      <c r="B148" s="1759">
        <v>2</v>
      </c>
      <c r="C148" s="1782" t="s">
        <v>820</v>
      </c>
      <c r="D148" s="1129">
        <v>75</v>
      </c>
      <c r="E148" s="1129">
        <v>2006</v>
      </c>
      <c r="F148" s="1129">
        <v>96.013000000000005</v>
      </c>
      <c r="G148" s="1129">
        <v>11.5259</v>
      </c>
      <c r="H148" s="1129"/>
      <c r="I148" s="1129">
        <v>84.487099999999998</v>
      </c>
      <c r="J148" s="1783">
        <v>5183.12</v>
      </c>
      <c r="K148" s="1023">
        <f t="shared" si="5"/>
        <v>84.487099999999998</v>
      </c>
      <c r="L148" s="678">
        <f t="shared" si="5"/>
        <v>5183.12</v>
      </c>
      <c r="M148" s="677">
        <f t="shared" ref="M148:M156" si="11">K148/L148</f>
        <v>1.6300432943863928E-2</v>
      </c>
      <c r="N148" s="1141">
        <v>226.3</v>
      </c>
      <c r="O148" s="679">
        <f t="shared" ref="O148:O156" si="12">M148*N148</f>
        <v>3.6887879751964072</v>
      </c>
      <c r="P148" s="679">
        <f t="shared" ref="P148:P156" si="13">M148*60*1000</f>
        <v>978.02597663183565</v>
      </c>
      <c r="Q148" s="680">
        <f t="shared" ref="Q148:Q156" si="14">P148*N148/1000</f>
        <v>221.32727851178441</v>
      </c>
    </row>
    <row r="149" spans="1:17">
      <c r="A149" s="1781"/>
      <c r="B149" s="1759">
        <v>3</v>
      </c>
      <c r="C149" s="1782" t="s">
        <v>821</v>
      </c>
      <c r="D149" s="1129">
        <v>72</v>
      </c>
      <c r="E149" s="1129">
        <v>1973</v>
      </c>
      <c r="F149" s="1129">
        <v>48.500399999999999</v>
      </c>
      <c r="G149" s="1129">
        <v>5.4202000000000004</v>
      </c>
      <c r="H149" s="1129"/>
      <c r="I149" s="1129">
        <v>43.080199999999998</v>
      </c>
      <c r="J149" s="1783">
        <v>2090.46</v>
      </c>
      <c r="K149" s="1023">
        <f t="shared" si="5"/>
        <v>43.080199999999998</v>
      </c>
      <c r="L149" s="678">
        <f t="shared" si="5"/>
        <v>2090.46</v>
      </c>
      <c r="M149" s="677">
        <f t="shared" si="11"/>
        <v>2.0608000153076355E-2</v>
      </c>
      <c r="N149" s="1141">
        <v>226.3</v>
      </c>
      <c r="O149" s="679">
        <f t="shared" si="12"/>
        <v>4.6635904346411792</v>
      </c>
      <c r="P149" s="679">
        <f t="shared" si="13"/>
        <v>1236.4800091845814</v>
      </c>
      <c r="Q149" s="680">
        <f t="shared" si="14"/>
        <v>279.81542607847075</v>
      </c>
    </row>
    <row r="150" spans="1:17">
      <c r="A150" s="1781"/>
      <c r="B150" s="1759">
        <v>4</v>
      </c>
      <c r="C150" s="1782" t="s">
        <v>822</v>
      </c>
      <c r="D150" s="1129">
        <v>66</v>
      </c>
      <c r="E150" s="1129">
        <v>1988</v>
      </c>
      <c r="F150" s="1129">
        <v>97.775499999999994</v>
      </c>
      <c r="G150" s="1129">
        <v>13.319900000000001</v>
      </c>
      <c r="H150" s="1129">
        <v>9.2100000000000009</v>
      </c>
      <c r="I150" s="1129">
        <v>75.245599999999996</v>
      </c>
      <c r="J150" s="1783">
        <v>4287.88</v>
      </c>
      <c r="K150" s="1023">
        <f t="shared" si="5"/>
        <v>75.245599999999996</v>
      </c>
      <c r="L150" s="678">
        <f t="shared" si="5"/>
        <v>4287.88</v>
      </c>
      <c r="M150" s="677">
        <f t="shared" si="11"/>
        <v>1.7548438855564986E-2</v>
      </c>
      <c r="N150" s="1141">
        <v>226.3</v>
      </c>
      <c r="O150" s="679">
        <f t="shared" si="12"/>
        <v>3.9712117130143567</v>
      </c>
      <c r="P150" s="679">
        <f t="shared" si="13"/>
        <v>1052.9063313338991</v>
      </c>
      <c r="Q150" s="680">
        <f t="shared" si="14"/>
        <v>238.27270278086138</v>
      </c>
    </row>
    <row r="151" spans="1:17">
      <c r="A151" s="1781"/>
      <c r="B151" s="1759">
        <v>5</v>
      </c>
      <c r="C151" s="1782" t="s">
        <v>823</v>
      </c>
      <c r="D151" s="1129">
        <v>45</v>
      </c>
      <c r="E151" s="1129">
        <v>1989</v>
      </c>
      <c r="F151" s="1129">
        <v>66.395799999999994</v>
      </c>
      <c r="G151" s="1129">
        <v>9.1280000000000001</v>
      </c>
      <c r="H151" s="1129">
        <v>4.5</v>
      </c>
      <c r="I151" s="1129">
        <v>52.767800000000001</v>
      </c>
      <c r="J151" s="1783">
        <v>2964.8</v>
      </c>
      <c r="K151" s="1023">
        <f t="shared" si="5"/>
        <v>52.767800000000001</v>
      </c>
      <c r="L151" s="678">
        <f t="shared" si="5"/>
        <v>2964.8</v>
      </c>
      <c r="M151" s="677">
        <f t="shared" si="11"/>
        <v>1.7798097679438747E-2</v>
      </c>
      <c r="N151" s="1141">
        <v>226.3</v>
      </c>
      <c r="O151" s="679">
        <f t="shared" si="12"/>
        <v>4.0277095048569889</v>
      </c>
      <c r="P151" s="679">
        <f t="shared" si="13"/>
        <v>1067.8858607663249</v>
      </c>
      <c r="Q151" s="680">
        <f t="shared" si="14"/>
        <v>241.66257029141934</v>
      </c>
    </row>
    <row r="152" spans="1:17">
      <c r="A152" s="1781"/>
      <c r="B152" s="1759">
        <v>6</v>
      </c>
      <c r="C152" s="1782" t="s">
        <v>824</v>
      </c>
      <c r="D152" s="1129">
        <v>51</v>
      </c>
      <c r="E152" s="1129">
        <v>1987</v>
      </c>
      <c r="F152" s="1129">
        <v>79.2089</v>
      </c>
      <c r="G152" s="1129">
        <v>10.2629</v>
      </c>
      <c r="H152" s="1129">
        <v>7.14</v>
      </c>
      <c r="I152" s="1129">
        <v>61.805999999999997</v>
      </c>
      <c r="J152" s="1783">
        <v>3325.58</v>
      </c>
      <c r="K152" s="1023">
        <f t="shared" si="5"/>
        <v>61.805999999999997</v>
      </c>
      <c r="L152" s="678">
        <f t="shared" si="5"/>
        <v>3325.58</v>
      </c>
      <c r="M152" s="677">
        <f t="shared" si="11"/>
        <v>1.8585028776935152E-2</v>
      </c>
      <c r="N152" s="1141">
        <v>226.3</v>
      </c>
      <c r="O152" s="679">
        <f t="shared" si="12"/>
        <v>4.2057920122204253</v>
      </c>
      <c r="P152" s="679">
        <f t="shared" si="13"/>
        <v>1115.1017266161091</v>
      </c>
      <c r="Q152" s="680">
        <f t="shared" si="14"/>
        <v>252.34752073322551</v>
      </c>
    </row>
    <row r="153" spans="1:17">
      <c r="A153" s="1781"/>
      <c r="B153" s="1759">
        <v>7</v>
      </c>
      <c r="C153" s="1782" t="s">
        <v>825</v>
      </c>
      <c r="D153" s="1129">
        <v>40</v>
      </c>
      <c r="E153" s="1129">
        <v>1965</v>
      </c>
      <c r="F153" s="1129">
        <v>40.363100000000003</v>
      </c>
      <c r="G153" s="1129">
        <v>4.5547000000000004</v>
      </c>
      <c r="H153" s="1129">
        <v>0.4</v>
      </c>
      <c r="I153" s="1129">
        <v>35.4084</v>
      </c>
      <c r="J153" s="1783">
        <v>1785.92</v>
      </c>
      <c r="K153" s="1023">
        <f t="shared" si="5"/>
        <v>35.4084</v>
      </c>
      <c r="L153" s="678">
        <f t="shared" si="5"/>
        <v>1785.92</v>
      </c>
      <c r="M153" s="677">
        <f t="shared" si="11"/>
        <v>1.9826419996416413E-2</v>
      </c>
      <c r="N153" s="1141">
        <v>226.3</v>
      </c>
      <c r="O153" s="679">
        <f t="shared" si="12"/>
        <v>4.4867188451890341</v>
      </c>
      <c r="P153" s="679">
        <f t="shared" si="13"/>
        <v>1189.5851997849848</v>
      </c>
      <c r="Q153" s="680">
        <f t="shared" si="14"/>
        <v>269.20313071134211</v>
      </c>
    </row>
    <row r="154" spans="1:17">
      <c r="A154" s="1781"/>
      <c r="B154" s="1759">
        <v>8</v>
      </c>
      <c r="C154" s="1782" t="s">
        <v>826</v>
      </c>
      <c r="D154" s="1129">
        <v>60</v>
      </c>
      <c r="E154" s="1129">
        <v>1980</v>
      </c>
      <c r="F154" s="1129">
        <v>80.911699999999996</v>
      </c>
      <c r="G154" s="1129">
        <v>10.324400000000001</v>
      </c>
      <c r="H154" s="1129">
        <v>5.97</v>
      </c>
      <c r="I154" s="1129">
        <v>64.6173</v>
      </c>
      <c r="J154" s="1784">
        <v>3089</v>
      </c>
      <c r="K154" s="1023">
        <f t="shared" si="5"/>
        <v>64.6173</v>
      </c>
      <c r="L154" s="678">
        <f t="shared" si="5"/>
        <v>3089</v>
      </c>
      <c r="M154" s="677">
        <f t="shared" si="11"/>
        <v>2.091851731952088E-2</v>
      </c>
      <c r="N154" s="1141">
        <v>226.3</v>
      </c>
      <c r="O154" s="679">
        <f t="shared" si="12"/>
        <v>4.733860469407575</v>
      </c>
      <c r="P154" s="679">
        <f t="shared" si="13"/>
        <v>1255.1110391712527</v>
      </c>
      <c r="Q154" s="680">
        <f t="shared" si="14"/>
        <v>284.03162816445456</v>
      </c>
    </row>
    <row r="155" spans="1:17">
      <c r="A155" s="1781"/>
      <c r="B155" s="1759">
        <v>9</v>
      </c>
      <c r="C155" s="1782" t="s">
        <v>827</v>
      </c>
      <c r="D155" s="1129">
        <v>70</v>
      </c>
      <c r="E155" s="1129">
        <v>1964</v>
      </c>
      <c r="F155" s="1129">
        <v>77.264799999999994</v>
      </c>
      <c r="G155" s="1129">
        <v>7.2797999999999998</v>
      </c>
      <c r="H155" s="1129">
        <v>0.7</v>
      </c>
      <c r="I155" s="1129">
        <v>69.284999999999997</v>
      </c>
      <c r="J155" s="1783">
        <v>3027.11</v>
      </c>
      <c r="K155" s="1023">
        <f t="shared" si="5"/>
        <v>69.284999999999997</v>
      </c>
      <c r="L155" s="678">
        <f t="shared" si="5"/>
        <v>3027.11</v>
      </c>
      <c r="M155" s="677">
        <f t="shared" si="11"/>
        <v>2.2888167261843801E-2</v>
      </c>
      <c r="N155" s="1141">
        <v>226.3</v>
      </c>
      <c r="O155" s="679">
        <f t="shared" si="12"/>
        <v>5.1795922513552526</v>
      </c>
      <c r="P155" s="679">
        <f t="shared" si="13"/>
        <v>1373.2900357106282</v>
      </c>
      <c r="Q155" s="680">
        <f t="shared" si="14"/>
        <v>310.77553508131518</v>
      </c>
    </row>
    <row r="156" spans="1:17" ht="12" thickBot="1">
      <c r="A156" s="1785"/>
      <c r="B156" s="1763" t="s">
        <v>817</v>
      </c>
      <c r="C156" s="1786" t="s">
        <v>828</v>
      </c>
      <c r="D156" s="1220">
        <v>40</v>
      </c>
      <c r="E156" s="1220">
        <v>1981</v>
      </c>
      <c r="F156" s="1220">
        <v>63.812899999999999</v>
      </c>
      <c r="G156" s="1220">
        <v>6.8661000000000003</v>
      </c>
      <c r="H156" s="1220">
        <v>4</v>
      </c>
      <c r="I156" s="1220">
        <v>52.946800000000003</v>
      </c>
      <c r="J156" s="1787">
        <v>2256.3000000000002</v>
      </c>
      <c r="K156" s="1788">
        <f t="shared" si="5"/>
        <v>52.946800000000003</v>
      </c>
      <c r="L156" s="1222">
        <f t="shared" si="5"/>
        <v>2256.3000000000002</v>
      </c>
      <c r="M156" s="1208">
        <f t="shared" si="11"/>
        <v>2.3466205735052963E-2</v>
      </c>
      <c r="N156" s="1223">
        <v>226.3</v>
      </c>
      <c r="O156" s="1134">
        <f t="shared" si="12"/>
        <v>5.3104023578424862</v>
      </c>
      <c r="P156" s="1134">
        <f t="shared" si="13"/>
        <v>1407.9723441031776</v>
      </c>
      <c r="Q156" s="1135">
        <f t="shared" si="14"/>
        <v>318.62414147054909</v>
      </c>
    </row>
    <row r="157" spans="1:17">
      <c r="A157" s="1789" t="s">
        <v>12</v>
      </c>
      <c r="B157" s="1767">
        <v>1</v>
      </c>
      <c r="C157" s="1790" t="s">
        <v>829</v>
      </c>
      <c r="D157" s="1024">
        <v>40</v>
      </c>
      <c r="E157" s="1024">
        <v>1978</v>
      </c>
      <c r="F157" s="1024">
        <v>64.900000000000006</v>
      </c>
      <c r="G157" s="1024">
        <v>7.2527999999999997</v>
      </c>
      <c r="H157" s="1024">
        <v>4</v>
      </c>
      <c r="I157" s="1024">
        <v>53.647199999999998</v>
      </c>
      <c r="J157" s="1791">
        <v>2227.94</v>
      </c>
      <c r="K157" s="1026">
        <f>I157</f>
        <v>53.647199999999998</v>
      </c>
      <c r="L157" s="792">
        <f>J157</f>
        <v>2227.94</v>
      </c>
      <c r="M157" s="791">
        <f>K157/L157</f>
        <v>2.4079284002262179E-2</v>
      </c>
      <c r="N157" s="1136">
        <v>226.3</v>
      </c>
      <c r="O157" s="793">
        <f>M157*N157</f>
        <v>5.4491419697119312</v>
      </c>
      <c r="P157" s="793">
        <f>M157*60*1000</f>
        <v>1444.7570401357309</v>
      </c>
      <c r="Q157" s="794">
        <f>P157*N157/1000</f>
        <v>326.94851818271593</v>
      </c>
    </row>
    <row r="158" spans="1:17">
      <c r="A158" s="1792"/>
      <c r="B158" s="1759">
        <v>2</v>
      </c>
      <c r="C158" s="1793" t="s">
        <v>830</v>
      </c>
      <c r="D158" s="1137">
        <v>85</v>
      </c>
      <c r="E158" s="1137">
        <v>1967</v>
      </c>
      <c r="F158" s="1137">
        <v>114.5312</v>
      </c>
      <c r="G158" s="1137">
        <v>12.667</v>
      </c>
      <c r="H158" s="1137">
        <v>8.5</v>
      </c>
      <c r="I158" s="1137">
        <v>93.364199999999997</v>
      </c>
      <c r="J158" s="1794">
        <v>3818.94</v>
      </c>
      <c r="K158" s="1032">
        <f t="shared" ref="K158:L166" si="15">I158</f>
        <v>93.364199999999997</v>
      </c>
      <c r="L158" s="682">
        <f t="shared" si="15"/>
        <v>3818.94</v>
      </c>
      <c r="M158" s="681">
        <f t="shared" ref="M158:M166" si="16">K158/L158</f>
        <v>2.444767396188471E-2</v>
      </c>
      <c r="N158" s="1142">
        <v>226.3</v>
      </c>
      <c r="O158" s="683">
        <f t="shared" ref="O158:O166" si="17">M158*N158</f>
        <v>5.5325086175745106</v>
      </c>
      <c r="P158" s="683">
        <f t="shared" ref="P158:P166" si="18">M158*60*1000</f>
        <v>1466.8604377130828</v>
      </c>
      <c r="Q158" s="684">
        <f t="shared" ref="Q158:Q166" si="19">P158*N158/1000</f>
        <v>331.95051705447065</v>
      </c>
    </row>
    <row r="159" spans="1:17">
      <c r="A159" s="1792"/>
      <c r="B159" s="1759">
        <v>3</v>
      </c>
      <c r="C159" s="1793" t="s">
        <v>831</v>
      </c>
      <c r="D159" s="1137">
        <v>70</v>
      </c>
      <c r="E159" s="1137">
        <v>1964</v>
      </c>
      <c r="F159" s="1137">
        <v>88.049599999999998</v>
      </c>
      <c r="G159" s="1137">
        <v>6.4261999999999997</v>
      </c>
      <c r="H159" s="1137">
        <v>6.97</v>
      </c>
      <c r="I159" s="1137">
        <v>74.653400000000005</v>
      </c>
      <c r="J159" s="1794">
        <v>2989.54</v>
      </c>
      <c r="K159" s="1032">
        <f t="shared" si="15"/>
        <v>74.653400000000005</v>
      </c>
      <c r="L159" s="682">
        <f t="shared" si="15"/>
        <v>2989.54</v>
      </c>
      <c r="M159" s="681">
        <f t="shared" si="16"/>
        <v>2.4971534082166489E-2</v>
      </c>
      <c r="N159" s="1142">
        <v>226.3</v>
      </c>
      <c r="O159" s="683">
        <f t="shared" si="17"/>
        <v>5.6510581627942766</v>
      </c>
      <c r="P159" s="683">
        <f t="shared" si="18"/>
        <v>1498.2920449299893</v>
      </c>
      <c r="Q159" s="684">
        <f t="shared" si="19"/>
        <v>339.06348976765662</v>
      </c>
    </row>
    <row r="160" spans="1:17">
      <c r="A160" s="1792"/>
      <c r="B160" s="1759">
        <v>4</v>
      </c>
      <c r="C160" s="1793" t="s">
        <v>832</v>
      </c>
      <c r="D160" s="1137">
        <v>41</v>
      </c>
      <c r="E160" s="1137">
        <v>1963</v>
      </c>
      <c r="F160" s="1137">
        <v>47.4</v>
      </c>
      <c r="G160" s="1137">
        <v>2.2660999999999998</v>
      </c>
      <c r="H160" s="1137">
        <v>0.4</v>
      </c>
      <c r="I160" s="1137">
        <v>44.733899999999998</v>
      </c>
      <c r="J160" s="1794">
        <v>1750.52</v>
      </c>
      <c r="K160" s="1032">
        <f t="shared" si="15"/>
        <v>44.733899999999998</v>
      </c>
      <c r="L160" s="682">
        <f t="shared" si="15"/>
        <v>1750.52</v>
      </c>
      <c r="M160" s="681">
        <f t="shared" si="16"/>
        <v>2.5554635194113749E-2</v>
      </c>
      <c r="N160" s="1142">
        <v>226.3</v>
      </c>
      <c r="O160" s="683">
        <f t="shared" si="17"/>
        <v>5.7830139444279416</v>
      </c>
      <c r="P160" s="683">
        <f t="shared" si="18"/>
        <v>1533.2781116468248</v>
      </c>
      <c r="Q160" s="684">
        <f t="shared" si="19"/>
        <v>346.98083666567646</v>
      </c>
    </row>
    <row r="161" spans="1:18">
      <c r="A161" s="1792"/>
      <c r="B161" s="1759">
        <v>5</v>
      </c>
      <c r="C161" s="1793" t="s">
        <v>833</v>
      </c>
      <c r="D161" s="1137">
        <v>105</v>
      </c>
      <c r="E161" s="1137">
        <v>1963</v>
      </c>
      <c r="F161" s="1137">
        <v>77.2</v>
      </c>
      <c r="G161" s="1137">
        <v>6.0598000000000001</v>
      </c>
      <c r="H161" s="1137"/>
      <c r="I161" s="1137">
        <v>71.140199999999993</v>
      </c>
      <c r="J161" s="1794">
        <v>2703.3</v>
      </c>
      <c r="K161" s="1032">
        <f t="shared" si="15"/>
        <v>71.140199999999993</v>
      </c>
      <c r="L161" s="682">
        <f t="shared" si="15"/>
        <v>2703.3</v>
      </c>
      <c r="M161" s="681">
        <f t="shared" si="16"/>
        <v>2.6316058151148593E-2</v>
      </c>
      <c r="N161" s="1142">
        <v>226.3</v>
      </c>
      <c r="O161" s="683">
        <f t="shared" si="17"/>
        <v>5.955323959604927</v>
      </c>
      <c r="P161" s="683">
        <f t="shared" si="18"/>
        <v>1578.9634890689158</v>
      </c>
      <c r="Q161" s="684">
        <f t="shared" si="19"/>
        <v>357.31943757629568</v>
      </c>
    </row>
    <row r="162" spans="1:18">
      <c r="A162" s="1792"/>
      <c r="B162" s="1759">
        <v>6</v>
      </c>
      <c r="C162" s="1793" t="s">
        <v>834</v>
      </c>
      <c r="D162" s="1137">
        <v>32</v>
      </c>
      <c r="E162" s="1137">
        <v>1962</v>
      </c>
      <c r="F162" s="1137">
        <v>38.941400000000002</v>
      </c>
      <c r="G162" s="1137">
        <v>4.0500999999999996</v>
      </c>
      <c r="H162" s="1137">
        <v>0.32</v>
      </c>
      <c r="I162" s="1137">
        <v>34.571300000000001</v>
      </c>
      <c r="J162" s="1794">
        <v>1223.24</v>
      </c>
      <c r="K162" s="1032">
        <f t="shared" si="15"/>
        <v>34.571300000000001</v>
      </c>
      <c r="L162" s="682">
        <f t="shared" si="15"/>
        <v>1223.24</v>
      </c>
      <c r="M162" s="681">
        <f t="shared" si="16"/>
        <v>2.8262074490696839E-2</v>
      </c>
      <c r="N162" s="1142">
        <v>226.3</v>
      </c>
      <c r="O162" s="683">
        <f t="shared" si="17"/>
        <v>6.3957074572446952</v>
      </c>
      <c r="P162" s="683">
        <f t="shared" si="18"/>
        <v>1695.7244694418102</v>
      </c>
      <c r="Q162" s="684">
        <f t="shared" si="19"/>
        <v>383.74244743468171</v>
      </c>
    </row>
    <row r="163" spans="1:18">
      <c r="A163" s="1792"/>
      <c r="B163" s="1759">
        <v>7</v>
      </c>
      <c r="C163" s="1793" t="s">
        <v>835</v>
      </c>
      <c r="D163" s="1137">
        <v>77</v>
      </c>
      <c r="E163" s="1137">
        <v>1976</v>
      </c>
      <c r="F163" s="1137">
        <v>48.854700000000001</v>
      </c>
      <c r="G163" s="1137">
        <v>3.9456000000000002</v>
      </c>
      <c r="H163" s="1137">
        <v>0.77</v>
      </c>
      <c r="I163" s="1137">
        <v>44.139099999999999</v>
      </c>
      <c r="J163" s="1794">
        <v>1338.95</v>
      </c>
      <c r="K163" s="1032">
        <f t="shared" si="15"/>
        <v>44.139099999999999</v>
      </c>
      <c r="L163" s="682">
        <f t="shared" si="15"/>
        <v>1338.95</v>
      </c>
      <c r="M163" s="681">
        <f t="shared" si="16"/>
        <v>3.2965458008140706E-2</v>
      </c>
      <c r="N163" s="1142">
        <v>226.3</v>
      </c>
      <c r="O163" s="683">
        <f t="shared" si="17"/>
        <v>7.4600831472422424</v>
      </c>
      <c r="P163" s="683">
        <f t="shared" si="18"/>
        <v>1977.9274804884424</v>
      </c>
      <c r="Q163" s="684">
        <f t="shared" si="19"/>
        <v>447.60498883453454</v>
      </c>
    </row>
    <row r="164" spans="1:18">
      <c r="A164" s="1792"/>
      <c r="B164" s="1759">
        <v>8</v>
      </c>
      <c r="C164" s="1793" t="s">
        <v>836</v>
      </c>
      <c r="D164" s="1137">
        <v>74</v>
      </c>
      <c r="E164" s="1137">
        <v>1961</v>
      </c>
      <c r="F164" s="1137">
        <v>48.480800000000002</v>
      </c>
      <c r="G164" s="1137">
        <v>1.7895000000000001</v>
      </c>
      <c r="H164" s="1137">
        <v>0.74</v>
      </c>
      <c r="I164" s="1137">
        <v>45.951300000000003</v>
      </c>
      <c r="J164" s="1794">
        <v>1342.27</v>
      </c>
      <c r="K164" s="1032">
        <f t="shared" si="15"/>
        <v>45.951300000000003</v>
      </c>
      <c r="L164" s="682">
        <f t="shared" si="15"/>
        <v>1342.27</v>
      </c>
      <c r="M164" s="681">
        <f t="shared" si="16"/>
        <v>3.4234021471090025E-2</v>
      </c>
      <c r="N164" s="1142">
        <v>226.3</v>
      </c>
      <c r="O164" s="683">
        <f t="shared" si="17"/>
        <v>7.7471590589076733</v>
      </c>
      <c r="P164" s="683">
        <f t="shared" si="18"/>
        <v>2054.0412882654014</v>
      </c>
      <c r="Q164" s="684">
        <f t="shared" si="19"/>
        <v>464.82954353446036</v>
      </c>
    </row>
    <row r="165" spans="1:18">
      <c r="A165" s="1792"/>
      <c r="B165" s="1759">
        <v>9</v>
      </c>
      <c r="C165" s="1793" t="s">
        <v>837</v>
      </c>
      <c r="D165" s="1137">
        <v>15</v>
      </c>
      <c r="E165" s="1137">
        <v>1978</v>
      </c>
      <c r="F165" s="1137">
        <v>41.02</v>
      </c>
      <c r="G165" s="1137">
        <v>2.1482000000000001</v>
      </c>
      <c r="H165" s="1137">
        <v>0.13</v>
      </c>
      <c r="I165" s="1137">
        <v>38.741799999999998</v>
      </c>
      <c r="J165" s="1137">
        <v>946.44</v>
      </c>
      <c r="K165" s="1032">
        <f t="shared" si="15"/>
        <v>38.741799999999998</v>
      </c>
      <c r="L165" s="682">
        <f t="shared" si="15"/>
        <v>946.44</v>
      </c>
      <c r="M165" s="681">
        <f t="shared" si="16"/>
        <v>4.0934237775241952E-2</v>
      </c>
      <c r="N165" s="1142">
        <v>226.3</v>
      </c>
      <c r="O165" s="683">
        <f t="shared" si="17"/>
        <v>9.2634180085372542</v>
      </c>
      <c r="P165" s="683">
        <f t="shared" si="18"/>
        <v>2456.0542665145172</v>
      </c>
      <c r="Q165" s="684">
        <f t="shared" si="19"/>
        <v>555.80508051223524</v>
      </c>
    </row>
    <row r="166" spans="1:18" ht="12" thickBot="1">
      <c r="A166" s="1795"/>
      <c r="B166" s="1763" t="s">
        <v>817</v>
      </c>
      <c r="C166" s="1796" t="s">
        <v>838</v>
      </c>
      <c r="D166" s="1138">
        <v>12</v>
      </c>
      <c r="E166" s="1138">
        <v>1960</v>
      </c>
      <c r="F166" s="1138">
        <v>24.117999999999999</v>
      </c>
      <c r="G166" s="1138">
        <v>1.0190999999999999</v>
      </c>
      <c r="H166" s="1138">
        <v>0.12</v>
      </c>
      <c r="I166" s="1138">
        <v>22.978899999999999</v>
      </c>
      <c r="J166" s="1138">
        <v>539.66</v>
      </c>
      <c r="K166" s="1797">
        <f t="shared" si="15"/>
        <v>22.978899999999999</v>
      </c>
      <c r="L166" s="1198">
        <f t="shared" si="15"/>
        <v>539.66</v>
      </c>
      <c r="M166" s="1143">
        <f t="shared" si="16"/>
        <v>4.2580328354890118E-2</v>
      </c>
      <c r="N166" s="1144">
        <v>226.3</v>
      </c>
      <c r="O166" s="1139">
        <f t="shared" si="17"/>
        <v>9.6359283067116337</v>
      </c>
      <c r="P166" s="1139">
        <f t="shared" si="18"/>
        <v>2554.819701293407</v>
      </c>
      <c r="Q166" s="1140">
        <f t="shared" si="19"/>
        <v>578.15569840269802</v>
      </c>
    </row>
    <row r="169" spans="1:18" s="12" customFormat="1" ht="16.5" customHeight="1">
      <c r="A169" s="1540" t="s">
        <v>360</v>
      </c>
      <c r="B169" s="1540"/>
      <c r="C169" s="1540"/>
      <c r="D169" s="1540"/>
      <c r="E169" s="1540"/>
      <c r="F169" s="1540"/>
      <c r="G169" s="1540"/>
      <c r="H169" s="1540"/>
      <c r="I169" s="1540"/>
      <c r="J169" s="1540"/>
      <c r="K169" s="1540"/>
      <c r="L169" s="1540"/>
      <c r="M169" s="1540"/>
      <c r="N169" s="1540"/>
      <c r="O169" s="1540"/>
      <c r="P169" s="1540"/>
      <c r="Q169" s="1540"/>
    </row>
    <row r="170" spans="1:18" s="12" customFormat="1" ht="14.25" customHeight="1" thickBot="1">
      <c r="A170" s="1265"/>
      <c r="B170" s="1265"/>
      <c r="C170" s="1265"/>
      <c r="D170" s="1265"/>
      <c r="E170" s="1521" t="s">
        <v>507</v>
      </c>
      <c r="F170" s="1521"/>
      <c r="G170" s="1521"/>
      <c r="H170" s="1521"/>
      <c r="I170" s="1265">
        <v>-1.4</v>
      </c>
      <c r="J170" s="1265" t="s">
        <v>506</v>
      </c>
      <c r="K170" s="1265" t="s">
        <v>508</v>
      </c>
      <c r="L170" s="1266">
        <v>601</v>
      </c>
      <c r="M170" s="1265"/>
      <c r="N170" s="1265"/>
      <c r="O170" s="1265"/>
      <c r="P170" s="1265"/>
      <c r="Q170" s="1265"/>
    </row>
    <row r="171" spans="1:18">
      <c r="A171" s="1605" t="s">
        <v>1</v>
      </c>
      <c r="B171" s="1552" t="s">
        <v>0</v>
      </c>
      <c r="C171" s="1524" t="s">
        <v>2</v>
      </c>
      <c r="D171" s="1524" t="s">
        <v>3</v>
      </c>
      <c r="E171" s="1524" t="s">
        <v>13</v>
      </c>
      <c r="F171" s="1527" t="s">
        <v>14</v>
      </c>
      <c r="G171" s="1528"/>
      <c r="H171" s="1528"/>
      <c r="I171" s="1529"/>
      <c r="J171" s="1524" t="s">
        <v>4</v>
      </c>
      <c r="K171" s="1524" t="s">
        <v>15</v>
      </c>
      <c r="L171" s="1524" t="s">
        <v>5</v>
      </c>
      <c r="M171" s="1524" t="s">
        <v>6</v>
      </c>
      <c r="N171" s="1524" t="s">
        <v>16</v>
      </c>
      <c r="O171" s="1554" t="s">
        <v>17</v>
      </c>
      <c r="P171" s="1524" t="s">
        <v>25</v>
      </c>
      <c r="Q171" s="1543" t="s">
        <v>26</v>
      </c>
      <c r="R171" s="6"/>
    </row>
    <row r="172" spans="1:18" ht="33.75">
      <c r="A172" s="1606"/>
      <c r="B172" s="1553"/>
      <c r="C172" s="1525"/>
      <c r="D172" s="1526"/>
      <c r="E172" s="1526"/>
      <c r="F172" s="685" t="s">
        <v>18</v>
      </c>
      <c r="G172" s="685" t="s">
        <v>19</v>
      </c>
      <c r="H172" s="685" t="s">
        <v>20</v>
      </c>
      <c r="I172" s="685" t="s">
        <v>21</v>
      </c>
      <c r="J172" s="1526"/>
      <c r="K172" s="1526"/>
      <c r="L172" s="1526"/>
      <c r="M172" s="1526"/>
      <c r="N172" s="1526"/>
      <c r="O172" s="1555"/>
      <c r="P172" s="1526"/>
      <c r="Q172" s="1544"/>
    </row>
    <row r="173" spans="1:18">
      <c r="A173" s="1607"/>
      <c r="B173" s="1608"/>
      <c r="C173" s="1526"/>
      <c r="D173" s="120" t="s">
        <v>7</v>
      </c>
      <c r="E173" s="120" t="s">
        <v>8</v>
      </c>
      <c r="F173" s="120" t="s">
        <v>9</v>
      </c>
      <c r="G173" s="120" t="s">
        <v>9</v>
      </c>
      <c r="H173" s="120" t="s">
        <v>9</v>
      </c>
      <c r="I173" s="120" t="s">
        <v>9</v>
      </c>
      <c r="J173" s="120" t="s">
        <v>22</v>
      </c>
      <c r="K173" s="120" t="s">
        <v>9</v>
      </c>
      <c r="L173" s="120" t="s">
        <v>22</v>
      </c>
      <c r="M173" s="120" t="s">
        <v>76</v>
      </c>
      <c r="N173" s="120" t="s">
        <v>10</v>
      </c>
      <c r="O173" s="120" t="s">
        <v>77</v>
      </c>
      <c r="P173" s="121" t="s">
        <v>27</v>
      </c>
      <c r="Q173" s="122" t="s">
        <v>28</v>
      </c>
    </row>
    <row r="174" spans="1:18" ht="12" thickBot="1">
      <c r="A174" s="1202">
        <v>1</v>
      </c>
      <c r="B174" s="1203">
        <v>2</v>
      </c>
      <c r="C174" s="1204">
        <v>3</v>
      </c>
      <c r="D174" s="1205">
        <v>4</v>
      </c>
      <c r="E174" s="1205">
        <v>5</v>
      </c>
      <c r="F174" s="1205">
        <v>6</v>
      </c>
      <c r="G174" s="1205">
        <v>7</v>
      </c>
      <c r="H174" s="1205">
        <v>8</v>
      </c>
      <c r="I174" s="1205">
        <v>9</v>
      </c>
      <c r="J174" s="1205">
        <v>10</v>
      </c>
      <c r="K174" s="1205">
        <v>11</v>
      </c>
      <c r="L174" s="1204">
        <v>12</v>
      </c>
      <c r="M174" s="1205">
        <v>13</v>
      </c>
      <c r="N174" s="1205">
        <v>14</v>
      </c>
      <c r="O174" s="1206">
        <v>15</v>
      </c>
      <c r="P174" s="1204">
        <v>16</v>
      </c>
      <c r="Q174" s="1207">
        <v>17</v>
      </c>
    </row>
    <row r="175" spans="1:18" s="12" customFormat="1" ht="22.5">
      <c r="A175" s="1633" t="s">
        <v>361</v>
      </c>
      <c r="B175" s="632">
        <v>1</v>
      </c>
      <c r="C175" s="1834" t="s">
        <v>602</v>
      </c>
      <c r="D175" s="1835">
        <v>20</v>
      </c>
      <c r="E175" s="1836" t="s">
        <v>166</v>
      </c>
      <c r="F175" s="1837">
        <v>12.4</v>
      </c>
      <c r="G175" s="1837">
        <v>1.73</v>
      </c>
      <c r="H175" s="1837">
        <v>3.2</v>
      </c>
      <c r="I175" s="1837">
        <v>7.47</v>
      </c>
      <c r="J175" s="1838">
        <v>960.25</v>
      </c>
      <c r="K175" s="1837">
        <v>7.47</v>
      </c>
      <c r="L175" s="1839">
        <v>960.25</v>
      </c>
      <c r="M175" s="1689">
        <f>K175/L175</f>
        <v>7.7792241603749021E-3</v>
      </c>
      <c r="N175" s="1840">
        <v>228</v>
      </c>
      <c r="O175" s="1691">
        <f>M175*N175</f>
        <v>1.7736631085654777</v>
      </c>
      <c r="P175" s="1691">
        <f>M175*60*1000</f>
        <v>466.75344962249409</v>
      </c>
      <c r="Q175" s="999">
        <f>P175*N175/1000</f>
        <v>106.41978651392866</v>
      </c>
    </row>
    <row r="176" spans="1:18" s="12" customFormat="1" ht="12.75" customHeight="1">
      <c r="A176" s="1634"/>
      <c r="B176" s="633">
        <v>2</v>
      </c>
      <c r="C176" s="1841" t="s">
        <v>601</v>
      </c>
      <c r="D176" s="1842">
        <v>20</v>
      </c>
      <c r="E176" s="1843" t="s">
        <v>43</v>
      </c>
      <c r="F176" s="1844">
        <v>12.23</v>
      </c>
      <c r="G176" s="1844">
        <v>1.66</v>
      </c>
      <c r="H176" s="1844">
        <v>3.2</v>
      </c>
      <c r="I176" s="1844">
        <v>7.37</v>
      </c>
      <c r="J176" s="1845">
        <v>899.93</v>
      </c>
      <c r="K176" s="1844">
        <v>7.37</v>
      </c>
      <c r="L176" s="1845">
        <v>899.93</v>
      </c>
      <c r="M176" s="670">
        <f t="shared" ref="M176:M184" si="20">K176/L176</f>
        <v>8.1895258520107133E-3</v>
      </c>
      <c r="N176" s="1052">
        <v>228</v>
      </c>
      <c r="O176" s="1004">
        <f t="shared" ref="O176:O194" si="21">M176*N176</f>
        <v>1.8672118942584426</v>
      </c>
      <c r="P176" s="998">
        <f t="shared" ref="P176:P194" si="22">M176*60*1000</f>
        <v>491.37155112064278</v>
      </c>
      <c r="Q176" s="1005">
        <f t="shared" ref="Q176:Q194" si="23">P176*N176/1000</f>
        <v>112.03271365550656</v>
      </c>
    </row>
    <row r="177" spans="1:17" s="12" customFormat="1" ht="22.5">
      <c r="A177" s="1634"/>
      <c r="B177" s="633">
        <v>3</v>
      </c>
      <c r="C177" s="1841" t="s">
        <v>167</v>
      </c>
      <c r="D177" s="1842">
        <v>40</v>
      </c>
      <c r="E177" s="1843" t="s">
        <v>43</v>
      </c>
      <c r="F177" s="1844">
        <v>32.33</v>
      </c>
      <c r="G177" s="1844">
        <v>4.32</v>
      </c>
      <c r="H177" s="1844">
        <v>6.4</v>
      </c>
      <c r="I177" s="1844">
        <v>21.61</v>
      </c>
      <c r="J177" s="1845">
        <v>2495.71</v>
      </c>
      <c r="K177" s="1844">
        <v>21.61</v>
      </c>
      <c r="L177" s="1845">
        <v>2495.71</v>
      </c>
      <c r="M177" s="670">
        <f t="shared" si="20"/>
        <v>8.6588586013599325E-3</v>
      </c>
      <c r="N177" s="1052">
        <v>228</v>
      </c>
      <c r="O177" s="1004">
        <f t="shared" si="21"/>
        <v>1.9742197611100647</v>
      </c>
      <c r="P177" s="998">
        <f t="shared" si="22"/>
        <v>519.53151608159601</v>
      </c>
      <c r="Q177" s="1005">
        <f t="shared" si="23"/>
        <v>118.4531856666039</v>
      </c>
    </row>
    <row r="178" spans="1:17" s="12" customFormat="1" ht="22.5">
      <c r="A178" s="1634"/>
      <c r="B178" s="633">
        <v>4</v>
      </c>
      <c r="C178" s="1841" t="s">
        <v>165</v>
      </c>
      <c r="D178" s="1842">
        <v>45</v>
      </c>
      <c r="E178" s="1843" t="s">
        <v>166</v>
      </c>
      <c r="F178" s="1844">
        <v>32.56</v>
      </c>
      <c r="G178" s="1844">
        <v>4.49</v>
      </c>
      <c r="H178" s="1844">
        <v>7.2</v>
      </c>
      <c r="I178" s="1844">
        <v>20.87</v>
      </c>
      <c r="J178" s="1845">
        <v>2319.88</v>
      </c>
      <c r="K178" s="1844">
        <v>20.87</v>
      </c>
      <c r="L178" s="1845">
        <v>2319.88</v>
      </c>
      <c r="M178" s="670">
        <f t="shared" si="20"/>
        <v>8.9961549735331145E-3</v>
      </c>
      <c r="N178" s="1052">
        <v>228</v>
      </c>
      <c r="O178" s="1004">
        <f t="shared" si="21"/>
        <v>2.0511233339655499</v>
      </c>
      <c r="P178" s="998">
        <f t="shared" si="22"/>
        <v>539.76929841198682</v>
      </c>
      <c r="Q178" s="1005">
        <f t="shared" si="23"/>
        <v>123.067400037933</v>
      </c>
    </row>
    <row r="179" spans="1:17" s="12" customFormat="1" ht="22.5">
      <c r="A179" s="1634"/>
      <c r="B179" s="633">
        <v>5</v>
      </c>
      <c r="C179" s="1841" t="s">
        <v>476</v>
      </c>
      <c r="D179" s="1842">
        <v>40</v>
      </c>
      <c r="E179" s="1843" t="s">
        <v>43</v>
      </c>
      <c r="F179" s="1844">
        <v>34.619999999999997</v>
      </c>
      <c r="G179" s="1844">
        <v>3.85</v>
      </c>
      <c r="H179" s="1844">
        <v>6.4</v>
      </c>
      <c r="I179" s="1844">
        <v>24.37</v>
      </c>
      <c r="J179" s="1845">
        <v>2612.13</v>
      </c>
      <c r="K179" s="1844">
        <v>24.37</v>
      </c>
      <c r="L179" s="1845">
        <v>2612.13</v>
      </c>
      <c r="M179" s="670">
        <f t="shared" si="20"/>
        <v>9.3295509794688626E-3</v>
      </c>
      <c r="N179" s="1052">
        <v>228</v>
      </c>
      <c r="O179" s="1004">
        <f t="shared" si="21"/>
        <v>2.1271376233189008</v>
      </c>
      <c r="P179" s="998">
        <f t="shared" si="22"/>
        <v>559.77305876813182</v>
      </c>
      <c r="Q179" s="1005">
        <f t="shared" si="23"/>
        <v>127.62825739913406</v>
      </c>
    </row>
    <row r="180" spans="1:17" s="12" customFormat="1" ht="12.75" customHeight="1">
      <c r="A180" s="1634"/>
      <c r="B180" s="633">
        <v>6</v>
      </c>
      <c r="C180" s="1846" t="s">
        <v>169</v>
      </c>
      <c r="D180" s="1842">
        <v>92</v>
      </c>
      <c r="E180" s="1843">
        <v>2007</v>
      </c>
      <c r="F180" s="1844">
        <v>76.88</v>
      </c>
      <c r="G180" s="1844">
        <v>0</v>
      </c>
      <c r="H180" s="1844">
        <v>13.4068</v>
      </c>
      <c r="I180" s="1844">
        <v>63.470399999999998</v>
      </c>
      <c r="J180" s="1845">
        <v>6320.16</v>
      </c>
      <c r="K180" s="1844">
        <v>63.470399999999998</v>
      </c>
      <c r="L180" s="1845">
        <v>6320.16</v>
      </c>
      <c r="M180" s="670">
        <f t="shared" si="20"/>
        <v>1.0042530568846358E-2</v>
      </c>
      <c r="N180" s="1052">
        <v>228</v>
      </c>
      <c r="O180" s="1004">
        <f t="shared" si="21"/>
        <v>2.2896969696969696</v>
      </c>
      <c r="P180" s="998">
        <f t="shared" si="22"/>
        <v>602.55183413078146</v>
      </c>
      <c r="Q180" s="1005">
        <f t="shared" si="23"/>
        <v>137.38181818181818</v>
      </c>
    </row>
    <row r="181" spans="1:17" s="12" customFormat="1">
      <c r="A181" s="1634"/>
      <c r="B181" s="633">
        <v>7</v>
      </c>
      <c r="C181" s="1841" t="s">
        <v>170</v>
      </c>
      <c r="D181" s="1842">
        <v>52</v>
      </c>
      <c r="E181" s="1843">
        <v>2007</v>
      </c>
      <c r="F181" s="1844">
        <v>43.77</v>
      </c>
      <c r="G181" s="1844">
        <v>0</v>
      </c>
      <c r="H181" s="1844">
        <v>5.3179999999999996</v>
      </c>
      <c r="I181" s="1844">
        <v>38.450000000000003</v>
      </c>
      <c r="J181" s="1845">
        <v>3767.48</v>
      </c>
      <c r="K181" s="1844">
        <v>38.450000000000003</v>
      </c>
      <c r="L181" s="1845">
        <v>3767.48</v>
      </c>
      <c r="M181" s="670">
        <f t="shared" si="20"/>
        <v>1.0205760879951587E-2</v>
      </c>
      <c r="N181" s="1052">
        <v>228</v>
      </c>
      <c r="O181" s="1004">
        <f t="shared" si="21"/>
        <v>2.3269134806289618</v>
      </c>
      <c r="P181" s="998">
        <f t="shared" si="22"/>
        <v>612.34565279709523</v>
      </c>
      <c r="Q181" s="1005">
        <f t="shared" si="23"/>
        <v>139.61480883773771</v>
      </c>
    </row>
    <row r="182" spans="1:17" s="12" customFormat="1">
      <c r="A182" s="1634"/>
      <c r="B182" s="633">
        <v>8</v>
      </c>
      <c r="C182" s="1846" t="s">
        <v>168</v>
      </c>
      <c r="D182" s="1842">
        <v>78</v>
      </c>
      <c r="E182" s="1843">
        <v>2009</v>
      </c>
      <c r="F182" s="1844">
        <v>62.73</v>
      </c>
      <c r="G182" s="1844">
        <v>0</v>
      </c>
      <c r="H182" s="1844">
        <v>9.3554999999999993</v>
      </c>
      <c r="I182" s="1844">
        <v>53.374200000000002</v>
      </c>
      <c r="J182" s="1845">
        <v>5193.04</v>
      </c>
      <c r="K182" s="1844">
        <v>53.374200000000002</v>
      </c>
      <c r="L182" s="1845">
        <v>5193.04</v>
      </c>
      <c r="M182" s="670">
        <f t="shared" si="20"/>
        <v>1.0278025973225703E-2</v>
      </c>
      <c r="N182" s="1052">
        <v>228</v>
      </c>
      <c r="O182" s="1004">
        <f t="shared" si="21"/>
        <v>2.3433899218954601</v>
      </c>
      <c r="P182" s="998">
        <f t="shared" si="22"/>
        <v>616.68155839354222</v>
      </c>
      <c r="Q182" s="1005">
        <f t="shared" si="23"/>
        <v>140.60339531372762</v>
      </c>
    </row>
    <row r="183" spans="1:17" s="12" customFormat="1">
      <c r="A183" s="1634"/>
      <c r="B183" s="633">
        <v>9</v>
      </c>
      <c r="C183" s="1841" t="s">
        <v>171</v>
      </c>
      <c r="D183" s="1842">
        <v>17</v>
      </c>
      <c r="E183" s="1843">
        <v>2009</v>
      </c>
      <c r="F183" s="1844">
        <v>21.23</v>
      </c>
      <c r="G183" s="1844">
        <v>0</v>
      </c>
      <c r="H183" s="1844">
        <v>6.1531000000000002</v>
      </c>
      <c r="I183" s="1844">
        <v>15.0769</v>
      </c>
      <c r="J183" s="1845">
        <v>1463.65</v>
      </c>
      <c r="K183" s="1844">
        <v>15.0769</v>
      </c>
      <c r="L183" s="1845">
        <v>1463.65</v>
      </c>
      <c r="M183" s="670">
        <f t="shared" si="20"/>
        <v>1.0300891606599938E-2</v>
      </c>
      <c r="N183" s="1052">
        <v>228</v>
      </c>
      <c r="O183" s="1004">
        <f t="shared" si="21"/>
        <v>2.3486032863047859</v>
      </c>
      <c r="P183" s="998">
        <f t="shared" si="22"/>
        <v>618.05349639599626</v>
      </c>
      <c r="Q183" s="1005">
        <f t="shared" si="23"/>
        <v>140.91619717828715</v>
      </c>
    </row>
    <row r="184" spans="1:17" s="12" customFormat="1" ht="23.25" thickBot="1">
      <c r="A184" s="1635"/>
      <c r="B184" s="1478">
        <v>10</v>
      </c>
      <c r="C184" s="1847" t="s">
        <v>603</v>
      </c>
      <c r="D184" s="1848">
        <v>4</v>
      </c>
      <c r="E184" s="1849" t="s">
        <v>43</v>
      </c>
      <c r="F184" s="1850">
        <v>3.29</v>
      </c>
      <c r="G184" s="1850">
        <v>0.42</v>
      </c>
      <c r="H184" s="1850">
        <v>0.04</v>
      </c>
      <c r="I184" s="1850">
        <v>2.83</v>
      </c>
      <c r="J184" s="1851">
        <v>193.25</v>
      </c>
      <c r="K184" s="1850">
        <v>2.83</v>
      </c>
      <c r="L184" s="1851">
        <v>193.25</v>
      </c>
      <c r="M184" s="1146">
        <f t="shared" si="20"/>
        <v>1.4644243208279431E-2</v>
      </c>
      <c r="N184" s="1852">
        <v>228</v>
      </c>
      <c r="O184" s="1160">
        <f t="shared" si="21"/>
        <v>3.3388874514877105</v>
      </c>
      <c r="P184" s="1161">
        <f t="shared" si="22"/>
        <v>878.65459249676587</v>
      </c>
      <c r="Q184" s="1162">
        <f t="shared" si="23"/>
        <v>200.33324708926261</v>
      </c>
    </row>
    <row r="185" spans="1:17" s="12" customFormat="1" ht="22.5">
      <c r="A185" s="1636" t="s">
        <v>362</v>
      </c>
      <c r="B185" s="1479">
        <v>1</v>
      </c>
      <c r="C185" s="1853" t="s">
        <v>479</v>
      </c>
      <c r="D185" s="1854">
        <v>54</v>
      </c>
      <c r="E185" s="1855" t="s">
        <v>43</v>
      </c>
      <c r="F185" s="1856">
        <v>45.49</v>
      </c>
      <c r="G185" s="1856">
        <v>5.04</v>
      </c>
      <c r="H185" s="1856">
        <v>8.64</v>
      </c>
      <c r="I185" s="1856">
        <v>31.81</v>
      </c>
      <c r="J185" s="1857">
        <v>2987.33</v>
      </c>
      <c r="K185" s="1856">
        <v>31.81</v>
      </c>
      <c r="L185" s="1857">
        <v>2987.33</v>
      </c>
      <c r="M185" s="1011">
        <f>K185/L185</f>
        <v>1.0648304673404009E-2</v>
      </c>
      <c r="N185" s="1858">
        <v>228</v>
      </c>
      <c r="O185" s="1012">
        <f t="shared" si="21"/>
        <v>2.4278134655361141</v>
      </c>
      <c r="P185" s="1012">
        <f t="shared" si="22"/>
        <v>638.89828040424061</v>
      </c>
      <c r="Q185" s="1013">
        <f t="shared" si="23"/>
        <v>145.66880793216686</v>
      </c>
    </row>
    <row r="186" spans="1:17" s="12" customFormat="1">
      <c r="A186" s="1637"/>
      <c r="B186" s="1480">
        <v>2</v>
      </c>
      <c r="C186" s="1859" t="s">
        <v>478</v>
      </c>
      <c r="D186" s="1860">
        <v>54</v>
      </c>
      <c r="E186" s="1861" t="s">
        <v>43</v>
      </c>
      <c r="F186" s="1862">
        <v>45.74</v>
      </c>
      <c r="G186" s="1862">
        <v>5.17</v>
      </c>
      <c r="H186" s="1862">
        <v>8.64</v>
      </c>
      <c r="I186" s="1862">
        <v>31.93</v>
      </c>
      <c r="J186" s="1863">
        <v>2985.12</v>
      </c>
      <c r="K186" s="1862">
        <v>31.93</v>
      </c>
      <c r="L186" s="1863">
        <v>2985.12</v>
      </c>
      <c r="M186" s="1011">
        <f>K186/L186</f>
        <v>1.0696387414911294E-2</v>
      </c>
      <c r="N186" s="1055">
        <v>228</v>
      </c>
      <c r="O186" s="1012">
        <f t="shared" si="21"/>
        <v>2.4387763305997749</v>
      </c>
      <c r="P186" s="1012">
        <f t="shared" si="22"/>
        <v>641.78324489467764</v>
      </c>
      <c r="Q186" s="1013">
        <f t="shared" si="23"/>
        <v>146.32657983598651</v>
      </c>
    </row>
    <row r="187" spans="1:17" s="12" customFormat="1">
      <c r="A187" s="1637"/>
      <c r="B187" s="1480">
        <v>3</v>
      </c>
      <c r="C187" s="1859" t="s">
        <v>477</v>
      </c>
      <c r="D187" s="1860">
        <v>30</v>
      </c>
      <c r="E187" s="1861" t="s">
        <v>43</v>
      </c>
      <c r="F187" s="1862">
        <v>33.14</v>
      </c>
      <c r="G187" s="1862">
        <v>5.0199999999999996</v>
      </c>
      <c r="H187" s="1862">
        <v>4.8</v>
      </c>
      <c r="I187" s="1862">
        <v>23.32</v>
      </c>
      <c r="J187" s="1863">
        <v>2051.9499999999998</v>
      </c>
      <c r="K187" s="1862">
        <v>23.32</v>
      </c>
      <c r="L187" s="1863">
        <v>2051.9499999999998</v>
      </c>
      <c r="M187" s="1016">
        <f t="shared" ref="M187:M194" si="24">K187/L187</f>
        <v>1.136479933721582E-2</v>
      </c>
      <c r="N187" s="1055">
        <v>228</v>
      </c>
      <c r="O187" s="1012">
        <f t="shared" si="21"/>
        <v>2.5911742488852068</v>
      </c>
      <c r="P187" s="1012">
        <f t="shared" si="22"/>
        <v>681.88796023294913</v>
      </c>
      <c r="Q187" s="1017">
        <f t="shared" si="23"/>
        <v>155.47045493311239</v>
      </c>
    </row>
    <row r="188" spans="1:17" s="12" customFormat="1">
      <c r="A188" s="1637"/>
      <c r="B188" s="1480">
        <v>4</v>
      </c>
      <c r="C188" s="1859" t="s">
        <v>172</v>
      </c>
      <c r="D188" s="1860">
        <v>56</v>
      </c>
      <c r="E188" s="1861" t="s">
        <v>43</v>
      </c>
      <c r="F188" s="1862">
        <v>51.51</v>
      </c>
      <c r="G188" s="1862">
        <v>5.34</v>
      </c>
      <c r="H188" s="1862">
        <v>8.64</v>
      </c>
      <c r="I188" s="1862">
        <v>37.53</v>
      </c>
      <c r="J188" s="1863">
        <v>3028.84</v>
      </c>
      <c r="K188" s="1862">
        <v>37.53</v>
      </c>
      <c r="L188" s="1863">
        <v>3028.84</v>
      </c>
      <c r="M188" s="1016">
        <f t="shared" si="24"/>
        <v>1.2390882317983121E-2</v>
      </c>
      <c r="N188" s="1055">
        <v>228</v>
      </c>
      <c r="O188" s="1171">
        <f t="shared" si="21"/>
        <v>2.8251211685001518</v>
      </c>
      <c r="P188" s="1012">
        <f t="shared" si="22"/>
        <v>743.45293907898724</v>
      </c>
      <c r="Q188" s="1017">
        <f t="shared" si="23"/>
        <v>169.5072701100091</v>
      </c>
    </row>
    <row r="189" spans="1:17" s="12" customFormat="1">
      <c r="A189" s="1637"/>
      <c r="B189" s="1480">
        <v>5</v>
      </c>
      <c r="C189" s="1859" t="s">
        <v>173</v>
      </c>
      <c r="D189" s="1860">
        <v>15</v>
      </c>
      <c r="E189" s="1861" t="s">
        <v>43</v>
      </c>
      <c r="F189" s="1862">
        <v>18.68</v>
      </c>
      <c r="G189" s="1862">
        <v>1.32</v>
      </c>
      <c r="H189" s="1862">
        <v>2.4</v>
      </c>
      <c r="I189" s="1862">
        <v>14.96</v>
      </c>
      <c r="J189" s="1863">
        <v>1120.1099999999999</v>
      </c>
      <c r="K189" s="1862">
        <v>14.96</v>
      </c>
      <c r="L189" s="1863">
        <v>1120.1099999999999</v>
      </c>
      <c r="M189" s="1016">
        <f t="shared" si="24"/>
        <v>1.3355831123728922E-2</v>
      </c>
      <c r="N189" s="1055">
        <v>228</v>
      </c>
      <c r="O189" s="1171">
        <f t="shared" si="21"/>
        <v>3.045129496210194</v>
      </c>
      <c r="P189" s="1012">
        <f t="shared" si="22"/>
        <v>801.3498674237353</v>
      </c>
      <c r="Q189" s="1017">
        <f t="shared" si="23"/>
        <v>182.70776977261164</v>
      </c>
    </row>
    <row r="190" spans="1:17" s="12" customFormat="1">
      <c r="A190" s="1637"/>
      <c r="B190" s="1480">
        <v>6</v>
      </c>
      <c r="C190" s="1859" t="s">
        <v>480</v>
      </c>
      <c r="D190" s="1860">
        <v>30</v>
      </c>
      <c r="E190" s="1861" t="s">
        <v>43</v>
      </c>
      <c r="F190" s="1862">
        <v>36.18</v>
      </c>
      <c r="G190" s="1862">
        <v>3.2</v>
      </c>
      <c r="H190" s="1862">
        <v>4.8</v>
      </c>
      <c r="I190" s="1862">
        <v>28.18</v>
      </c>
      <c r="J190" s="1863">
        <v>2013.33</v>
      </c>
      <c r="K190" s="1862">
        <v>28.18</v>
      </c>
      <c r="L190" s="1863">
        <v>2013.33</v>
      </c>
      <c r="M190" s="1016">
        <f t="shared" si="24"/>
        <v>1.3996711915085952E-2</v>
      </c>
      <c r="N190" s="1055">
        <v>228</v>
      </c>
      <c r="O190" s="1171">
        <f t="shared" si="21"/>
        <v>3.1912503166395969</v>
      </c>
      <c r="P190" s="1012">
        <f t="shared" si="22"/>
        <v>839.80271490515713</v>
      </c>
      <c r="Q190" s="1017">
        <f t="shared" si="23"/>
        <v>191.47501899837584</v>
      </c>
    </row>
    <row r="191" spans="1:17" s="12" customFormat="1">
      <c r="A191" s="1637"/>
      <c r="B191" s="1480">
        <v>7</v>
      </c>
      <c r="C191" s="1859" t="s">
        <v>174</v>
      </c>
      <c r="D191" s="1860">
        <v>52</v>
      </c>
      <c r="E191" s="1861" t="s">
        <v>43</v>
      </c>
      <c r="F191" s="1862">
        <v>55.68</v>
      </c>
      <c r="G191" s="1862">
        <v>5.05</v>
      </c>
      <c r="H191" s="1862">
        <v>8.48</v>
      </c>
      <c r="I191" s="1862">
        <v>42.15</v>
      </c>
      <c r="J191" s="1863">
        <v>3000.73</v>
      </c>
      <c r="K191" s="1862">
        <v>42.15</v>
      </c>
      <c r="L191" s="1863">
        <v>3000.73</v>
      </c>
      <c r="M191" s="1016">
        <f t="shared" si="24"/>
        <v>1.4046581998380393E-2</v>
      </c>
      <c r="N191" s="1055">
        <v>228</v>
      </c>
      <c r="O191" s="1171">
        <f t="shared" si="21"/>
        <v>3.2026206956307295</v>
      </c>
      <c r="P191" s="1012">
        <f t="shared" si="22"/>
        <v>842.79491990282361</v>
      </c>
      <c r="Q191" s="1017">
        <f t="shared" si="23"/>
        <v>192.15724173784378</v>
      </c>
    </row>
    <row r="192" spans="1:17" s="12" customFormat="1" ht="22.5">
      <c r="A192" s="1637"/>
      <c r="B192" s="1480">
        <v>8</v>
      </c>
      <c r="C192" s="1859" t="s">
        <v>481</v>
      </c>
      <c r="D192" s="1860">
        <v>53</v>
      </c>
      <c r="E192" s="1861" t="s">
        <v>43</v>
      </c>
      <c r="F192" s="1862">
        <v>57.18</v>
      </c>
      <c r="G192" s="1862">
        <v>5.17</v>
      </c>
      <c r="H192" s="1862">
        <v>8.56</v>
      </c>
      <c r="I192" s="1862">
        <v>43.45</v>
      </c>
      <c r="J192" s="1863">
        <v>2993.98</v>
      </c>
      <c r="K192" s="1862">
        <v>43.45</v>
      </c>
      <c r="L192" s="1863">
        <v>2993.98</v>
      </c>
      <c r="M192" s="1016">
        <f t="shared" si="24"/>
        <v>1.4512454993019326E-2</v>
      </c>
      <c r="N192" s="1055">
        <v>228</v>
      </c>
      <c r="O192" s="1171">
        <f t="shared" si="21"/>
        <v>3.3088397384084063</v>
      </c>
      <c r="P192" s="1012">
        <f t="shared" si="22"/>
        <v>870.74729958115961</v>
      </c>
      <c r="Q192" s="1017">
        <f t="shared" si="23"/>
        <v>198.53038430450439</v>
      </c>
    </row>
    <row r="193" spans="1:17" s="12" customFormat="1">
      <c r="A193" s="1637"/>
      <c r="B193" s="1480">
        <v>9</v>
      </c>
      <c r="C193" s="1859" t="s">
        <v>175</v>
      </c>
      <c r="D193" s="1860">
        <v>54</v>
      </c>
      <c r="E193" s="1861" t="s">
        <v>43</v>
      </c>
      <c r="F193" s="1862">
        <v>59.36</v>
      </c>
      <c r="G193" s="1862">
        <v>6.94</v>
      </c>
      <c r="H193" s="1862">
        <v>8.64</v>
      </c>
      <c r="I193" s="1862">
        <v>43.78</v>
      </c>
      <c r="J193" s="1863">
        <v>3008.9</v>
      </c>
      <c r="K193" s="1862">
        <v>43.78</v>
      </c>
      <c r="L193" s="1863">
        <v>3008.9</v>
      </c>
      <c r="M193" s="1016">
        <f t="shared" si="24"/>
        <v>1.4550167835421582E-2</v>
      </c>
      <c r="N193" s="1055">
        <v>228</v>
      </c>
      <c r="O193" s="1171">
        <f t="shared" si="21"/>
        <v>3.3174382664761208</v>
      </c>
      <c r="P193" s="1012">
        <f t="shared" si="22"/>
        <v>873.01007012529499</v>
      </c>
      <c r="Q193" s="1017">
        <f t="shared" si="23"/>
        <v>199.04629598856727</v>
      </c>
    </row>
    <row r="194" spans="1:17" s="12" customFormat="1" ht="12" thickBot="1">
      <c r="A194" s="1638"/>
      <c r="B194" s="1481">
        <v>10</v>
      </c>
      <c r="C194" s="1864" t="s">
        <v>176</v>
      </c>
      <c r="D194" s="1865">
        <v>18</v>
      </c>
      <c r="E194" s="1866" t="s">
        <v>43</v>
      </c>
      <c r="F194" s="1867">
        <v>26.93</v>
      </c>
      <c r="G194" s="1867">
        <v>1.44</v>
      </c>
      <c r="H194" s="1867">
        <v>2.88</v>
      </c>
      <c r="I194" s="1867">
        <v>22.61</v>
      </c>
      <c r="J194" s="1868">
        <v>946.37</v>
      </c>
      <c r="K194" s="1867">
        <v>22.61</v>
      </c>
      <c r="L194" s="1868">
        <v>946.37</v>
      </c>
      <c r="M194" s="1178">
        <f t="shared" si="24"/>
        <v>2.3891289876052706E-2</v>
      </c>
      <c r="N194" s="1869">
        <v>228</v>
      </c>
      <c r="O194" s="1179">
        <f t="shared" si="21"/>
        <v>5.4472140917400171</v>
      </c>
      <c r="P194" s="1179">
        <f t="shared" si="22"/>
        <v>1433.4773925631623</v>
      </c>
      <c r="Q194" s="1180">
        <f t="shared" si="23"/>
        <v>326.83284550440101</v>
      </c>
    </row>
    <row r="195" spans="1:17" s="12" customFormat="1">
      <c r="A195" s="1639" t="s">
        <v>331</v>
      </c>
      <c r="B195" s="1482">
        <v>1</v>
      </c>
      <c r="C195" s="1870" t="s">
        <v>604</v>
      </c>
      <c r="D195" s="1871">
        <v>45</v>
      </c>
      <c r="E195" s="1872" t="s">
        <v>43</v>
      </c>
      <c r="F195" s="1873">
        <v>50.91</v>
      </c>
      <c r="G195" s="1873">
        <v>4.0599999999999996</v>
      </c>
      <c r="H195" s="1873">
        <v>7.2</v>
      </c>
      <c r="I195" s="1873">
        <v>40.229999999999997</v>
      </c>
      <c r="J195" s="1874">
        <v>2350.1</v>
      </c>
      <c r="K195" s="1873">
        <v>40.229999999999997</v>
      </c>
      <c r="L195" s="1874">
        <v>2350.1</v>
      </c>
      <c r="M195" s="1020">
        <f>K195/L195</f>
        <v>1.7118420492744989E-2</v>
      </c>
      <c r="N195" s="1875">
        <v>228</v>
      </c>
      <c r="O195" s="1021">
        <f>M195*N195</f>
        <v>3.9029998723458577</v>
      </c>
      <c r="P195" s="1021">
        <f>M195*60*1000</f>
        <v>1027.1052295646994</v>
      </c>
      <c r="Q195" s="1022">
        <f>P195*N195/1000</f>
        <v>234.17999234075145</v>
      </c>
    </row>
    <row r="196" spans="1:17" s="12" customFormat="1">
      <c r="A196" s="1640"/>
      <c r="B196" s="1483">
        <v>2</v>
      </c>
      <c r="C196" s="1876" t="s">
        <v>180</v>
      </c>
      <c r="D196" s="1877">
        <v>76</v>
      </c>
      <c r="E196" s="1878" t="s">
        <v>43</v>
      </c>
      <c r="F196" s="1879">
        <v>42.25</v>
      </c>
      <c r="G196" s="1879">
        <v>4.7</v>
      </c>
      <c r="H196" s="1879">
        <v>0.74</v>
      </c>
      <c r="I196" s="1879">
        <v>36.81</v>
      </c>
      <c r="J196" s="1880">
        <v>1931.61</v>
      </c>
      <c r="K196" s="1879">
        <v>36.81</v>
      </c>
      <c r="L196" s="1880">
        <v>1931.61</v>
      </c>
      <c r="M196" s="677">
        <f t="shared" ref="M196:M204" si="25">K196/L196</f>
        <v>1.9056641868700205E-2</v>
      </c>
      <c r="N196" s="1881">
        <v>228</v>
      </c>
      <c r="O196" s="679">
        <f t="shared" ref="O196:O204" si="26">M196*N196</f>
        <v>4.3449143460636463</v>
      </c>
      <c r="P196" s="1021">
        <f t="shared" ref="P196:P204" si="27">M196*60*1000</f>
        <v>1143.3985121220123</v>
      </c>
      <c r="Q196" s="680">
        <f t="shared" ref="Q196:Q204" si="28">P196*N196/1000</f>
        <v>260.69486076381884</v>
      </c>
    </row>
    <row r="197" spans="1:17" s="12" customFormat="1">
      <c r="A197" s="1640"/>
      <c r="B197" s="1483">
        <v>3</v>
      </c>
      <c r="C197" s="1876" t="s">
        <v>181</v>
      </c>
      <c r="D197" s="1877">
        <v>107</v>
      </c>
      <c r="E197" s="1878" t="s">
        <v>43</v>
      </c>
      <c r="F197" s="1879">
        <v>72.52</v>
      </c>
      <c r="G197" s="1879">
        <v>6</v>
      </c>
      <c r="H197" s="1879">
        <v>17.2</v>
      </c>
      <c r="I197" s="1879">
        <v>49.32</v>
      </c>
      <c r="J197" s="1880">
        <v>2563.58</v>
      </c>
      <c r="K197" s="1879">
        <v>49.32</v>
      </c>
      <c r="L197" s="1880">
        <v>2563.58</v>
      </c>
      <c r="M197" s="677">
        <f t="shared" si="25"/>
        <v>1.9238720851309496E-2</v>
      </c>
      <c r="N197" s="1881">
        <v>228</v>
      </c>
      <c r="O197" s="679">
        <f t="shared" si="26"/>
        <v>4.3864283540985651</v>
      </c>
      <c r="P197" s="1021">
        <f t="shared" si="27"/>
        <v>1154.3232510785697</v>
      </c>
      <c r="Q197" s="680">
        <f t="shared" si="28"/>
        <v>263.18570124591389</v>
      </c>
    </row>
    <row r="198" spans="1:17" s="12" customFormat="1">
      <c r="A198" s="1640"/>
      <c r="B198" s="1483">
        <v>4</v>
      </c>
      <c r="C198" s="1876" t="s">
        <v>179</v>
      </c>
      <c r="D198" s="1877">
        <v>107</v>
      </c>
      <c r="E198" s="1878" t="s">
        <v>43</v>
      </c>
      <c r="F198" s="1879">
        <v>75.650000000000006</v>
      </c>
      <c r="G198" s="1879">
        <v>5.61</v>
      </c>
      <c r="H198" s="1879">
        <v>17.12</v>
      </c>
      <c r="I198" s="1879">
        <v>52.92</v>
      </c>
      <c r="J198" s="1880">
        <v>2632.02</v>
      </c>
      <c r="K198" s="1879">
        <v>52.35</v>
      </c>
      <c r="L198" s="1880">
        <v>2611.6799999999998</v>
      </c>
      <c r="M198" s="677">
        <f t="shared" si="25"/>
        <v>2.0044569013049074E-2</v>
      </c>
      <c r="N198" s="1881">
        <v>228</v>
      </c>
      <c r="O198" s="679">
        <f t="shared" si="26"/>
        <v>4.5701617349751888</v>
      </c>
      <c r="P198" s="1021">
        <f t="shared" si="27"/>
        <v>1202.6741407829445</v>
      </c>
      <c r="Q198" s="680">
        <f t="shared" si="28"/>
        <v>274.20970409851139</v>
      </c>
    </row>
    <row r="199" spans="1:17" s="12" customFormat="1">
      <c r="A199" s="1640"/>
      <c r="B199" s="1483">
        <v>5</v>
      </c>
      <c r="C199" s="1882" t="s">
        <v>605</v>
      </c>
      <c r="D199" s="1877">
        <v>55</v>
      </c>
      <c r="E199" s="1878" t="s">
        <v>43</v>
      </c>
      <c r="F199" s="1879">
        <v>68.61</v>
      </c>
      <c r="G199" s="1879">
        <v>4.49</v>
      </c>
      <c r="H199" s="1879">
        <v>8.64</v>
      </c>
      <c r="I199" s="1879">
        <v>55.48</v>
      </c>
      <c r="J199" s="1880">
        <v>2645.25</v>
      </c>
      <c r="K199" s="1879">
        <v>55.48</v>
      </c>
      <c r="L199" s="1880">
        <v>2645.25</v>
      </c>
      <c r="M199" s="677">
        <f t="shared" si="25"/>
        <v>2.0973442963803043E-2</v>
      </c>
      <c r="N199" s="1881">
        <v>228</v>
      </c>
      <c r="O199" s="679">
        <f t="shared" si="26"/>
        <v>4.7819449957470939</v>
      </c>
      <c r="P199" s="1021">
        <f t="shared" si="27"/>
        <v>1258.4065778281824</v>
      </c>
      <c r="Q199" s="680">
        <f t="shared" si="28"/>
        <v>286.91669974482562</v>
      </c>
    </row>
    <row r="200" spans="1:17" s="12" customFormat="1">
      <c r="A200" s="1640"/>
      <c r="B200" s="1483">
        <v>6</v>
      </c>
      <c r="C200" s="1876" t="s">
        <v>182</v>
      </c>
      <c r="D200" s="1877">
        <v>33</v>
      </c>
      <c r="E200" s="1878" t="s">
        <v>43</v>
      </c>
      <c r="F200" s="1879">
        <v>39.229999999999997</v>
      </c>
      <c r="G200" s="1879">
        <v>2.2999999999999998</v>
      </c>
      <c r="H200" s="1879">
        <v>5.12</v>
      </c>
      <c r="I200" s="1879">
        <v>31.81</v>
      </c>
      <c r="J200" s="1880">
        <v>1419.26</v>
      </c>
      <c r="K200" s="1879">
        <v>31.81</v>
      </c>
      <c r="L200" s="1880">
        <v>1419.26</v>
      </c>
      <c r="M200" s="677">
        <f t="shared" si="25"/>
        <v>2.2413088510914139E-2</v>
      </c>
      <c r="N200" s="1881">
        <v>228</v>
      </c>
      <c r="O200" s="679">
        <f t="shared" si="26"/>
        <v>5.1101841804884236</v>
      </c>
      <c r="P200" s="1021">
        <f t="shared" si="27"/>
        <v>1344.7853106548484</v>
      </c>
      <c r="Q200" s="680">
        <f t="shared" si="28"/>
        <v>306.61105082930544</v>
      </c>
    </row>
    <row r="201" spans="1:17" s="12" customFormat="1">
      <c r="A201" s="1640"/>
      <c r="B201" s="1483">
        <v>7</v>
      </c>
      <c r="C201" s="1876" t="s">
        <v>482</v>
      </c>
      <c r="D201" s="1877">
        <v>59</v>
      </c>
      <c r="E201" s="1878" t="s">
        <v>43</v>
      </c>
      <c r="F201" s="1879">
        <v>61.19</v>
      </c>
      <c r="G201" s="1879">
        <v>6.4</v>
      </c>
      <c r="H201" s="1879">
        <v>0.59</v>
      </c>
      <c r="I201" s="1879">
        <v>54.2</v>
      </c>
      <c r="J201" s="1880">
        <v>2449.7199999999998</v>
      </c>
      <c r="K201" s="1879">
        <v>54.2</v>
      </c>
      <c r="L201" s="1880">
        <v>2403.11</v>
      </c>
      <c r="M201" s="677">
        <f t="shared" si="25"/>
        <v>2.2554106969718407E-2</v>
      </c>
      <c r="N201" s="1881">
        <v>228</v>
      </c>
      <c r="O201" s="679">
        <f t="shared" si="26"/>
        <v>5.1423363890957967</v>
      </c>
      <c r="P201" s="1021">
        <f t="shared" si="27"/>
        <v>1353.2464181831047</v>
      </c>
      <c r="Q201" s="680">
        <f t="shared" si="28"/>
        <v>308.54018334574789</v>
      </c>
    </row>
    <row r="202" spans="1:17" s="12" customFormat="1">
      <c r="A202" s="1640"/>
      <c r="B202" s="1483">
        <v>8</v>
      </c>
      <c r="C202" s="1876" t="s">
        <v>183</v>
      </c>
      <c r="D202" s="1877">
        <v>105</v>
      </c>
      <c r="E202" s="1883" t="s">
        <v>43</v>
      </c>
      <c r="F202" s="1879">
        <v>82.89</v>
      </c>
      <c r="G202" s="1879">
        <v>7.14</v>
      </c>
      <c r="H202" s="1879">
        <v>16.8</v>
      </c>
      <c r="I202" s="1879">
        <v>58.95</v>
      </c>
      <c r="J202" s="1880">
        <v>2608.98</v>
      </c>
      <c r="K202" s="1879">
        <v>58.95</v>
      </c>
      <c r="L202" s="1880">
        <v>2539.69</v>
      </c>
      <c r="M202" s="677">
        <f t="shared" si="25"/>
        <v>2.3211494316235447E-2</v>
      </c>
      <c r="N202" s="1881">
        <v>228</v>
      </c>
      <c r="O202" s="679">
        <f t="shared" si="26"/>
        <v>5.2922207041016822</v>
      </c>
      <c r="P202" s="1021">
        <f t="shared" si="27"/>
        <v>1392.6896589741268</v>
      </c>
      <c r="Q202" s="680">
        <f t="shared" si="28"/>
        <v>317.53324224610094</v>
      </c>
    </row>
    <row r="203" spans="1:17" s="12" customFormat="1">
      <c r="A203" s="1640"/>
      <c r="B203" s="1483">
        <v>9</v>
      </c>
      <c r="C203" s="1876" t="s">
        <v>178</v>
      </c>
      <c r="D203" s="1877">
        <v>108</v>
      </c>
      <c r="E203" s="1878" t="s">
        <v>43</v>
      </c>
      <c r="F203" s="1879">
        <v>84.34</v>
      </c>
      <c r="G203" s="1879">
        <v>4.7699999999999996</v>
      </c>
      <c r="H203" s="1879">
        <v>17.28</v>
      </c>
      <c r="I203" s="1879">
        <v>62.29</v>
      </c>
      <c r="J203" s="1880">
        <v>2561.06</v>
      </c>
      <c r="K203" s="1879">
        <v>62.29</v>
      </c>
      <c r="L203" s="1880">
        <v>2561.06</v>
      </c>
      <c r="M203" s="677">
        <f t="shared" si="25"/>
        <v>2.4321960438256036E-2</v>
      </c>
      <c r="N203" s="1881">
        <v>228</v>
      </c>
      <c r="O203" s="679">
        <f t="shared" si="26"/>
        <v>5.545406979922376</v>
      </c>
      <c r="P203" s="1021">
        <f t="shared" si="27"/>
        <v>1459.3176262953623</v>
      </c>
      <c r="Q203" s="680">
        <f t="shared" si="28"/>
        <v>332.72441879534261</v>
      </c>
    </row>
    <row r="204" spans="1:17" s="12" customFormat="1" ht="12" thickBot="1">
      <c r="A204" s="1641"/>
      <c r="B204" s="1484">
        <v>10</v>
      </c>
      <c r="C204" s="1884" t="s">
        <v>177</v>
      </c>
      <c r="D204" s="1885">
        <v>12</v>
      </c>
      <c r="E204" s="1886" t="s">
        <v>43</v>
      </c>
      <c r="F204" s="1887">
        <v>17.079999999999998</v>
      </c>
      <c r="G204" s="1887">
        <v>1.39</v>
      </c>
      <c r="H204" s="1887">
        <v>1.76</v>
      </c>
      <c r="I204" s="1887">
        <v>13.93</v>
      </c>
      <c r="J204" s="1888">
        <v>604.23</v>
      </c>
      <c r="K204" s="1887">
        <v>13.93</v>
      </c>
      <c r="L204" s="1888">
        <v>552.99</v>
      </c>
      <c r="M204" s="1150">
        <f t="shared" si="25"/>
        <v>2.5190328939040489E-2</v>
      </c>
      <c r="N204" s="1889">
        <v>228</v>
      </c>
      <c r="O204" s="1132">
        <f t="shared" si="26"/>
        <v>5.7433949981012313</v>
      </c>
      <c r="P204" s="1132">
        <f t="shared" si="27"/>
        <v>1511.4197363424294</v>
      </c>
      <c r="Q204" s="1133">
        <f t="shared" si="28"/>
        <v>344.60369988607385</v>
      </c>
    </row>
    <row r="205" spans="1:17" s="12" customFormat="1">
      <c r="A205" s="1642" t="s">
        <v>341</v>
      </c>
      <c r="B205" s="1485">
        <v>1</v>
      </c>
      <c r="C205" s="1890" t="s">
        <v>484</v>
      </c>
      <c r="D205" s="1891">
        <v>20</v>
      </c>
      <c r="E205" s="1892" t="s">
        <v>43</v>
      </c>
      <c r="F205" s="1893">
        <v>27.86</v>
      </c>
      <c r="G205" s="1893">
        <v>2.48</v>
      </c>
      <c r="H205" s="1893">
        <v>3.2</v>
      </c>
      <c r="I205" s="1893">
        <v>22.18</v>
      </c>
      <c r="J205" s="1894">
        <v>1079.8800000000001</v>
      </c>
      <c r="K205" s="1893">
        <v>22.18</v>
      </c>
      <c r="L205" s="1894">
        <v>1079.8800000000001</v>
      </c>
      <c r="M205" s="1028">
        <f>K205/L205</f>
        <v>2.0539319183612993E-2</v>
      </c>
      <c r="N205" s="1895">
        <v>228</v>
      </c>
      <c r="O205" s="1029">
        <f>M205*N205</f>
        <v>4.6829647738637625</v>
      </c>
      <c r="P205" s="1029">
        <f>M205*60*1000</f>
        <v>1232.3591510167796</v>
      </c>
      <c r="Q205" s="1030">
        <f>P205*N205/1000</f>
        <v>280.97788643182577</v>
      </c>
    </row>
    <row r="206" spans="1:17" s="12" customFormat="1">
      <c r="A206" s="1643"/>
      <c r="B206" s="1486">
        <v>2</v>
      </c>
      <c r="C206" s="1896" t="s">
        <v>607</v>
      </c>
      <c r="D206" s="1897">
        <v>21</v>
      </c>
      <c r="E206" s="1898" t="s">
        <v>43</v>
      </c>
      <c r="F206" s="1899">
        <v>30.33</v>
      </c>
      <c r="G206" s="1899">
        <v>1.55</v>
      </c>
      <c r="H206" s="1899">
        <v>3.36</v>
      </c>
      <c r="I206" s="1899">
        <v>25.42</v>
      </c>
      <c r="J206" s="1900">
        <v>1088.6600000000001</v>
      </c>
      <c r="K206" s="1899">
        <v>25.42</v>
      </c>
      <c r="L206" s="1900">
        <v>1088.6600000000001</v>
      </c>
      <c r="M206" s="681">
        <f t="shared" ref="M206:M214" si="29">K206/L206</f>
        <v>2.3349806183748829E-2</v>
      </c>
      <c r="N206" s="1901">
        <v>228</v>
      </c>
      <c r="O206" s="683">
        <f t="shared" ref="O206:O214" si="30">M206*N206</f>
        <v>5.3237558098947328</v>
      </c>
      <c r="P206" s="1029">
        <f t="shared" ref="P206:P214" si="31">M206*60*1000</f>
        <v>1400.9883710249298</v>
      </c>
      <c r="Q206" s="684">
        <f t="shared" ref="Q206:Q214" si="32">P206*N206/1000</f>
        <v>319.42534859368402</v>
      </c>
    </row>
    <row r="207" spans="1:17" s="12" customFormat="1">
      <c r="A207" s="1643"/>
      <c r="B207" s="1486">
        <v>3</v>
      </c>
      <c r="C207" s="1902" t="s">
        <v>483</v>
      </c>
      <c r="D207" s="1903">
        <v>12</v>
      </c>
      <c r="E207" s="1898" t="s">
        <v>43</v>
      </c>
      <c r="F207" s="1899">
        <v>17.690000000000001</v>
      </c>
      <c r="G207" s="1899">
        <v>1.19</v>
      </c>
      <c r="H207" s="1899">
        <v>1.92</v>
      </c>
      <c r="I207" s="1899">
        <v>14.58</v>
      </c>
      <c r="J207" s="1900">
        <v>617.34</v>
      </c>
      <c r="K207" s="1899">
        <v>14.58</v>
      </c>
      <c r="L207" s="1900">
        <v>617.34</v>
      </c>
      <c r="M207" s="681">
        <f t="shared" si="29"/>
        <v>2.3617455535037416E-2</v>
      </c>
      <c r="N207" s="1901">
        <v>228</v>
      </c>
      <c r="O207" s="683">
        <f t="shared" si="30"/>
        <v>5.3847798619885312</v>
      </c>
      <c r="P207" s="1029">
        <f t="shared" si="31"/>
        <v>1417.047332102245</v>
      </c>
      <c r="Q207" s="684">
        <f t="shared" si="32"/>
        <v>323.08679171931186</v>
      </c>
    </row>
    <row r="208" spans="1:17" s="12" customFormat="1">
      <c r="A208" s="1643"/>
      <c r="B208" s="1486">
        <v>4</v>
      </c>
      <c r="C208" s="1902" t="s">
        <v>185</v>
      </c>
      <c r="D208" s="1897">
        <v>6</v>
      </c>
      <c r="E208" s="1898" t="s">
        <v>43</v>
      </c>
      <c r="F208" s="1899">
        <v>9.31</v>
      </c>
      <c r="G208" s="1899">
        <v>0.47</v>
      </c>
      <c r="H208" s="1899">
        <v>0.96</v>
      </c>
      <c r="I208" s="1899">
        <v>7.88</v>
      </c>
      <c r="J208" s="1900">
        <v>305.61</v>
      </c>
      <c r="K208" s="1899">
        <v>7.88</v>
      </c>
      <c r="L208" s="1900">
        <v>305.61</v>
      </c>
      <c r="M208" s="681">
        <f t="shared" si="29"/>
        <v>2.5784496580609273E-2</v>
      </c>
      <c r="N208" s="1901">
        <v>228</v>
      </c>
      <c r="O208" s="683">
        <f t="shared" si="30"/>
        <v>5.8788652203789145</v>
      </c>
      <c r="P208" s="1029">
        <f t="shared" si="31"/>
        <v>1547.0697948365564</v>
      </c>
      <c r="Q208" s="684">
        <f t="shared" si="32"/>
        <v>352.73191322273487</v>
      </c>
    </row>
    <row r="209" spans="1:18" s="12" customFormat="1">
      <c r="A209" s="1643"/>
      <c r="B209" s="1486">
        <v>5</v>
      </c>
      <c r="C209" s="1896" t="s">
        <v>606</v>
      </c>
      <c r="D209" s="1897">
        <v>39</v>
      </c>
      <c r="E209" s="1898" t="s">
        <v>43</v>
      </c>
      <c r="F209" s="1899">
        <v>37.619999999999997</v>
      </c>
      <c r="G209" s="1899">
        <v>2.08</v>
      </c>
      <c r="H209" s="1899">
        <v>4.84</v>
      </c>
      <c r="I209" s="1899">
        <v>30.7</v>
      </c>
      <c r="J209" s="1904">
        <v>1183.53</v>
      </c>
      <c r="K209" s="1899">
        <v>30.7</v>
      </c>
      <c r="L209" s="1904">
        <v>1183.53</v>
      </c>
      <c r="M209" s="681">
        <f t="shared" si="29"/>
        <v>2.5939350924775881E-2</v>
      </c>
      <c r="N209" s="1901">
        <v>228</v>
      </c>
      <c r="O209" s="683">
        <f t="shared" si="30"/>
        <v>5.9141720108489011</v>
      </c>
      <c r="P209" s="1029">
        <f t="shared" si="31"/>
        <v>1556.3610554865527</v>
      </c>
      <c r="Q209" s="684">
        <f t="shared" si="32"/>
        <v>354.85032065093401</v>
      </c>
    </row>
    <row r="210" spans="1:18" s="12" customFormat="1">
      <c r="A210" s="1643"/>
      <c r="B210" s="1486">
        <v>6</v>
      </c>
      <c r="C210" s="1902" t="s">
        <v>187</v>
      </c>
      <c r="D210" s="1897">
        <v>19</v>
      </c>
      <c r="E210" s="1898" t="s">
        <v>43</v>
      </c>
      <c r="F210" s="1899">
        <v>19.29</v>
      </c>
      <c r="G210" s="1899">
        <v>1.35</v>
      </c>
      <c r="H210" s="1899">
        <v>0.49</v>
      </c>
      <c r="I210" s="1899">
        <v>17.45</v>
      </c>
      <c r="J210" s="1900">
        <v>670.33</v>
      </c>
      <c r="K210" s="1899">
        <v>17.45</v>
      </c>
      <c r="L210" s="1900">
        <v>670.33</v>
      </c>
      <c r="M210" s="681">
        <f t="shared" si="29"/>
        <v>2.6031954410514223E-2</v>
      </c>
      <c r="N210" s="1901">
        <v>228</v>
      </c>
      <c r="O210" s="683">
        <f t="shared" si="30"/>
        <v>5.9352856055972429</v>
      </c>
      <c r="P210" s="1029">
        <f t="shared" si="31"/>
        <v>1561.9172646308534</v>
      </c>
      <c r="Q210" s="684">
        <f t="shared" si="32"/>
        <v>356.11713633583457</v>
      </c>
    </row>
    <row r="211" spans="1:18" s="12" customFormat="1">
      <c r="A211" s="1643"/>
      <c r="B211" s="1486">
        <v>7</v>
      </c>
      <c r="C211" s="1902" t="s">
        <v>485</v>
      </c>
      <c r="D211" s="1903">
        <v>16</v>
      </c>
      <c r="E211" s="1898" t="s">
        <v>43</v>
      </c>
      <c r="F211" s="1899">
        <v>32.25</v>
      </c>
      <c r="G211" s="1899">
        <v>1.43</v>
      </c>
      <c r="H211" s="1899">
        <v>2.3199999999999998</v>
      </c>
      <c r="I211" s="1899">
        <v>28.5</v>
      </c>
      <c r="J211" s="1900">
        <v>939.96</v>
      </c>
      <c r="K211" s="1899">
        <v>28.5</v>
      </c>
      <c r="L211" s="1900">
        <v>939.96</v>
      </c>
      <c r="M211" s="681">
        <f t="shared" si="29"/>
        <v>3.0320439167624152E-2</v>
      </c>
      <c r="N211" s="1901">
        <v>228</v>
      </c>
      <c r="O211" s="683">
        <f t="shared" si="30"/>
        <v>6.913060130218307</v>
      </c>
      <c r="P211" s="1029">
        <f t="shared" si="31"/>
        <v>1819.2263500574491</v>
      </c>
      <c r="Q211" s="684">
        <f t="shared" si="32"/>
        <v>414.7836078130984</v>
      </c>
    </row>
    <row r="212" spans="1:18" s="12" customFormat="1">
      <c r="A212" s="1643"/>
      <c r="B212" s="1486">
        <v>8</v>
      </c>
      <c r="C212" s="1902" t="s">
        <v>188</v>
      </c>
      <c r="D212" s="1897">
        <v>4</v>
      </c>
      <c r="E212" s="1898" t="s">
        <v>43</v>
      </c>
      <c r="F212" s="1899">
        <v>8.1999999999999993</v>
      </c>
      <c r="G212" s="1899">
        <v>0.74</v>
      </c>
      <c r="H212" s="1899">
        <v>0.64</v>
      </c>
      <c r="I212" s="1899">
        <v>6.82</v>
      </c>
      <c r="J212" s="1900">
        <v>215.91</v>
      </c>
      <c r="K212" s="1899">
        <v>6.82</v>
      </c>
      <c r="L212" s="1900">
        <v>215.91</v>
      </c>
      <c r="M212" s="681">
        <f t="shared" si="29"/>
        <v>3.1587235422166647E-2</v>
      </c>
      <c r="N212" s="1901">
        <v>228</v>
      </c>
      <c r="O212" s="683">
        <f t="shared" si="30"/>
        <v>7.2018896762539955</v>
      </c>
      <c r="P212" s="1029">
        <f t="shared" si="31"/>
        <v>1895.234125329999</v>
      </c>
      <c r="Q212" s="684">
        <f t="shared" si="32"/>
        <v>432.11338057523977</v>
      </c>
    </row>
    <row r="213" spans="1:18" s="12" customFormat="1">
      <c r="A213" s="1643"/>
      <c r="B213" s="1486">
        <v>9</v>
      </c>
      <c r="C213" s="1902" t="s">
        <v>186</v>
      </c>
      <c r="D213" s="1897">
        <v>4</v>
      </c>
      <c r="E213" s="1898" t="s">
        <v>43</v>
      </c>
      <c r="F213" s="1899">
        <v>6.04</v>
      </c>
      <c r="G213" s="1899">
        <v>0.13</v>
      </c>
      <c r="H213" s="1899">
        <v>0.04</v>
      </c>
      <c r="I213" s="1899">
        <v>5.87</v>
      </c>
      <c r="J213" s="1900">
        <v>158.1</v>
      </c>
      <c r="K213" s="1899">
        <v>5.87</v>
      </c>
      <c r="L213" s="1900">
        <v>158.1</v>
      </c>
      <c r="M213" s="681">
        <f t="shared" si="29"/>
        <v>3.7128399746995576E-2</v>
      </c>
      <c r="N213" s="1901">
        <v>228</v>
      </c>
      <c r="O213" s="683">
        <f t="shared" si="30"/>
        <v>8.4652751423149919</v>
      </c>
      <c r="P213" s="1029">
        <f t="shared" si="31"/>
        <v>2227.7039848197346</v>
      </c>
      <c r="Q213" s="684">
        <f t="shared" si="32"/>
        <v>507.91650853889945</v>
      </c>
    </row>
    <row r="214" spans="1:18" s="12" customFormat="1" ht="12" thickBot="1">
      <c r="A214" s="1644"/>
      <c r="B214" s="1487">
        <v>10</v>
      </c>
      <c r="C214" s="1905" t="s">
        <v>184</v>
      </c>
      <c r="D214" s="1906">
        <v>4</v>
      </c>
      <c r="E214" s="1907" t="s">
        <v>43</v>
      </c>
      <c r="F214" s="1908">
        <v>9.34</v>
      </c>
      <c r="G214" s="1908">
        <v>0.1</v>
      </c>
      <c r="H214" s="1908">
        <v>0.4</v>
      </c>
      <c r="I214" s="1908">
        <v>8.84</v>
      </c>
      <c r="J214" s="1909">
        <v>191.55</v>
      </c>
      <c r="K214" s="1908">
        <v>8.84</v>
      </c>
      <c r="L214" s="1909">
        <v>191.55</v>
      </c>
      <c r="M214" s="1143">
        <f t="shared" si="29"/>
        <v>4.6149830331506131E-2</v>
      </c>
      <c r="N214" s="1910">
        <v>228</v>
      </c>
      <c r="O214" s="1139">
        <f t="shared" si="30"/>
        <v>10.522161315583398</v>
      </c>
      <c r="P214" s="1139">
        <f t="shared" si="31"/>
        <v>2768.9898198903679</v>
      </c>
      <c r="Q214" s="1140">
        <f t="shared" si="32"/>
        <v>631.32967893500393</v>
      </c>
    </row>
    <row r="216" spans="1:18" s="12" customFormat="1" ht="20.25" customHeight="1">
      <c r="A216" s="1540" t="s">
        <v>34</v>
      </c>
      <c r="B216" s="1540"/>
      <c r="C216" s="1540"/>
      <c r="D216" s="1540"/>
      <c r="E216" s="1540"/>
      <c r="F216" s="1540"/>
      <c r="G216" s="1540"/>
      <c r="H216" s="1540"/>
      <c r="I216" s="1540"/>
      <c r="J216" s="1540"/>
      <c r="K216" s="1540"/>
      <c r="L216" s="1540"/>
      <c r="M216" s="1540"/>
      <c r="N216" s="1540"/>
      <c r="O216" s="1540"/>
      <c r="P216" s="1540"/>
      <c r="Q216" s="1540"/>
    </row>
    <row r="217" spans="1:18" s="12" customFormat="1" ht="14.25" customHeight="1" thickBot="1">
      <c r="A217" s="1265"/>
      <c r="B217" s="1265"/>
      <c r="C217" s="1265"/>
      <c r="D217" s="1265"/>
      <c r="E217" s="1521" t="s">
        <v>507</v>
      </c>
      <c r="F217" s="1521"/>
      <c r="G217" s="1521"/>
      <c r="H217" s="1521"/>
      <c r="I217" s="1265">
        <v>-1.2</v>
      </c>
      <c r="J217" s="1265" t="s">
        <v>506</v>
      </c>
      <c r="K217" s="1265" t="s">
        <v>508</v>
      </c>
      <c r="L217" s="1266">
        <v>595</v>
      </c>
      <c r="M217" s="1265"/>
      <c r="N217" s="1265"/>
      <c r="O217" s="1265"/>
      <c r="P217" s="1265"/>
      <c r="Q217" s="1265"/>
    </row>
    <row r="218" spans="1:18" ht="12.75" customHeight="1">
      <c r="A218" s="1549" t="s">
        <v>1</v>
      </c>
      <c r="B218" s="1552" t="s">
        <v>0</v>
      </c>
      <c r="C218" s="1524" t="s">
        <v>2</v>
      </c>
      <c r="D218" s="1524" t="s">
        <v>3</v>
      </c>
      <c r="E218" s="1524" t="s">
        <v>13</v>
      </c>
      <c r="F218" s="1527" t="s">
        <v>14</v>
      </c>
      <c r="G218" s="1528"/>
      <c r="H218" s="1528"/>
      <c r="I218" s="1529"/>
      <c r="J218" s="1524" t="s">
        <v>4</v>
      </c>
      <c r="K218" s="1524" t="s">
        <v>15</v>
      </c>
      <c r="L218" s="1524" t="s">
        <v>5</v>
      </c>
      <c r="M218" s="1524" t="s">
        <v>6</v>
      </c>
      <c r="N218" s="1524" t="s">
        <v>16</v>
      </c>
      <c r="O218" s="1554" t="s">
        <v>17</v>
      </c>
      <c r="P218" s="1554" t="s">
        <v>35</v>
      </c>
      <c r="Q218" s="1543" t="s">
        <v>26</v>
      </c>
    </row>
    <row r="219" spans="1:18" s="2" customFormat="1" ht="33.75">
      <c r="A219" s="1550"/>
      <c r="B219" s="1553"/>
      <c r="C219" s="1525"/>
      <c r="D219" s="1526"/>
      <c r="E219" s="1526"/>
      <c r="F219" s="298" t="s">
        <v>18</v>
      </c>
      <c r="G219" s="298" t="s">
        <v>19</v>
      </c>
      <c r="H219" s="298" t="s">
        <v>20</v>
      </c>
      <c r="I219" s="298" t="s">
        <v>21</v>
      </c>
      <c r="J219" s="1526"/>
      <c r="K219" s="1526"/>
      <c r="L219" s="1526"/>
      <c r="M219" s="1526"/>
      <c r="N219" s="1526"/>
      <c r="O219" s="1555"/>
      <c r="P219" s="1555"/>
      <c r="Q219" s="1544"/>
    </row>
    <row r="220" spans="1:18" s="3" customFormat="1" ht="17.25" customHeight="1" thickBot="1">
      <c r="A220" s="1551"/>
      <c r="B220" s="1578"/>
      <c r="C220" s="1579"/>
      <c r="D220" s="34" t="s">
        <v>7</v>
      </c>
      <c r="E220" s="34" t="s">
        <v>8</v>
      </c>
      <c r="F220" s="34" t="s">
        <v>9</v>
      </c>
      <c r="G220" s="34" t="s">
        <v>9</v>
      </c>
      <c r="H220" s="34" t="s">
        <v>9</v>
      </c>
      <c r="I220" s="34" t="s">
        <v>9</v>
      </c>
      <c r="J220" s="34" t="s">
        <v>22</v>
      </c>
      <c r="K220" s="34" t="s">
        <v>9</v>
      </c>
      <c r="L220" s="34" t="s">
        <v>22</v>
      </c>
      <c r="M220" s="34" t="s">
        <v>76</v>
      </c>
      <c r="N220" s="34" t="s">
        <v>10</v>
      </c>
      <c r="O220" s="34" t="s">
        <v>24</v>
      </c>
      <c r="P220" s="35" t="s">
        <v>36</v>
      </c>
      <c r="Q220" s="36" t="s">
        <v>28</v>
      </c>
    </row>
    <row r="221" spans="1:18">
      <c r="A221" s="1618" t="s">
        <v>244</v>
      </c>
      <c r="B221" s="37">
        <v>1</v>
      </c>
      <c r="C221" s="1045" t="s">
        <v>621</v>
      </c>
      <c r="D221" s="994">
        <v>24</v>
      </c>
      <c r="E221" s="994">
        <v>1969</v>
      </c>
      <c r="F221" s="1155">
        <v>13.563000000000001</v>
      </c>
      <c r="G221" s="1156">
        <v>1.2829999999999999</v>
      </c>
      <c r="H221" s="1156">
        <v>3.84</v>
      </c>
      <c r="I221" s="1156">
        <v>8.44</v>
      </c>
      <c r="J221" s="1225">
        <v>1330.98</v>
      </c>
      <c r="K221" s="1156">
        <v>5.7919999999999998</v>
      </c>
      <c r="L221" s="1225">
        <v>906.69</v>
      </c>
      <c r="M221" s="996">
        <f>K221/L221</f>
        <v>6.3880708952343129E-3</v>
      </c>
      <c r="N221" s="1225">
        <v>189.11500000000001</v>
      </c>
      <c r="O221" s="1047">
        <f>M221*N221</f>
        <v>1.2080800273522372</v>
      </c>
      <c r="P221" s="1047">
        <f>M221*60*1000</f>
        <v>383.28425371405876</v>
      </c>
      <c r="Q221" s="668">
        <f>P221*N221/1000</f>
        <v>72.484801641134226</v>
      </c>
      <c r="R221" s="6"/>
    </row>
    <row r="222" spans="1:18">
      <c r="A222" s="1618"/>
      <c r="B222" s="37">
        <v>2</v>
      </c>
      <c r="C222" s="1048" t="s">
        <v>620</v>
      </c>
      <c r="D222" s="1001">
        <v>29</v>
      </c>
      <c r="E222" s="1001">
        <v>1991</v>
      </c>
      <c r="F222" s="1157">
        <v>17.43</v>
      </c>
      <c r="G222" s="1158">
        <v>2.3620000000000001</v>
      </c>
      <c r="H222" s="1158">
        <v>4.6399999999999997</v>
      </c>
      <c r="I222" s="1158">
        <v>10.428000000000001</v>
      </c>
      <c r="J222" s="1226">
        <v>1509.61</v>
      </c>
      <c r="K222" s="1158">
        <v>10.428000000000001</v>
      </c>
      <c r="L222" s="1226">
        <v>1509.61</v>
      </c>
      <c r="M222" s="670">
        <f t="shared" ref="M222:M230" si="33">K222/L222</f>
        <v>6.9077443843111805E-3</v>
      </c>
      <c r="N222" s="1225">
        <v>189.11500000000001</v>
      </c>
      <c r="O222" s="671">
        <f t="shared" ref="O222:O240" si="34">M222*N222</f>
        <v>1.306358079239009</v>
      </c>
      <c r="P222" s="1047">
        <f t="shared" ref="P222:P240" si="35">M222*60*1000</f>
        <v>414.46466305867079</v>
      </c>
      <c r="Q222" s="672">
        <f t="shared" ref="Q222:Q240" si="36">P222*N222/1000</f>
        <v>78.381484754340534</v>
      </c>
    </row>
    <row r="223" spans="1:18">
      <c r="A223" s="1618"/>
      <c r="B223" s="37">
        <v>3</v>
      </c>
      <c r="C223" s="1048" t="s">
        <v>889</v>
      </c>
      <c r="D223" s="1001">
        <v>29</v>
      </c>
      <c r="E223" s="1001">
        <v>1984</v>
      </c>
      <c r="F223" s="1157">
        <v>15.18</v>
      </c>
      <c r="G223" s="1158">
        <v>2.7970000000000002</v>
      </c>
      <c r="H223" s="1158">
        <v>2.0880000000000001</v>
      </c>
      <c r="I223" s="1158">
        <v>10.295</v>
      </c>
      <c r="J223" s="1226">
        <v>1486.56</v>
      </c>
      <c r="K223" s="1158">
        <v>10.295</v>
      </c>
      <c r="L223" s="1226">
        <v>1486.56</v>
      </c>
      <c r="M223" s="670">
        <f t="shared" si="33"/>
        <v>6.925384780970832E-3</v>
      </c>
      <c r="N223" s="1225">
        <v>189.11500000000001</v>
      </c>
      <c r="O223" s="671">
        <f t="shared" si="34"/>
        <v>1.3096941428532989</v>
      </c>
      <c r="P223" s="1047">
        <f t="shared" si="35"/>
        <v>415.52308685824988</v>
      </c>
      <c r="Q223" s="672">
        <f t="shared" si="36"/>
        <v>78.581648571197931</v>
      </c>
    </row>
    <row r="224" spans="1:18">
      <c r="A224" s="1618"/>
      <c r="B224" s="37">
        <v>4</v>
      </c>
      <c r="C224" s="1048" t="s">
        <v>890</v>
      </c>
      <c r="D224" s="1001">
        <v>45</v>
      </c>
      <c r="E224" s="1001">
        <v>1989</v>
      </c>
      <c r="F224" s="1157">
        <v>27.154</v>
      </c>
      <c r="G224" s="1158">
        <v>3.77</v>
      </c>
      <c r="H224" s="1158">
        <v>7.2</v>
      </c>
      <c r="I224" s="1158">
        <v>16.184000000000001</v>
      </c>
      <c r="J224" s="1226">
        <v>2332.0100000000002</v>
      </c>
      <c r="K224" s="1158">
        <v>16.184000000000001</v>
      </c>
      <c r="L224" s="1226">
        <v>2332.0100000000002</v>
      </c>
      <c r="M224" s="670">
        <f t="shared" si="33"/>
        <v>6.9399359350946176E-3</v>
      </c>
      <c r="N224" s="1225">
        <v>189.11500000000001</v>
      </c>
      <c r="O224" s="671">
        <f t="shared" si="34"/>
        <v>1.3124459843654186</v>
      </c>
      <c r="P224" s="1047">
        <f t="shared" si="35"/>
        <v>416.39615610567705</v>
      </c>
      <c r="Q224" s="672">
        <f t="shared" si="36"/>
        <v>78.746759061925118</v>
      </c>
    </row>
    <row r="225" spans="1:17">
      <c r="A225" s="1618"/>
      <c r="B225" s="37">
        <v>5</v>
      </c>
      <c r="C225" s="1048" t="s">
        <v>619</v>
      </c>
      <c r="D225" s="1001">
        <v>31</v>
      </c>
      <c r="E225" s="1001">
        <v>1987</v>
      </c>
      <c r="F225" s="1157">
        <v>19.489999999999998</v>
      </c>
      <c r="G225" s="1158">
        <v>3.6030000000000002</v>
      </c>
      <c r="H225" s="1158">
        <v>4.8</v>
      </c>
      <c r="I225" s="1158">
        <v>11.087</v>
      </c>
      <c r="J225" s="1226">
        <v>1594.65</v>
      </c>
      <c r="K225" s="1158">
        <v>11.087</v>
      </c>
      <c r="L225" s="1226">
        <v>1594.65</v>
      </c>
      <c r="M225" s="670">
        <f t="shared" si="33"/>
        <v>6.9526228325964938E-3</v>
      </c>
      <c r="N225" s="1225">
        <v>189.11500000000001</v>
      </c>
      <c r="O225" s="671">
        <f t="shared" si="34"/>
        <v>1.3148452669864861</v>
      </c>
      <c r="P225" s="1047">
        <f t="shared" si="35"/>
        <v>417.15736995578959</v>
      </c>
      <c r="Q225" s="672">
        <f t="shared" si="36"/>
        <v>78.890716019189142</v>
      </c>
    </row>
    <row r="226" spans="1:17">
      <c r="A226" s="1618"/>
      <c r="B226" s="37">
        <v>6</v>
      </c>
      <c r="C226" s="1048" t="s">
        <v>618</v>
      </c>
      <c r="D226" s="1001">
        <v>30</v>
      </c>
      <c r="E226" s="1001">
        <v>1985</v>
      </c>
      <c r="F226" s="1157">
        <v>18.558</v>
      </c>
      <c r="G226" s="1158">
        <v>2.7919999999999998</v>
      </c>
      <c r="H226" s="1158">
        <v>4.8</v>
      </c>
      <c r="I226" s="1158">
        <v>10.965999999999999</v>
      </c>
      <c r="J226" s="1226">
        <v>1495.59</v>
      </c>
      <c r="K226" s="1158">
        <v>10.965999999999999</v>
      </c>
      <c r="L226" s="1226">
        <v>1495.59</v>
      </c>
      <c r="M226" s="670">
        <f t="shared" si="33"/>
        <v>7.3322234034728772E-3</v>
      </c>
      <c r="N226" s="1225">
        <v>189.11500000000001</v>
      </c>
      <c r="O226" s="671">
        <f t="shared" si="34"/>
        <v>1.3866334289477733</v>
      </c>
      <c r="P226" s="1047">
        <f t="shared" si="35"/>
        <v>439.93340420837262</v>
      </c>
      <c r="Q226" s="672">
        <f t="shared" si="36"/>
        <v>83.198005736866392</v>
      </c>
    </row>
    <row r="227" spans="1:17">
      <c r="A227" s="1557"/>
      <c r="B227" s="37">
        <v>7</v>
      </c>
      <c r="C227" s="1048" t="s">
        <v>617</v>
      </c>
      <c r="D227" s="1001">
        <v>60</v>
      </c>
      <c r="E227" s="1001">
        <v>1971</v>
      </c>
      <c r="F227" s="1157">
        <v>34.386000000000003</v>
      </c>
      <c r="G227" s="1158">
        <v>4.0720000000000001</v>
      </c>
      <c r="H227" s="1158">
        <v>9.6</v>
      </c>
      <c r="I227" s="1158">
        <v>20.713999999999999</v>
      </c>
      <c r="J227" s="1226">
        <v>2799.04</v>
      </c>
      <c r="K227" s="1158">
        <v>20.713999999999999</v>
      </c>
      <c r="L227" s="1226">
        <v>2799.04</v>
      </c>
      <c r="M227" s="670">
        <f t="shared" si="33"/>
        <v>7.400394420944323E-3</v>
      </c>
      <c r="N227" s="1225">
        <v>189.11500000000001</v>
      </c>
      <c r="O227" s="671">
        <f t="shared" si="34"/>
        <v>1.3995255909168858</v>
      </c>
      <c r="P227" s="1047">
        <f t="shared" si="35"/>
        <v>444.0236652566594</v>
      </c>
      <c r="Q227" s="672">
        <f t="shared" si="36"/>
        <v>83.971535455013139</v>
      </c>
    </row>
    <row r="228" spans="1:17">
      <c r="A228" s="1557"/>
      <c r="B228" s="37">
        <v>8</v>
      </c>
      <c r="C228" s="1048" t="s">
        <v>622</v>
      </c>
      <c r="D228" s="1001">
        <v>75</v>
      </c>
      <c r="E228" s="1001">
        <v>1976</v>
      </c>
      <c r="F228" s="1157">
        <v>52.4</v>
      </c>
      <c r="G228" s="1158">
        <v>7.25</v>
      </c>
      <c r="H228" s="1158">
        <v>12</v>
      </c>
      <c r="I228" s="1158">
        <v>33.15</v>
      </c>
      <c r="J228" s="1226">
        <v>3969.84</v>
      </c>
      <c r="K228" s="1158">
        <v>33.15</v>
      </c>
      <c r="L228" s="1226">
        <v>3969.84</v>
      </c>
      <c r="M228" s="670">
        <f t="shared" si="33"/>
        <v>8.3504624871531333E-3</v>
      </c>
      <c r="N228" s="1225">
        <v>189.11500000000001</v>
      </c>
      <c r="O228" s="671">
        <f t="shared" si="34"/>
        <v>1.5791977132579649</v>
      </c>
      <c r="P228" s="1047">
        <f t="shared" si="35"/>
        <v>501.02774922918803</v>
      </c>
      <c r="Q228" s="672">
        <f t="shared" si="36"/>
        <v>94.751862795477891</v>
      </c>
    </row>
    <row r="229" spans="1:17">
      <c r="A229" s="1557"/>
      <c r="B229" s="37">
        <v>9</v>
      </c>
      <c r="C229" s="1048" t="s">
        <v>888</v>
      </c>
      <c r="D229" s="1001">
        <v>68</v>
      </c>
      <c r="E229" s="1001">
        <v>2008</v>
      </c>
      <c r="F229" s="1157">
        <v>39.536999999999999</v>
      </c>
      <c r="G229" s="1158">
        <v>5.14</v>
      </c>
      <c r="H229" s="1158">
        <v>0.52400000000000002</v>
      </c>
      <c r="I229" s="1158">
        <v>33.872999999999998</v>
      </c>
      <c r="J229" s="1226">
        <v>3879.35</v>
      </c>
      <c r="K229" s="1158">
        <v>33.872999999999998</v>
      </c>
      <c r="L229" s="1226">
        <v>3879.35</v>
      </c>
      <c r="M229" s="670">
        <f t="shared" si="33"/>
        <v>8.7316174101331398E-3</v>
      </c>
      <c r="N229" s="1225">
        <v>189.11500000000001</v>
      </c>
      <c r="O229" s="671">
        <f t="shared" si="34"/>
        <v>1.6512798265173287</v>
      </c>
      <c r="P229" s="1047">
        <f t="shared" si="35"/>
        <v>523.89704460798839</v>
      </c>
      <c r="Q229" s="672">
        <f t="shared" si="36"/>
        <v>99.076789591039741</v>
      </c>
    </row>
    <row r="230" spans="1:17" ht="12" thickBot="1">
      <c r="A230" s="1557"/>
      <c r="B230" s="37">
        <v>10</v>
      </c>
      <c r="C230" s="1126" t="s">
        <v>891</v>
      </c>
      <c r="D230" s="1159">
        <v>45</v>
      </c>
      <c r="E230" s="1159">
        <v>1973</v>
      </c>
      <c r="F230" s="1227">
        <v>31.724</v>
      </c>
      <c r="G230" s="1228">
        <v>3.8130000000000002</v>
      </c>
      <c r="H230" s="1228">
        <v>7.2</v>
      </c>
      <c r="I230" s="1229">
        <v>20.710999999999999</v>
      </c>
      <c r="J230" s="1229">
        <v>2317.75</v>
      </c>
      <c r="K230" s="1228">
        <v>20.710999999999999</v>
      </c>
      <c r="L230" s="1229">
        <v>2317.75</v>
      </c>
      <c r="M230" s="1146">
        <f t="shared" si="33"/>
        <v>8.9358213784920711E-3</v>
      </c>
      <c r="N230" s="1229">
        <v>189.11500000000001</v>
      </c>
      <c r="O230" s="1201">
        <f t="shared" si="34"/>
        <v>1.6898978599935282</v>
      </c>
      <c r="P230" s="1148">
        <f t="shared" si="35"/>
        <v>536.14928270952419</v>
      </c>
      <c r="Q230" s="1149">
        <f t="shared" si="36"/>
        <v>101.39387159961167</v>
      </c>
    </row>
    <row r="231" spans="1:17">
      <c r="A231" s="1619" t="s">
        <v>245</v>
      </c>
      <c r="B231" s="16">
        <v>1</v>
      </c>
      <c r="C231" s="1230" t="s">
        <v>623</v>
      </c>
      <c r="D231" s="1007">
        <v>45</v>
      </c>
      <c r="E231" s="1007">
        <v>1976</v>
      </c>
      <c r="F231" s="1166">
        <v>30.96</v>
      </c>
      <c r="G231" s="1166">
        <v>2.7549999999999999</v>
      </c>
      <c r="H231" s="1166">
        <v>7.2</v>
      </c>
      <c r="I231" s="1517">
        <v>21.004999999999999</v>
      </c>
      <c r="J231" s="1231">
        <v>2308.42</v>
      </c>
      <c r="K231" s="1166">
        <v>21.004999999999999</v>
      </c>
      <c r="L231" s="1231">
        <v>2308.42</v>
      </c>
      <c r="M231" s="1011">
        <f>K231/L231</f>
        <v>9.0992973549007539E-3</v>
      </c>
      <c r="N231" s="1232">
        <v>189.11500000000001</v>
      </c>
      <c r="O231" s="1012">
        <f t="shared" si="34"/>
        <v>1.7208136192720562</v>
      </c>
      <c r="P231" s="1012">
        <f t="shared" si="35"/>
        <v>545.95784129404524</v>
      </c>
      <c r="Q231" s="1013">
        <f t="shared" si="36"/>
        <v>103.24881715632338</v>
      </c>
    </row>
    <row r="232" spans="1:17">
      <c r="A232" s="1571"/>
      <c r="B232" s="17">
        <v>2</v>
      </c>
      <c r="C232" s="1170" t="s">
        <v>892</v>
      </c>
      <c r="D232" s="1007">
        <v>21</v>
      </c>
      <c r="E232" s="1007">
        <v>1987</v>
      </c>
      <c r="F232" s="1169">
        <v>15.58</v>
      </c>
      <c r="G232" s="1169">
        <v>1.5980000000000001</v>
      </c>
      <c r="H232" s="1169">
        <v>3.36</v>
      </c>
      <c r="I232" s="1169">
        <v>10.622</v>
      </c>
      <c r="J232" s="1233">
        <v>1097.0999999999999</v>
      </c>
      <c r="K232" s="1169">
        <v>10.622</v>
      </c>
      <c r="L232" s="1233">
        <v>1097.0999999999999</v>
      </c>
      <c r="M232" s="1011">
        <f>K232/L232</f>
        <v>9.6818886154407084E-3</v>
      </c>
      <c r="N232" s="1232">
        <v>189.11500000000001</v>
      </c>
      <c r="O232" s="1012">
        <f t="shared" si="34"/>
        <v>1.8309903655090696</v>
      </c>
      <c r="P232" s="1012">
        <f t="shared" si="35"/>
        <v>580.91331692644258</v>
      </c>
      <c r="Q232" s="1013">
        <f t="shared" si="36"/>
        <v>109.8594219305442</v>
      </c>
    </row>
    <row r="233" spans="1:17">
      <c r="A233" s="1571"/>
      <c r="B233" s="17">
        <v>3</v>
      </c>
      <c r="C233" s="1170" t="s">
        <v>893</v>
      </c>
      <c r="D233" s="1007">
        <v>60</v>
      </c>
      <c r="E233" s="1007">
        <v>1965</v>
      </c>
      <c r="F233" s="1169">
        <v>39.479999999999997</v>
      </c>
      <c r="G233" s="1169">
        <v>2.6339999999999999</v>
      </c>
      <c r="H233" s="1169">
        <v>9.6</v>
      </c>
      <c r="I233" s="1169">
        <v>27.245999999999999</v>
      </c>
      <c r="J233" s="1233">
        <v>2734.52</v>
      </c>
      <c r="K233" s="1169">
        <v>27.245999999999999</v>
      </c>
      <c r="L233" s="1233">
        <v>2734.52</v>
      </c>
      <c r="M233" s="1016">
        <f t="shared" ref="M233:M240" si="37">K233/L233</f>
        <v>9.9637230665710983E-3</v>
      </c>
      <c r="N233" s="1232">
        <v>189.11500000000001</v>
      </c>
      <c r="O233" s="1012">
        <f t="shared" si="34"/>
        <v>1.8842894877345933</v>
      </c>
      <c r="P233" s="1012">
        <f t="shared" si="35"/>
        <v>597.8233839942659</v>
      </c>
      <c r="Q233" s="1017">
        <f t="shared" si="36"/>
        <v>113.0573692640756</v>
      </c>
    </row>
    <row r="234" spans="1:17">
      <c r="A234" s="1571"/>
      <c r="B234" s="17">
        <v>4</v>
      </c>
      <c r="C234" s="1170" t="s">
        <v>894</v>
      </c>
      <c r="D234" s="1007">
        <v>36</v>
      </c>
      <c r="E234" s="1007">
        <v>1991</v>
      </c>
      <c r="F234" s="1169">
        <v>33.630000000000003</v>
      </c>
      <c r="G234" s="1169">
        <v>3.085</v>
      </c>
      <c r="H234" s="1169">
        <v>5.76</v>
      </c>
      <c r="I234" s="1169">
        <v>24.785</v>
      </c>
      <c r="J234" s="1233">
        <v>2333.9</v>
      </c>
      <c r="K234" s="1169">
        <v>24.785</v>
      </c>
      <c r="L234" s="1233">
        <v>2333.9</v>
      </c>
      <c r="M234" s="1016">
        <f t="shared" si="37"/>
        <v>1.0619563820215091E-2</v>
      </c>
      <c r="N234" s="1232">
        <v>189.11500000000001</v>
      </c>
      <c r="O234" s="1171">
        <f t="shared" si="34"/>
        <v>2.0083188118599771</v>
      </c>
      <c r="P234" s="1012">
        <f t="shared" si="35"/>
        <v>637.17382921290539</v>
      </c>
      <c r="Q234" s="1017">
        <f t="shared" si="36"/>
        <v>120.4991287115986</v>
      </c>
    </row>
    <row r="235" spans="1:17">
      <c r="A235" s="1571"/>
      <c r="B235" s="17">
        <v>5</v>
      </c>
      <c r="C235" s="1170" t="s">
        <v>895</v>
      </c>
      <c r="D235" s="1007">
        <v>60</v>
      </c>
      <c r="E235" s="1007">
        <v>1970</v>
      </c>
      <c r="F235" s="1169">
        <v>43.85</v>
      </c>
      <c r="G235" s="1169">
        <v>4.202</v>
      </c>
      <c r="H235" s="1169">
        <v>9.6</v>
      </c>
      <c r="I235" s="1169">
        <v>30.047999999999998</v>
      </c>
      <c r="J235" s="1233">
        <v>2722.74</v>
      </c>
      <c r="K235" s="1169">
        <v>30.047999999999998</v>
      </c>
      <c r="L235" s="1233">
        <v>2722.74</v>
      </c>
      <c r="M235" s="1016">
        <f t="shared" si="37"/>
        <v>1.1035941735163842E-2</v>
      </c>
      <c r="N235" s="1232">
        <v>189.11500000000001</v>
      </c>
      <c r="O235" s="1171">
        <f t="shared" si="34"/>
        <v>2.08706212124551</v>
      </c>
      <c r="P235" s="1012">
        <f t="shared" si="35"/>
        <v>662.15650410983051</v>
      </c>
      <c r="Q235" s="1017">
        <f t="shared" si="36"/>
        <v>125.22372727473059</v>
      </c>
    </row>
    <row r="236" spans="1:17">
      <c r="A236" s="1571"/>
      <c r="B236" s="17">
        <v>6</v>
      </c>
      <c r="C236" s="1170" t="s">
        <v>896</v>
      </c>
      <c r="D236" s="1007">
        <v>28</v>
      </c>
      <c r="E236" s="1007">
        <v>1993</v>
      </c>
      <c r="F236" s="1169">
        <v>24.5</v>
      </c>
      <c r="G236" s="1169">
        <v>2.7789999999999999</v>
      </c>
      <c r="H236" s="1169">
        <v>4.6399999999999997</v>
      </c>
      <c r="I236" s="1169">
        <v>17.081</v>
      </c>
      <c r="J236" s="1233">
        <v>1513.14</v>
      </c>
      <c r="K236" s="1169">
        <v>17.081</v>
      </c>
      <c r="L236" s="1233">
        <v>1513.14</v>
      </c>
      <c r="M236" s="1016">
        <f t="shared" si="37"/>
        <v>1.1288446541628664E-2</v>
      </c>
      <c r="N236" s="1232">
        <v>189.11500000000001</v>
      </c>
      <c r="O236" s="1171">
        <f t="shared" si="34"/>
        <v>2.1348145677201051</v>
      </c>
      <c r="P236" s="1012">
        <f t="shared" si="35"/>
        <v>677.30679249771981</v>
      </c>
      <c r="Q236" s="1017">
        <f t="shared" si="36"/>
        <v>128.08887406320628</v>
      </c>
    </row>
    <row r="237" spans="1:17">
      <c r="A237" s="1571"/>
      <c r="B237" s="17">
        <v>7</v>
      </c>
      <c r="C237" s="1170" t="s">
        <v>897</v>
      </c>
      <c r="D237" s="1007">
        <v>108</v>
      </c>
      <c r="E237" s="1007">
        <v>1985</v>
      </c>
      <c r="F237" s="1169">
        <v>99.421999999999997</v>
      </c>
      <c r="G237" s="1169">
        <v>11.07</v>
      </c>
      <c r="H237" s="1169">
        <v>17.28</v>
      </c>
      <c r="I237" s="1169">
        <v>71.072000000000003</v>
      </c>
      <c r="J237" s="1233">
        <v>6255.12</v>
      </c>
      <c r="K237" s="1169">
        <v>71.072000000000003</v>
      </c>
      <c r="L237" s="1233">
        <v>6255.12</v>
      </c>
      <c r="M237" s="1016">
        <f t="shared" si="37"/>
        <v>1.1362212075867449E-2</v>
      </c>
      <c r="N237" s="1232">
        <v>189.11500000000001</v>
      </c>
      <c r="O237" s="1171">
        <f t="shared" si="34"/>
        <v>2.148764736727673</v>
      </c>
      <c r="P237" s="1012">
        <f t="shared" si="35"/>
        <v>681.73272455204688</v>
      </c>
      <c r="Q237" s="1017">
        <f t="shared" si="36"/>
        <v>128.92588420366036</v>
      </c>
    </row>
    <row r="238" spans="1:17">
      <c r="A238" s="1571"/>
      <c r="B238" s="17">
        <v>8</v>
      </c>
      <c r="C238" s="1170" t="s">
        <v>624</v>
      </c>
      <c r="D238" s="1007">
        <v>100</v>
      </c>
      <c r="E238" s="1007">
        <v>1969</v>
      </c>
      <c r="F238" s="1169">
        <v>77.97</v>
      </c>
      <c r="G238" s="1169">
        <v>8.1590000000000007</v>
      </c>
      <c r="H238" s="1169">
        <v>16</v>
      </c>
      <c r="I238" s="1169">
        <v>53.811</v>
      </c>
      <c r="J238" s="1233">
        <v>4625.66</v>
      </c>
      <c r="K238" s="1169">
        <v>53.811</v>
      </c>
      <c r="L238" s="1233">
        <v>4625.66</v>
      </c>
      <c r="M238" s="1016">
        <f t="shared" si="37"/>
        <v>1.1633150728760869E-2</v>
      </c>
      <c r="N238" s="1232">
        <v>189.11500000000001</v>
      </c>
      <c r="O238" s="1171">
        <f t="shared" si="34"/>
        <v>2.200003300069612</v>
      </c>
      <c r="P238" s="1012">
        <f t="shared" si="35"/>
        <v>697.98904372565221</v>
      </c>
      <c r="Q238" s="1017">
        <f t="shared" si="36"/>
        <v>132.00019800417672</v>
      </c>
    </row>
    <row r="239" spans="1:17">
      <c r="A239" s="1571"/>
      <c r="B239" s="17">
        <v>9</v>
      </c>
      <c r="C239" s="1170" t="s">
        <v>898</v>
      </c>
      <c r="D239" s="1007">
        <v>100</v>
      </c>
      <c r="E239" s="1007">
        <v>1968</v>
      </c>
      <c r="F239" s="1169">
        <v>77.400000000000006</v>
      </c>
      <c r="G239" s="1169">
        <v>8.968</v>
      </c>
      <c r="H239" s="1169">
        <v>16</v>
      </c>
      <c r="I239" s="1169">
        <v>52.432000000000002</v>
      </c>
      <c r="J239" s="1233">
        <v>4431.43</v>
      </c>
      <c r="K239" s="1169">
        <v>51.868000000000002</v>
      </c>
      <c r="L239" s="1233">
        <v>4383.78</v>
      </c>
      <c r="M239" s="1016">
        <f t="shared" si="37"/>
        <v>1.1831798128555723E-2</v>
      </c>
      <c r="N239" s="1232">
        <v>189.11500000000001</v>
      </c>
      <c r="O239" s="1171">
        <f t="shared" si="34"/>
        <v>2.2375705030818156</v>
      </c>
      <c r="P239" s="1012">
        <f t="shared" si="35"/>
        <v>709.90788771334337</v>
      </c>
      <c r="Q239" s="1017">
        <f t="shared" si="36"/>
        <v>134.25423018490892</v>
      </c>
    </row>
    <row r="240" spans="1:17" ht="12" thickBot="1">
      <c r="A240" s="1571"/>
      <c r="B240" s="17">
        <v>10</v>
      </c>
      <c r="C240" s="1173" t="s">
        <v>899</v>
      </c>
      <c r="D240" s="1174">
        <v>100</v>
      </c>
      <c r="E240" s="1174">
        <v>1968</v>
      </c>
      <c r="F240" s="1177">
        <v>77.14</v>
      </c>
      <c r="G240" s="1177">
        <v>7.681</v>
      </c>
      <c r="H240" s="1177">
        <v>16</v>
      </c>
      <c r="I240" s="1177">
        <v>53.459000000000003</v>
      </c>
      <c r="J240" s="1234">
        <v>4443.7700000000004</v>
      </c>
      <c r="K240" s="1177">
        <v>53.459000000000003</v>
      </c>
      <c r="L240" s="1234">
        <v>4443.7700000000004</v>
      </c>
      <c r="M240" s="1178">
        <f t="shared" si="37"/>
        <v>1.2030100567761158E-2</v>
      </c>
      <c r="N240" s="1234">
        <v>189.11500000000001</v>
      </c>
      <c r="O240" s="1179">
        <f t="shared" si="34"/>
        <v>2.2750724688721515</v>
      </c>
      <c r="P240" s="1179">
        <f t="shared" si="35"/>
        <v>721.80603406566945</v>
      </c>
      <c r="Q240" s="1180">
        <f t="shared" si="36"/>
        <v>136.50434813232908</v>
      </c>
    </row>
    <row r="241" spans="1:17" ht="11.25" customHeight="1">
      <c r="A241" s="1620" t="s">
        <v>337</v>
      </c>
      <c r="B241" s="89">
        <v>1</v>
      </c>
      <c r="C241" s="1127" t="s">
        <v>900</v>
      </c>
      <c r="D241" s="1181">
        <v>70</v>
      </c>
      <c r="E241" s="1181">
        <v>1962</v>
      </c>
      <c r="F241" s="1183">
        <v>76.38</v>
      </c>
      <c r="G241" s="1183">
        <v>5.9210000000000003</v>
      </c>
      <c r="H241" s="1183">
        <v>0.7</v>
      </c>
      <c r="I241" s="1488">
        <v>69.759</v>
      </c>
      <c r="J241" s="1235">
        <v>3022.33</v>
      </c>
      <c r="K241" s="1183">
        <v>68.790999999999997</v>
      </c>
      <c r="L241" s="1236">
        <v>2980.39</v>
      </c>
      <c r="M241" s="1020">
        <f>K241/L241</f>
        <v>2.3081207492979108E-2</v>
      </c>
      <c r="N241" s="1236">
        <v>189.11500000000001</v>
      </c>
      <c r="O241" s="1021">
        <f>M241*N241</f>
        <v>4.365002555034744</v>
      </c>
      <c r="P241" s="1021">
        <f>M241*60*1000</f>
        <v>1384.8724495787465</v>
      </c>
      <c r="Q241" s="1022">
        <f>P241*N241/1000</f>
        <v>261.90015330208468</v>
      </c>
    </row>
    <row r="242" spans="1:17">
      <c r="A242" s="1590"/>
      <c r="B242" s="90">
        <v>2</v>
      </c>
      <c r="C242" s="1129" t="s">
        <v>901</v>
      </c>
      <c r="D242" s="1184">
        <v>70</v>
      </c>
      <c r="E242" s="1184">
        <v>1963</v>
      </c>
      <c r="F242" s="1186">
        <v>77.194999999999993</v>
      </c>
      <c r="G242" s="1186">
        <v>5.8</v>
      </c>
      <c r="H242" s="1186">
        <v>0.7</v>
      </c>
      <c r="I242" s="1186">
        <v>70.694999999999993</v>
      </c>
      <c r="J242" s="1237">
        <v>3023.47</v>
      </c>
      <c r="K242" s="1186">
        <v>70.694999999999993</v>
      </c>
      <c r="L242" s="1237">
        <v>3023.47</v>
      </c>
      <c r="M242" s="677">
        <f t="shared" ref="M242:M250" si="38">K242/L242</f>
        <v>2.3382074239201977E-2</v>
      </c>
      <c r="N242" s="1236">
        <v>189.11500000000001</v>
      </c>
      <c r="O242" s="679">
        <f t="shared" ref="O242:O250" si="39">M242*N242</f>
        <v>4.421900969746682</v>
      </c>
      <c r="P242" s="1021">
        <f t="shared" ref="P242:P250" si="40">M242*60*1000</f>
        <v>1402.9244543521186</v>
      </c>
      <c r="Q242" s="680">
        <f t="shared" ref="Q242:Q250" si="41">P242*N242/1000</f>
        <v>265.3140581848009</v>
      </c>
    </row>
    <row r="243" spans="1:17">
      <c r="A243" s="1590"/>
      <c r="B243" s="90">
        <v>3</v>
      </c>
      <c r="C243" s="1129" t="s">
        <v>902</v>
      </c>
      <c r="D243" s="1184">
        <v>23</v>
      </c>
      <c r="E243" s="1184">
        <v>1989</v>
      </c>
      <c r="F243" s="1186">
        <v>38.57</v>
      </c>
      <c r="G243" s="1186">
        <v>2.5579999999999998</v>
      </c>
      <c r="H243" s="1186">
        <v>3.53</v>
      </c>
      <c r="I243" s="1186">
        <v>32.481999999999999</v>
      </c>
      <c r="J243" s="1237">
        <v>1332.28</v>
      </c>
      <c r="K243" s="1186">
        <v>26.623999999999999</v>
      </c>
      <c r="L243" s="1237">
        <v>1092.02</v>
      </c>
      <c r="M243" s="677">
        <f t="shared" si="38"/>
        <v>2.4380505851541182E-2</v>
      </c>
      <c r="N243" s="1236">
        <v>189.11500000000001</v>
      </c>
      <c r="O243" s="679">
        <f t="shared" si="39"/>
        <v>4.6107193641142104</v>
      </c>
      <c r="P243" s="1021">
        <f t="shared" si="40"/>
        <v>1462.8303510924709</v>
      </c>
      <c r="Q243" s="680">
        <f t="shared" si="41"/>
        <v>276.64316184685265</v>
      </c>
    </row>
    <row r="244" spans="1:17">
      <c r="A244" s="1590"/>
      <c r="B244" s="90">
        <v>4</v>
      </c>
      <c r="C244" s="1129" t="s">
        <v>903</v>
      </c>
      <c r="D244" s="1184">
        <v>21</v>
      </c>
      <c r="E244" s="1184">
        <v>1962</v>
      </c>
      <c r="F244" s="1186">
        <v>25.587</v>
      </c>
      <c r="G244" s="1186">
        <v>1.3939999999999999</v>
      </c>
      <c r="H244" s="1186">
        <v>0.16</v>
      </c>
      <c r="I244" s="1186">
        <v>24.033000000000001</v>
      </c>
      <c r="J244" s="1237">
        <v>931.64</v>
      </c>
      <c r="K244" s="1186">
        <v>19.535</v>
      </c>
      <c r="L244" s="1237">
        <v>757.29</v>
      </c>
      <c r="M244" s="677">
        <f t="shared" si="38"/>
        <v>2.5795930224880827E-2</v>
      </c>
      <c r="N244" s="1236">
        <v>189.11500000000001</v>
      </c>
      <c r="O244" s="679">
        <f t="shared" si="39"/>
        <v>4.8783973444783379</v>
      </c>
      <c r="P244" s="1021">
        <f t="shared" si="40"/>
        <v>1547.7558134928497</v>
      </c>
      <c r="Q244" s="680">
        <f t="shared" si="41"/>
        <v>292.70384066870031</v>
      </c>
    </row>
    <row r="245" spans="1:17">
      <c r="A245" s="1590"/>
      <c r="B245" s="90">
        <v>5</v>
      </c>
      <c r="C245" s="1129" t="s">
        <v>904</v>
      </c>
      <c r="D245" s="1184">
        <v>32</v>
      </c>
      <c r="E245" s="1184">
        <v>1961</v>
      </c>
      <c r="F245" s="1186">
        <v>41.42</v>
      </c>
      <c r="G245" s="1186">
        <v>3.4260000000000002</v>
      </c>
      <c r="H245" s="1186">
        <v>0.32</v>
      </c>
      <c r="I245" s="1186">
        <v>37.673999999999999</v>
      </c>
      <c r="J245" s="1237">
        <v>1410.26</v>
      </c>
      <c r="K245" s="1186">
        <v>35.409999999999997</v>
      </c>
      <c r="L245" s="1237">
        <v>1325.51</v>
      </c>
      <c r="M245" s="677">
        <f t="shared" si="38"/>
        <v>2.6714245837451241E-2</v>
      </c>
      <c r="N245" s="1236">
        <v>189.11500000000001</v>
      </c>
      <c r="O245" s="679">
        <f t="shared" si="39"/>
        <v>5.052064601549592</v>
      </c>
      <c r="P245" s="1021">
        <f t="shared" si="40"/>
        <v>1602.8547502470744</v>
      </c>
      <c r="Q245" s="680">
        <f t="shared" si="41"/>
        <v>303.12387609297548</v>
      </c>
    </row>
    <row r="246" spans="1:17">
      <c r="A246" s="1590"/>
      <c r="B246" s="90">
        <v>6</v>
      </c>
      <c r="C246" s="1129" t="s">
        <v>626</v>
      </c>
      <c r="D246" s="1184">
        <v>20</v>
      </c>
      <c r="E246" s="1184">
        <v>1965</v>
      </c>
      <c r="F246" s="1832">
        <v>33.563000000000002</v>
      </c>
      <c r="G246" s="1186">
        <v>1.75593</v>
      </c>
      <c r="H246" s="1186">
        <v>3.2</v>
      </c>
      <c r="I246" s="1186">
        <f>F246-G246-H246</f>
        <v>28.607070000000004</v>
      </c>
      <c r="J246" s="1237">
        <v>1026.23</v>
      </c>
      <c r="K246" s="1186">
        <v>28.606999999999999</v>
      </c>
      <c r="L246" s="1237">
        <v>1026.23</v>
      </c>
      <c r="M246" s="677">
        <f t="shared" si="38"/>
        <v>2.7875817311908635E-2</v>
      </c>
      <c r="N246" s="1236">
        <v>189.11500000000001</v>
      </c>
      <c r="O246" s="679">
        <f t="shared" si="39"/>
        <v>5.2717351909416017</v>
      </c>
      <c r="P246" s="1021">
        <f t="shared" si="40"/>
        <v>1672.549038714518</v>
      </c>
      <c r="Q246" s="680">
        <f t="shared" si="41"/>
        <v>316.30411145649612</v>
      </c>
    </row>
    <row r="247" spans="1:17">
      <c r="A247" s="1590"/>
      <c r="B247" s="90">
        <v>7</v>
      </c>
      <c r="C247" s="1129" t="s">
        <v>905</v>
      </c>
      <c r="D247" s="1184">
        <v>20</v>
      </c>
      <c r="E247" s="1184">
        <v>1961</v>
      </c>
      <c r="F247" s="1832">
        <v>27.327999999999999</v>
      </c>
      <c r="G247" s="1186">
        <v>1.5820000000000001</v>
      </c>
      <c r="H247" s="1186">
        <v>0.2</v>
      </c>
      <c r="I247" s="1186">
        <f>F247-G247-H247</f>
        <v>25.545999999999999</v>
      </c>
      <c r="J247" s="1237">
        <v>886.96</v>
      </c>
      <c r="K247" s="1186">
        <v>25.54598</v>
      </c>
      <c r="L247" s="1237">
        <v>886.96</v>
      </c>
      <c r="M247" s="677">
        <f t="shared" si="38"/>
        <v>2.8801727248128437E-2</v>
      </c>
      <c r="N247" s="1236">
        <v>189.11500000000001</v>
      </c>
      <c r="O247" s="679">
        <f t="shared" si="39"/>
        <v>5.4468386485298099</v>
      </c>
      <c r="P247" s="1021">
        <f t="shared" si="40"/>
        <v>1728.1036348877062</v>
      </c>
      <c r="Q247" s="680">
        <f t="shared" si="41"/>
        <v>326.81031891178856</v>
      </c>
    </row>
    <row r="248" spans="1:17">
      <c r="A248" s="1590"/>
      <c r="B248" s="90">
        <v>8</v>
      </c>
      <c r="C248" s="1129" t="s">
        <v>906</v>
      </c>
      <c r="D248" s="1184">
        <v>4</v>
      </c>
      <c r="E248" s="1184">
        <v>1954</v>
      </c>
      <c r="F248" s="1832">
        <v>9.0879999999999992</v>
      </c>
      <c r="G248" s="1186">
        <v>0.39576</v>
      </c>
      <c r="H248" s="1186">
        <v>0.64</v>
      </c>
      <c r="I248" s="1186">
        <f>F248-G248-H248</f>
        <v>8.0522399999999994</v>
      </c>
      <c r="J248" s="1237">
        <v>268.89999999999998</v>
      </c>
      <c r="K248" s="1186">
        <v>8.0519999999999996</v>
      </c>
      <c r="L248" s="1237">
        <v>268.89999999999998</v>
      </c>
      <c r="M248" s="677">
        <f t="shared" si="38"/>
        <v>2.9944217181108221E-2</v>
      </c>
      <c r="N248" s="1236">
        <v>189.11500000000001</v>
      </c>
      <c r="O248" s="679">
        <f t="shared" si="39"/>
        <v>5.6629006322052815</v>
      </c>
      <c r="P248" s="1021">
        <f t="shared" si="40"/>
        <v>1796.6530308664933</v>
      </c>
      <c r="Q248" s="680">
        <f t="shared" si="41"/>
        <v>339.7740379323169</v>
      </c>
    </row>
    <row r="249" spans="1:17">
      <c r="A249" s="1590"/>
      <c r="B249" s="90">
        <v>9</v>
      </c>
      <c r="C249" s="1129" t="s">
        <v>625</v>
      </c>
      <c r="D249" s="1184">
        <v>20</v>
      </c>
      <c r="E249" s="1184">
        <v>1961</v>
      </c>
      <c r="F249" s="1832">
        <v>30.097999999999999</v>
      </c>
      <c r="G249" s="1186">
        <v>2.34</v>
      </c>
      <c r="H249" s="1186">
        <v>0.2</v>
      </c>
      <c r="I249" s="1186">
        <f>F249-G249-H249</f>
        <v>27.558</v>
      </c>
      <c r="J249" s="1237">
        <v>900.48</v>
      </c>
      <c r="K249" s="1186">
        <v>27.55761</v>
      </c>
      <c r="L249" s="1237">
        <v>900.48</v>
      </c>
      <c r="M249" s="677">
        <f t="shared" si="38"/>
        <v>3.0603244936034116E-2</v>
      </c>
      <c r="N249" s="1236">
        <v>189.11500000000001</v>
      </c>
      <c r="O249" s="679">
        <f t="shared" si="39"/>
        <v>5.7875326660780919</v>
      </c>
      <c r="P249" s="1021">
        <f t="shared" si="40"/>
        <v>1836.194696162047</v>
      </c>
      <c r="Q249" s="680">
        <f t="shared" si="41"/>
        <v>347.25195996468557</v>
      </c>
    </row>
    <row r="250" spans="1:17" ht="12" thickBot="1">
      <c r="A250" s="1590"/>
      <c r="B250" s="90">
        <v>10</v>
      </c>
      <c r="C250" s="1131" t="s">
        <v>907</v>
      </c>
      <c r="D250" s="1187">
        <v>6</v>
      </c>
      <c r="E250" s="1187">
        <v>1959</v>
      </c>
      <c r="F250" s="1833">
        <v>11.243</v>
      </c>
      <c r="G250" s="1189">
        <v>0.32996999999999999</v>
      </c>
      <c r="H250" s="1189">
        <v>0.8</v>
      </c>
      <c r="I250" s="1238">
        <f>F250-G250-H250</f>
        <v>10.11303</v>
      </c>
      <c r="J250" s="1239">
        <v>324.56</v>
      </c>
      <c r="K250" s="1189">
        <v>10.113</v>
      </c>
      <c r="L250" s="1239">
        <v>324.56</v>
      </c>
      <c r="M250" s="1150">
        <f t="shared" si="38"/>
        <v>3.1159107715060388E-2</v>
      </c>
      <c r="N250" s="1239">
        <v>189.11500000000001</v>
      </c>
      <c r="O250" s="1132">
        <f t="shared" si="39"/>
        <v>5.8926546555336454</v>
      </c>
      <c r="P250" s="1132">
        <f t="shared" si="40"/>
        <v>1869.5464629036233</v>
      </c>
      <c r="Q250" s="1133">
        <f t="shared" si="41"/>
        <v>353.55927933201878</v>
      </c>
    </row>
    <row r="251" spans="1:17" ht="12.75" customHeight="1">
      <c r="A251" s="1613" t="s">
        <v>338</v>
      </c>
      <c r="B251" s="21">
        <v>1</v>
      </c>
      <c r="C251" s="1024" t="s">
        <v>908</v>
      </c>
      <c r="D251" s="1025">
        <v>18</v>
      </c>
      <c r="E251" s="1025">
        <v>1958</v>
      </c>
      <c r="F251" s="1191">
        <v>34.463000000000001</v>
      </c>
      <c r="G251" s="1191">
        <v>1.59579</v>
      </c>
      <c r="H251" s="1191">
        <v>2.8</v>
      </c>
      <c r="I251" s="1194">
        <f t="shared" ref="I251:I258" si="42">F251-G251-H251</f>
        <v>30.067209999999999</v>
      </c>
      <c r="J251" s="1240">
        <v>914.96</v>
      </c>
      <c r="K251" s="1191">
        <v>30.067</v>
      </c>
      <c r="L251" s="1241">
        <v>914.96</v>
      </c>
      <c r="M251" s="1028">
        <f>K251/L251</f>
        <v>3.2861545859928301E-2</v>
      </c>
      <c r="N251" s="1241">
        <v>189.11500000000001</v>
      </c>
      <c r="O251" s="1029">
        <f>M251*N251</f>
        <v>6.2146112453003406</v>
      </c>
      <c r="P251" s="1029">
        <f>M251*60*1000</f>
        <v>1971.6927515956982</v>
      </c>
      <c r="Q251" s="1030">
        <f>P251*N251/1000</f>
        <v>372.87667471802047</v>
      </c>
    </row>
    <row r="252" spans="1:17">
      <c r="A252" s="1614"/>
      <c r="B252" s="23">
        <v>2</v>
      </c>
      <c r="C252" s="1137" t="s">
        <v>628</v>
      </c>
      <c r="D252" s="1192">
        <v>19</v>
      </c>
      <c r="E252" s="1192">
        <v>1957</v>
      </c>
      <c r="F252" s="1194">
        <v>26.44</v>
      </c>
      <c r="G252" s="1194">
        <v>1.3680000000000001</v>
      </c>
      <c r="H252" s="1194">
        <v>0.16</v>
      </c>
      <c r="I252" s="1194">
        <f t="shared" si="42"/>
        <v>24.912000000000003</v>
      </c>
      <c r="J252" s="1243">
        <v>748.5</v>
      </c>
      <c r="K252" s="1194">
        <v>24.911000000000001</v>
      </c>
      <c r="L252" s="1243">
        <v>748.5</v>
      </c>
      <c r="M252" s="681">
        <f t="shared" ref="M252:M260" si="43">K252/L252</f>
        <v>3.3281229124916503E-2</v>
      </c>
      <c r="N252" s="1241">
        <v>189.11500000000001</v>
      </c>
      <c r="O252" s="683">
        <f t="shared" ref="O252:O260" si="44">M252*N252</f>
        <v>6.2939796459585846</v>
      </c>
      <c r="P252" s="1029">
        <f t="shared" ref="P252:P260" si="45">M252*60*1000</f>
        <v>1996.8737474949903</v>
      </c>
      <c r="Q252" s="684">
        <f t="shared" ref="Q252:Q260" si="46">P252*N252/1000</f>
        <v>377.63877875751513</v>
      </c>
    </row>
    <row r="253" spans="1:17">
      <c r="A253" s="1614"/>
      <c r="B253" s="23">
        <v>3</v>
      </c>
      <c r="C253" s="1137" t="s">
        <v>909</v>
      </c>
      <c r="D253" s="1192">
        <v>6</v>
      </c>
      <c r="E253" s="1192">
        <v>1959</v>
      </c>
      <c r="F253" s="1194">
        <v>7.05</v>
      </c>
      <c r="G253" s="1194">
        <v>0.53193000000000001</v>
      </c>
      <c r="H253" s="1194">
        <v>0.06</v>
      </c>
      <c r="I253" s="1194">
        <f t="shared" si="42"/>
        <v>6.4580700000000002</v>
      </c>
      <c r="J253" s="1243">
        <v>225.56</v>
      </c>
      <c r="K253" s="1194">
        <v>4.9960000000000004</v>
      </c>
      <c r="L253" s="1243">
        <v>149.31</v>
      </c>
      <c r="M253" s="681">
        <f t="shared" si="43"/>
        <v>3.346058535931954E-2</v>
      </c>
      <c r="N253" s="1241">
        <v>189.11500000000001</v>
      </c>
      <c r="O253" s="683">
        <f t="shared" si="44"/>
        <v>6.3278986002277149</v>
      </c>
      <c r="P253" s="1029">
        <f t="shared" si="45"/>
        <v>2007.6351215591726</v>
      </c>
      <c r="Q253" s="684">
        <f t="shared" si="46"/>
        <v>379.67391601366296</v>
      </c>
    </row>
    <row r="254" spans="1:17">
      <c r="A254" s="1614"/>
      <c r="B254" s="23">
        <v>4</v>
      </c>
      <c r="C254" s="1137" t="s">
        <v>630</v>
      </c>
      <c r="D254" s="1192">
        <v>6</v>
      </c>
      <c r="E254" s="1192">
        <v>1955</v>
      </c>
      <c r="F254" s="1194">
        <v>8.9710000000000001</v>
      </c>
      <c r="G254" s="1194">
        <v>0.45236999999999999</v>
      </c>
      <c r="H254" s="1194">
        <v>0.06</v>
      </c>
      <c r="I254" s="1194">
        <f t="shared" si="42"/>
        <v>8.4586299999999994</v>
      </c>
      <c r="J254" s="1243">
        <v>249.66</v>
      </c>
      <c r="K254" s="1194">
        <v>6.9956699999999996</v>
      </c>
      <c r="L254" s="1243">
        <v>206.48</v>
      </c>
      <c r="M254" s="681">
        <f t="shared" si="43"/>
        <v>3.3880617977528088E-2</v>
      </c>
      <c r="N254" s="1241">
        <v>189.11500000000001</v>
      </c>
      <c r="O254" s="683">
        <f t="shared" si="44"/>
        <v>6.4073330688202246</v>
      </c>
      <c r="P254" s="1029">
        <f t="shared" si="45"/>
        <v>2032.8370786516855</v>
      </c>
      <c r="Q254" s="684">
        <f t="shared" si="46"/>
        <v>384.43998412921349</v>
      </c>
    </row>
    <row r="255" spans="1:17">
      <c r="A255" s="1614"/>
      <c r="B255" s="23">
        <v>5</v>
      </c>
      <c r="C255" s="1137" t="s">
        <v>910</v>
      </c>
      <c r="D255" s="1192">
        <v>8</v>
      </c>
      <c r="E255" s="1192">
        <v>1953</v>
      </c>
      <c r="F255" s="1194">
        <v>10.407999999999999</v>
      </c>
      <c r="G255" s="1194">
        <v>0.74460000000000004</v>
      </c>
      <c r="H255" s="1194">
        <v>0.08</v>
      </c>
      <c r="I255" s="1194">
        <f t="shared" si="42"/>
        <v>9.5833999999999993</v>
      </c>
      <c r="J255" s="1243">
        <v>273.27999999999997</v>
      </c>
      <c r="K255" s="1194">
        <v>7.1998199999999999</v>
      </c>
      <c r="L255" s="1243">
        <v>205.31</v>
      </c>
      <c r="M255" s="681">
        <f t="shared" si="43"/>
        <v>3.5068043446495542E-2</v>
      </c>
      <c r="N255" s="1241">
        <v>189.11500000000001</v>
      </c>
      <c r="O255" s="683">
        <f t="shared" si="44"/>
        <v>6.631893036384005</v>
      </c>
      <c r="P255" s="1029">
        <f t="shared" si="45"/>
        <v>2104.0826067897328</v>
      </c>
      <c r="Q255" s="684">
        <f t="shared" si="46"/>
        <v>397.91358218304032</v>
      </c>
    </row>
    <row r="256" spans="1:17">
      <c r="A256" s="1614"/>
      <c r="B256" s="23">
        <v>6</v>
      </c>
      <c r="C256" s="1137" t="s">
        <v>627</v>
      </c>
      <c r="D256" s="1192">
        <v>6</v>
      </c>
      <c r="E256" s="1192">
        <v>1953</v>
      </c>
      <c r="F256" s="1194">
        <v>7.085</v>
      </c>
      <c r="G256" s="1194">
        <v>0.31925999999999999</v>
      </c>
      <c r="H256" s="1194">
        <v>0.04</v>
      </c>
      <c r="I256" s="1194">
        <f t="shared" si="42"/>
        <v>6.7257400000000001</v>
      </c>
      <c r="J256" s="1243">
        <v>272.16000000000003</v>
      </c>
      <c r="K256" s="1194">
        <v>5.1470000000000002</v>
      </c>
      <c r="L256" s="1243">
        <v>142.96</v>
      </c>
      <c r="M256" s="681">
        <f t="shared" si="43"/>
        <v>3.6003077783995523E-2</v>
      </c>
      <c r="N256" s="1241">
        <v>189.11500000000001</v>
      </c>
      <c r="O256" s="683">
        <f t="shared" si="44"/>
        <v>6.808722055120314</v>
      </c>
      <c r="P256" s="1029">
        <f t="shared" si="45"/>
        <v>2160.1846670397317</v>
      </c>
      <c r="Q256" s="684">
        <f t="shared" si="46"/>
        <v>408.5233233072189</v>
      </c>
    </row>
    <row r="257" spans="1:17">
      <c r="A257" s="1614"/>
      <c r="B257" s="23">
        <v>7</v>
      </c>
      <c r="C257" s="1137" t="s">
        <v>631</v>
      </c>
      <c r="D257" s="1192">
        <v>6</v>
      </c>
      <c r="E257" s="1192">
        <v>1959</v>
      </c>
      <c r="F257" s="1194">
        <v>131.63</v>
      </c>
      <c r="G257" s="1194">
        <v>0.39372000000000001</v>
      </c>
      <c r="H257" s="1194">
        <v>0.66</v>
      </c>
      <c r="I257" s="1194">
        <f t="shared" si="42"/>
        <v>130.57628</v>
      </c>
      <c r="J257" s="1243">
        <v>311.52</v>
      </c>
      <c r="K257" s="1194">
        <v>8.4436900000000001</v>
      </c>
      <c r="L257" s="1243">
        <v>217.22</v>
      </c>
      <c r="M257" s="681">
        <f t="shared" si="43"/>
        <v>3.8871604824601787E-2</v>
      </c>
      <c r="N257" s="1241">
        <v>189.11500000000001</v>
      </c>
      <c r="O257" s="683">
        <f t="shared" si="44"/>
        <v>7.3512035464045669</v>
      </c>
      <c r="P257" s="1029">
        <f t="shared" si="45"/>
        <v>2332.2962894761072</v>
      </c>
      <c r="Q257" s="684">
        <f t="shared" si="46"/>
        <v>441.07221278427403</v>
      </c>
    </row>
    <row r="258" spans="1:17">
      <c r="A258" s="1614"/>
      <c r="B258" s="23">
        <v>8</v>
      </c>
      <c r="C258" s="1137" t="s">
        <v>629</v>
      </c>
      <c r="D258" s="1192">
        <v>9</v>
      </c>
      <c r="E258" s="1192">
        <v>1925</v>
      </c>
      <c r="F258" s="1194">
        <v>26.670999999999999</v>
      </c>
      <c r="G258" s="1194"/>
      <c r="H258" s="1194"/>
      <c r="I258" s="1242">
        <f t="shared" si="42"/>
        <v>26.670999999999999</v>
      </c>
      <c r="J258" s="1243">
        <v>684.99</v>
      </c>
      <c r="K258" s="1194">
        <v>11.082000000000001</v>
      </c>
      <c r="L258" s="1243">
        <v>284.64</v>
      </c>
      <c r="M258" s="681">
        <f t="shared" si="43"/>
        <v>3.893338954468803E-2</v>
      </c>
      <c r="N258" s="1241">
        <v>189.11500000000001</v>
      </c>
      <c r="O258" s="683">
        <f t="shared" si="44"/>
        <v>7.3628879637436775</v>
      </c>
      <c r="P258" s="1029">
        <f t="shared" si="45"/>
        <v>2336.0033726812817</v>
      </c>
      <c r="Q258" s="684">
        <f t="shared" si="46"/>
        <v>441.77327782462061</v>
      </c>
    </row>
    <row r="259" spans="1:17">
      <c r="A259" s="1614"/>
      <c r="B259" s="23">
        <v>9</v>
      </c>
      <c r="C259" s="1137" t="s">
        <v>633</v>
      </c>
      <c r="D259" s="1192">
        <v>6</v>
      </c>
      <c r="E259" s="1192">
        <v>1926</v>
      </c>
      <c r="F259" s="1194">
        <v>11.754</v>
      </c>
      <c r="G259" s="1194">
        <v>0.32945999999999998</v>
      </c>
      <c r="H259" s="1194">
        <v>0.8</v>
      </c>
      <c r="I259" s="1194">
        <f>F259-G259-H259</f>
        <v>10.62454</v>
      </c>
      <c r="J259" s="1243">
        <v>254.15</v>
      </c>
      <c r="K259" s="1194">
        <v>8.1217199999999998</v>
      </c>
      <c r="L259" s="1243">
        <v>194.28</v>
      </c>
      <c r="M259" s="681">
        <f t="shared" si="43"/>
        <v>4.1804200123533045E-2</v>
      </c>
      <c r="N259" s="1241">
        <v>189.11500000000001</v>
      </c>
      <c r="O259" s="683">
        <f t="shared" si="44"/>
        <v>7.9058013063619521</v>
      </c>
      <c r="P259" s="1029">
        <f t="shared" si="45"/>
        <v>2508.252007411983</v>
      </c>
      <c r="Q259" s="684">
        <f t="shared" si="46"/>
        <v>474.34807838171719</v>
      </c>
    </row>
    <row r="260" spans="1:17" ht="12" thickBot="1">
      <c r="A260" s="1615"/>
      <c r="B260" s="24">
        <v>10</v>
      </c>
      <c r="C260" s="1138" t="s">
        <v>632</v>
      </c>
      <c r="D260" s="1197">
        <v>23</v>
      </c>
      <c r="E260" s="1197">
        <v>1963</v>
      </c>
      <c r="F260" s="1200">
        <v>21.869</v>
      </c>
      <c r="G260" s="1200"/>
      <c r="H260" s="1200"/>
      <c r="I260" s="1197">
        <v>21.869</v>
      </c>
      <c r="J260" s="1244">
        <v>502.6</v>
      </c>
      <c r="K260" s="1200">
        <v>21.869</v>
      </c>
      <c r="L260" s="1244">
        <v>502.6</v>
      </c>
      <c r="M260" s="1143">
        <f t="shared" si="43"/>
        <v>4.3511738957421407E-2</v>
      </c>
      <c r="N260" s="1244">
        <v>189.11500000000001</v>
      </c>
      <c r="O260" s="1139">
        <f t="shared" si="44"/>
        <v>8.2287225129327499</v>
      </c>
      <c r="P260" s="1139">
        <f t="shared" si="45"/>
        <v>2610.7043374452842</v>
      </c>
      <c r="Q260" s="1140">
        <f t="shared" si="46"/>
        <v>493.72335077596495</v>
      </c>
    </row>
    <row r="264" spans="1:17" s="12" customFormat="1" ht="15">
      <c r="A264" s="1540" t="s">
        <v>37</v>
      </c>
      <c r="B264" s="1540"/>
      <c r="C264" s="1540"/>
      <c r="D264" s="1540"/>
      <c r="E264" s="1540"/>
      <c r="F264" s="1540"/>
      <c r="G264" s="1540"/>
      <c r="H264" s="1540"/>
      <c r="I264" s="1540"/>
      <c r="J264" s="1540"/>
      <c r="K264" s="1540"/>
      <c r="L264" s="1540"/>
      <c r="M264" s="1540"/>
      <c r="N264" s="1540"/>
      <c r="O264" s="1540"/>
      <c r="P264" s="1540"/>
      <c r="Q264" s="1540"/>
    </row>
    <row r="265" spans="1:17" s="12" customFormat="1" ht="13.5" customHeight="1" thickBot="1">
      <c r="A265" s="1265"/>
      <c r="B265" s="1265"/>
      <c r="C265" s="1265"/>
      <c r="D265" s="1265"/>
      <c r="E265" s="1521" t="s">
        <v>507</v>
      </c>
      <c r="F265" s="1521"/>
      <c r="G265" s="1521"/>
      <c r="H265" s="1521"/>
      <c r="I265" s="1265">
        <v>0.4</v>
      </c>
      <c r="J265" s="1265" t="s">
        <v>506</v>
      </c>
      <c r="K265" s="1265" t="s">
        <v>508</v>
      </c>
      <c r="L265" s="1266">
        <v>546</v>
      </c>
      <c r="M265" s="1265"/>
      <c r="N265" s="1265"/>
      <c r="O265" s="1265"/>
      <c r="P265" s="1265"/>
      <c r="Q265" s="1265"/>
    </row>
    <row r="266" spans="1:17" ht="12.75" customHeight="1">
      <c r="A266" s="1549" t="s">
        <v>1</v>
      </c>
      <c r="B266" s="1552" t="s">
        <v>0</v>
      </c>
      <c r="C266" s="1524" t="s">
        <v>2</v>
      </c>
      <c r="D266" s="1524" t="s">
        <v>3</v>
      </c>
      <c r="E266" s="1524" t="s">
        <v>13</v>
      </c>
      <c r="F266" s="1527" t="s">
        <v>14</v>
      </c>
      <c r="G266" s="1528"/>
      <c r="H266" s="1528"/>
      <c r="I266" s="1529"/>
      <c r="J266" s="1524" t="s">
        <v>4</v>
      </c>
      <c r="K266" s="1524" t="s">
        <v>15</v>
      </c>
      <c r="L266" s="1524" t="s">
        <v>5</v>
      </c>
      <c r="M266" s="1524" t="s">
        <v>6</v>
      </c>
      <c r="N266" s="1524" t="s">
        <v>16</v>
      </c>
      <c r="O266" s="1554" t="s">
        <v>17</v>
      </c>
      <c r="P266" s="1524" t="s">
        <v>25</v>
      </c>
      <c r="Q266" s="1543" t="s">
        <v>26</v>
      </c>
    </row>
    <row r="267" spans="1:17" s="2" customFormat="1" ht="33.75">
      <c r="A267" s="1550"/>
      <c r="B267" s="1553"/>
      <c r="C267" s="1525"/>
      <c r="D267" s="1526"/>
      <c r="E267" s="1526"/>
      <c r="F267" s="689" t="s">
        <v>18</v>
      </c>
      <c r="G267" s="689" t="s">
        <v>19</v>
      </c>
      <c r="H267" s="689" t="s">
        <v>20</v>
      </c>
      <c r="I267" s="689" t="s">
        <v>21</v>
      </c>
      <c r="J267" s="1526"/>
      <c r="K267" s="1526"/>
      <c r="L267" s="1526"/>
      <c r="M267" s="1526"/>
      <c r="N267" s="1526"/>
      <c r="O267" s="1555"/>
      <c r="P267" s="1526"/>
      <c r="Q267" s="1544"/>
    </row>
    <row r="268" spans="1:17" s="3" customFormat="1" ht="13.5" customHeight="1" thickBot="1">
      <c r="A268" s="1551"/>
      <c r="B268" s="1578"/>
      <c r="C268" s="1579"/>
      <c r="D268" s="34" t="s">
        <v>7</v>
      </c>
      <c r="E268" s="34" t="s">
        <v>8</v>
      </c>
      <c r="F268" s="34" t="s">
        <v>9</v>
      </c>
      <c r="G268" s="34" t="s">
        <v>9</v>
      </c>
      <c r="H268" s="34" t="s">
        <v>9</v>
      </c>
      <c r="I268" s="34" t="s">
        <v>9</v>
      </c>
      <c r="J268" s="34" t="s">
        <v>22</v>
      </c>
      <c r="K268" s="34" t="s">
        <v>9</v>
      </c>
      <c r="L268" s="34" t="s">
        <v>22</v>
      </c>
      <c r="M268" s="34" t="s">
        <v>64</v>
      </c>
      <c r="N268" s="34" t="s">
        <v>10</v>
      </c>
      <c r="O268" s="34" t="s">
        <v>65</v>
      </c>
      <c r="P268" s="35" t="s">
        <v>27</v>
      </c>
      <c r="Q268" s="36" t="s">
        <v>28</v>
      </c>
    </row>
    <row r="269" spans="1:17" s="52" customFormat="1">
      <c r="A269" s="1632" t="s">
        <v>335</v>
      </c>
      <c r="B269" s="58">
        <v>1</v>
      </c>
      <c r="C269" s="1045" t="s">
        <v>465</v>
      </c>
      <c r="D269" s="1467">
        <v>100</v>
      </c>
      <c r="E269" s="994" t="s">
        <v>43</v>
      </c>
      <c r="F269" s="771">
        <f>G269+H269+I269</f>
        <v>46.104293999999996</v>
      </c>
      <c r="G269" s="1155">
        <v>7.9452390000000008</v>
      </c>
      <c r="H269" s="1155">
        <v>16</v>
      </c>
      <c r="I269" s="1155">
        <v>22.159054999999999</v>
      </c>
      <c r="J269" s="1046">
        <v>4428.2300000000005</v>
      </c>
      <c r="K269" s="1825">
        <v>22.159054999999999</v>
      </c>
      <c r="L269" s="1046">
        <v>4428.2300000000005</v>
      </c>
      <c r="M269" s="1810">
        <f>K269/L269</f>
        <v>5.004043376247394E-3</v>
      </c>
      <c r="N269" s="1046">
        <v>211.6</v>
      </c>
      <c r="O269" s="1047">
        <f>M269*N269</f>
        <v>1.0588555784139486</v>
      </c>
      <c r="P269" s="1047">
        <f>M269*60*1000</f>
        <v>300.24260257484366</v>
      </c>
      <c r="Q269" s="668">
        <f>P269*N269/1000</f>
        <v>63.531334704836915</v>
      </c>
    </row>
    <row r="270" spans="1:17" s="52" customFormat="1">
      <c r="A270" s="1557"/>
      <c r="B270" s="51">
        <v>2</v>
      </c>
      <c r="C270" s="1048" t="s">
        <v>468</v>
      </c>
      <c r="D270" s="1468">
        <v>55</v>
      </c>
      <c r="E270" s="1001" t="s">
        <v>43</v>
      </c>
      <c r="F270" s="771">
        <f t="shared" ref="F270:F278" si="47">G270+H270+I270</f>
        <v>26.48</v>
      </c>
      <c r="G270" s="1157">
        <v>4.0289999999999999</v>
      </c>
      <c r="H270" s="1157">
        <v>8.56</v>
      </c>
      <c r="I270" s="1157">
        <v>13.891</v>
      </c>
      <c r="J270" s="1049">
        <v>2537.7200000000003</v>
      </c>
      <c r="K270" s="1826">
        <v>13.891</v>
      </c>
      <c r="L270" s="1049">
        <v>2537.7200000000003</v>
      </c>
      <c r="M270" s="1811">
        <f t="shared" ref="M270:M278" si="48">K270/L270</f>
        <v>5.4738111375565463E-3</v>
      </c>
      <c r="N270" s="1049">
        <v>211.6</v>
      </c>
      <c r="O270" s="671">
        <f t="shared" ref="O270:O288" si="49">M270*N270</f>
        <v>1.1582584367069653</v>
      </c>
      <c r="P270" s="1047">
        <f t="shared" ref="P270:P288" si="50">M270*60*1000</f>
        <v>328.4286682533928</v>
      </c>
      <c r="Q270" s="672">
        <f t="shared" ref="Q270:Q288" si="51">P270*N270/1000</f>
        <v>69.495506202417914</v>
      </c>
    </row>
    <row r="271" spans="1:17">
      <c r="A271" s="1557"/>
      <c r="B271" s="15">
        <v>3</v>
      </c>
      <c r="C271" s="1048" t="s">
        <v>593</v>
      </c>
      <c r="D271" s="1468">
        <v>76</v>
      </c>
      <c r="E271" s="994" t="s">
        <v>43</v>
      </c>
      <c r="F271" s="771">
        <f t="shared" si="47"/>
        <v>40.839948000000007</v>
      </c>
      <c r="G271" s="1157">
        <v>6.1710000000000003</v>
      </c>
      <c r="H271" s="1157">
        <v>11.92</v>
      </c>
      <c r="I271" s="1157">
        <v>22.748948000000002</v>
      </c>
      <c r="J271" s="1049">
        <v>3987.52</v>
      </c>
      <c r="K271" s="1826">
        <v>22.748948000000002</v>
      </c>
      <c r="L271" s="1049">
        <v>3987.52</v>
      </c>
      <c r="M271" s="1811">
        <f t="shared" si="48"/>
        <v>5.7050367145493946E-3</v>
      </c>
      <c r="N271" s="1046">
        <v>211.6</v>
      </c>
      <c r="O271" s="671">
        <f t="shared" si="49"/>
        <v>1.2071857687986518</v>
      </c>
      <c r="P271" s="1047">
        <f t="shared" si="50"/>
        <v>342.30220287296368</v>
      </c>
      <c r="Q271" s="672">
        <f t="shared" si="51"/>
        <v>72.431146127919106</v>
      </c>
    </row>
    <row r="272" spans="1:17">
      <c r="A272" s="1557"/>
      <c r="B272" s="15">
        <v>4</v>
      </c>
      <c r="C272" s="1048" t="s">
        <v>594</v>
      </c>
      <c r="D272" s="1468">
        <v>76</v>
      </c>
      <c r="E272" s="1001" t="s">
        <v>43</v>
      </c>
      <c r="F272" s="771">
        <f t="shared" si="47"/>
        <v>44.334200000000003</v>
      </c>
      <c r="G272" s="1157">
        <v>6.9359999999999999</v>
      </c>
      <c r="H272" s="1157">
        <v>12</v>
      </c>
      <c r="I272" s="1157">
        <v>25.398200000000003</v>
      </c>
      <c r="J272" s="1049">
        <v>4006.48</v>
      </c>
      <c r="K272" s="1826">
        <v>25.398200000000003</v>
      </c>
      <c r="L272" s="1049">
        <v>4006.48</v>
      </c>
      <c r="M272" s="1811">
        <f t="shared" si="48"/>
        <v>6.3392803658073923E-3</v>
      </c>
      <c r="N272" s="1049">
        <v>211.6</v>
      </c>
      <c r="O272" s="671">
        <f t="shared" si="49"/>
        <v>1.3413917254048442</v>
      </c>
      <c r="P272" s="1047">
        <f t="shared" si="50"/>
        <v>380.35682194844355</v>
      </c>
      <c r="Q272" s="672">
        <f t="shared" si="51"/>
        <v>80.483503524290654</v>
      </c>
    </row>
    <row r="273" spans="1:17">
      <c r="A273" s="1557"/>
      <c r="B273" s="15">
        <v>5</v>
      </c>
      <c r="C273" s="1048" t="s">
        <v>597</v>
      </c>
      <c r="D273" s="1468">
        <v>102</v>
      </c>
      <c r="E273" s="994" t="s">
        <v>43</v>
      </c>
      <c r="F273" s="771">
        <f t="shared" si="47"/>
        <v>51.3992</v>
      </c>
      <c r="G273" s="1157">
        <v>7.0889999999999995</v>
      </c>
      <c r="H273" s="1157">
        <v>16</v>
      </c>
      <c r="I273" s="1157">
        <v>28.310200000000002</v>
      </c>
      <c r="J273" s="1049">
        <v>4426.4800000000005</v>
      </c>
      <c r="K273" s="1826">
        <v>28.310200000000002</v>
      </c>
      <c r="L273" s="1049">
        <v>4426.4800000000005</v>
      </c>
      <c r="M273" s="1811">
        <f t="shared" si="48"/>
        <v>6.3956462019482746E-3</v>
      </c>
      <c r="N273" s="1046">
        <v>211.6</v>
      </c>
      <c r="O273" s="671">
        <f t="shared" si="49"/>
        <v>1.353318736332255</v>
      </c>
      <c r="P273" s="1047">
        <f t="shared" si="50"/>
        <v>383.73877211689648</v>
      </c>
      <c r="Q273" s="672">
        <f t="shared" si="51"/>
        <v>81.199124179935296</v>
      </c>
    </row>
    <row r="274" spans="1:17">
      <c r="A274" s="1557"/>
      <c r="B274" s="15">
        <v>6</v>
      </c>
      <c r="C274" s="1048" t="s">
        <v>596</v>
      </c>
      <c r="D274" s="1468">
        <v>75</v>
      </c>
      <c r="E274" s="1001" t="s">
        <v>43</v>
      </c>
      <c r="F274" s="771">
        <f t="shared" si="47"/>
        <v>44.988799999999998</v>
      </c>
      <c r="G274" s="1157">
        <v>6.8849999999999998</v>
      </c>
      <c r="H274" s="1157">
        <v>11.92</v>
      </c>
      <c r="I274" s="1157">
        <v>26.183800000000002</v>
      </c>
      <c r="J274" s="1049">
        <v>3988.9900000000002</v>
      </c>
      <c r="K274" s="1826">
        <v>26.183800000000002</v>
      </c>
      <c r="L274" s="1049">
        <v>3988.9900000000002</v>
      </c>
      <c r="M274" s="1811">
        <f t="shared" si="48"/>
        <v>6.5640174580532916E-3</v>
      </c>
      <c r="N274" s="1049">
        <v>211.6</v>
      </c>
      <c r="O274" s="671">
        <f t="shared" si="49"/>
        <v>1.3889460941240765</v>
      </c>
      <c r="P274" s="1047">
        <f t="shared" si="50"/>
        <v>393.84104748319749</v>
      </c>
      <c r="Q274" s="672">
        <f t="shared" si="51"/>
        <v>83.336765647444579</v>
      </c>
    </row>
    <row r="275" spans="1:17">
      <c r="A275" s="1557"/>
      <c r="B275" s="15">
        <v>7</v>
      </c>
      <c r="C275" s="1048" t="s">
        <v>466</v>
      </c>
      <c r="D275" s="1468">
        <v>28</v>
      </c>
      <c r="E275" s="994" t="s">
        <v>43</v>
      </c>
      <c r="F275" s="771">
        <f t="shared" si="47"/>
        <v>16.139999000000003</v>
      </c>
      <c r="G275" s="1157">
        <v>1.9360110000000001</v>
      </c>
      <c r="H275" s="1157">
        <v>4.08</v>
      </c>
      <c r="I275" s="1157">
        <v>10.123988000000001</v>
      </c>
      <c r="J275" s="1049">
        <v>1539.28</v>
      </c>
      <c r="K275" s="1826">
        <v>10.123988000000001</v>
      </c>
      <c r="L275" s="1049">
        <v>1539.28</v>
      </c>
      <c r="M275" s="1811">
        <f t="shared" si="48"/>
        <v>6.5770931864248226E-3</v>
      </c>
      <c r="N275" s="1046">
        <v>211.6</v>
      </c>
      <c r="O275" s="671">
        <f t="shared" si="49"/>
        <v>1.3917129182474923</v>
      </c>
      <c r="P275" s="1047">
        <f t="shared" si="50"/>
        <v>394.62559118548933</v>
      </c>
      <c r="Q275" s="672">
        <f t="shared" si="51"/>
        <v>83.50277509484954</v>
      </c>
    </row>
    <row r="276" spans="1:17">
      <c r="A276" s="1557"/>
      <c r="B276" s="15">
        <v>8</v>
      </c>
      <c r="C276" s="1048" t="s">
        <v>467</v>
      </c>
      <c r="D276" s="1468">
        <v>75</v>
      </c>
      <c r="E276" s="1001" t="s">
        <v>43</v>
      </c>
      <c r="F276" s="771">
        <f t="shared" si="47"/>
        <v>46.000008000000001</v>
      </c>
      <c r="G276" s="1157">
        <v>7.8540000000000001</v>
      </c>
      <c r="H276" s="1157">
        <v>11.84</v>
      </c>
      <c r="I276" s="1157">
        <v>26.306008000000002</v>
      </c>
      <c r="J276" s="1049">
        <v>3992.51</v>
      </c>
      <c r="K276" s="1826">
        <v>26.306008000000002</v>
      </c>
      <c r="L276" s="1049">
        <v>3992.51</v>
      </c>
      <c r="M276" s="1811">
        <f t="shared" si="48"/>
        <v>6.5888396021550359E-3</v>
      </c>
      <c r="N276" s="1049">
        <v>211.6</v>
      </c>
      <c r="O276" s="671">
        <f t="shared" si="49"/>
        <v>1.3941984598160055</v>
      </c>
      <c r="P276" s="1047">
        <f t="shared" si="50"/>
        <v>395.33037612930218</v>
      </c>
      <c r="Q276" s="672">
        <f t="shared" si="51"/>
        <v>83.651907588960341</v>
      </c>
    </row>
    <row r="277" spans="1:17">
      <c r="A277" s="1557"/>
      <c r="B277" s="15">
        <v>9</v>
      </c>
      <c r="C277" s="1048" t="s">
        <v>595</v>
      </c>
      <c r="D277" s="1468">
        <v>45</v>
      </c>
      <c r="E277" s="994" t="s">
        <v>43</v>
      </c>
      <c r="F277" s="771">
        <f t="shared" si="47"/>
        <v>26.428173999999999</v>
      </c>
      <c r="G277" s="1157">
        <v>3.7624740000000005</v>
      </c>
      <c r="H277" s="1157">
        <v>7.2</v>
      </c>
      <c r="I277" s="1157">
        <v>15.4657</v>
      </c>
      <c r="J277" s="1049">
        <v>2328.9</v>
      </c>
      <c r="K277" s="1826">
        <v>15.4657</v>
      </c>
      <c r="L277" s="1049">
        <v>2328.9</v>
      </c>
      <c r="M277" s="1811">
        <f t="shared" si="48"/>
        <v>6.6407746146249303E-3</v>
      </c>
      <c r="N277" s="1046">
        <v>211.6</v>
      </c>
      <c r="O277" s="671">
        <f t="shared" si="49"/>
        <v>1.4051879084546353</v>
      </c>
      <c r="P277" s="1047">
        <f t="shared" si="50"/>
        <v>398.4464768774958</v>
      </c>
      <c r="Q277" s="672">
        <f t="shared" si="51"/>
        <v>84.311274507278114</v>
      </c>
    </row>
    <row r="278" spans="1:17" ht="12" thickBot="1">
      <c r="A278" s="1558"/>
      <c r="B278" s="38">
        <v>10</v>
      </c>
      <c r="C278" s="1126" t="s">
        <v>840</v>
      </c>
      <c r="D278" s="1469">
        <v>37</v>
      </c>
      <c r="E278" s="1159" t="s">
        <v>43</v>
      </c>
      <c r="F278" s="1277">
        <f t="shared" si="47"/>
        <v>24.881427000000002</v>
      </c>
      <c r="G278" s="1227">
        <v>3.4169999999999998</v>
      </c>
      <c r="H278" s="1227">
        <v>5.92</v>
      </c>
      <c r="I278" s="1227">
        <v>15.544427000000001</v>
      </c>
      <c r="J278" s="1147">
        <v>2232.48</v>
      </c>
      <c r="K278" s="1827">
        <v>15.544427000000001</v>
      </c>
      <c r="L278" s="1147">
        <v>2232.48</v>
      </c>
      <c r="M278" s="1812">
        <f t="shared" si="48"/>
        <v>6.9628516268902749E-3</v>
      </c>
      <c r="N278" s="1147">
        <v>211.6</v>
      </c>
      <c r="O278" s="1201">
        <f t="shared" si="49"/>
        <v>1.4733394042499821</v>
      </c>
      <c r="P278" s="1148">
        <f t="shared" si="50"/>
        <v>417.77109761341649</v>
      </c>
      <c r="Q278" s="1149">
        <f t="shared" si="51"/>
        <v>88.400364254998934</v>
      </c>
    </row>
    <row r="279" spans="1:17">
      <c r="A279" s="1533" t="s">
        <v>336</v>
      </c>
      <c r="B279" s="240">
        <v>1</v>
      </c>
      <c r="C279" s="1170" t="s">
        <v>841</v>
      </c>
      <c r="D279" s="1470">
        <v>53</v>
      </c>
      <c r="E279" s="1683" t="s">
        <v>43</v>
      </c>
      <c r="F279" s="1172">
        <f>G279+H279+I279</f>
        <v>36.560007999999996</v>
      </c>
      <c r="G279" s="1163">
        <v>5.6610000000000005</v>
      </c>
      <c r="H279" s="1163">
        <v>8.64</v>
      </c>
      <c r="I279" s="1164">
        <v>22.259007999999998</v>
      </c>
      <c r="J279" s="1165">
        <v>2986.4500000000003</v>
      </c>
      <c r="K279" s="1828">
        <v>22.259007999999998</v>
      </c>
      <c r="L279" s="1165">
        <v>2986.4500000000003</v>
      </c>
      <c r="M279" s="1813">
        <f>K279/L279</f>
        <v>7.4533335565638119E-3</v>
      </c>
      <c r="N279" s="1167">
        <v>211.6</v>
      </c>
      <c r="O279" s="1012">
        <f t="shared" si="49"/>
        <v>1.5771253805689025</v>
      </c>
      <c r="P279" s="1012">
        <f t="shared" si="50"/>
        <v>447.20001339382873</v>
      </c>
      <c r="Q279" s="1013">
        <f t="shared" si="51"/>
        <v>94.627522834134155</v>
      </c>
    </row>
    <row r="280" spans="1:17">
      <c r="A280" s="1621"/>
      <c r="B280" s="234">
        <v>2</v>
      </c>
      <c r="C280" s="1170" t="s">
        <v>842</v>
      </c>
      <c r="D280" s="1470">
        <v>32</v>
      </c>
      <c r="E280" s="1007" t="s">
        <v>43</v>
      </c>
      <c r="F280" s="1008">
        <f t="shared" ref="F280:F288" si="52">G280+H280+I280</f>
        <v>17.620139999999999</v>
      </c>
      <c r="G280" s="1164">
        <v>1.8074399999999999</v>
      </c>
      <c r="H280" s="1164">
        <v>5.12</v>
      </c>
      <c r="I280" s="1164">
        <v>10.6927</v>
      </c>
      <c r="J280" s="1168">
        <v>1417.51</v>
      </c>
      <c r="K280" s="1829">
        <v>10.6927</v>
      </c>
      <c r="L280" s="1168">
        <v>1417.51</v>
      </c>
      <c r="M280" s="1813">
        <f>K280/L280</f>
        <v>7.5432977545131959E-3</v>
      </c>
      <c r="N280" s="1168">
        <v>211.6</v>
      </c>
      <c r="O280" s="1012">
        <f t="shared" si="49"/>
        <v>1.5961618048549922</v>
      </c>
      <c r="P280" s="1012">
        <f t="shared" si="50"/>
        <v>452.59786527079177</v>
      </c>
      <c r="Q280" s="1013">
        <f t="shared" si="51"/>
        <v>95.769708291299537</v>
      </c>
    </row>
    <row r="281" spans="1:17">
      <c r="A281" s="1621"/>
      <c r="B281" s="234">
        <v>3</v>
      </c>
      <c r="C281" s="1170" t="s">
        <v>598</v>
      </c>
      <c r="D281" s="1470">
        <v>75</v>
      </c>
      <c r="E281" s="1683" t="s">
        <v>43</v>
      </c>
      <c r="F281" s="1008">
        <f t="shared" si="52"/>
        <v>48.612001000000006</v>
      </c>
      <c r="G281" s="1164">
        <v>5.1000000000000005</v>
      </c>
      <c r="H281" s="1164">
        <v>12</v>
      </c>
      <c r="I281" s="1164">
        <v>31.512001000000001</v>
      </c>
      <c r="J281" s="1168">
        <v>4068.38</v>
      </c>
      <c r="K281" s="1829">
        <v>31.512001000000001</v>
      </c>
      <c r="L281" s="1168">
        <v>4068.38</v>
      </c>
      <c r="M281" s="1814">
        <f t="shared" ref="M281:M288" si="53">K281/L281</f>
        <v>7.7455893992203284E-3</v>
      </c>
      <c r="N281" s="1167">
        <v>211.6</v>
      </c>
      <c r="O281" s="1012">
        <f t="shared" si="49"/>
        <v>1.6389667168750215</v>
      </c>
      <c r="P281" s="1012">
        <f t="shared" si="50"/>
        <v>464.73536395321969</v>
      </c>
      <c r="Q281" s="1017">
        <f t="shared" si="51"/>
        <v>98.338003012501289</v>
      </c>
    </row>
    <row r="282" spans="1:17">
      <c r="A282" s="1621"/>
      <c r="B282" s="234">
        <v>4</v>
      </c>
      <c r="C282" s="1170" t="s">
        <v>470</v>
      </c>
      <c r="D282" s="1470">
        <v>53</v>
      </c>
      <c r="E282" s="1007" t="s">
        <v>43</v>
      </c>
      <c r="F282" s="1008">
        <f t="shared" si="52"/>
        <v>32.199199999999998</v>
      </c>
      <c r="G282" s="1164">
        <v>4.1310000000000002</v>
      </c>
      <c r="H282" s="1164">
        <v>8.24</v>
      </c>
      <c r="I282" s="1164">
        <v>19.828199999999999</v>
      </c>
      <c r="J282" s="1168">
        <v>2517.62</v>
      </c>
      <c r="K282" s="1829">
        <v>19.828199999999999</v>
      </c>
      <c r="L282" s="1168">
        <v>2517.62</v>
      </c>
      <c r="M282" s="1814">
        <f t="shared" si="53"/>
        <v>7.8757715620308075E-3</v>
      </c>
      <c r="N282" s="1168">
        <v>211.6</v>
      </c>
      <c r="O282" s="1171">
        <f t="shared" si="49"/>
        <v>1.6665132625257189</v>
      </c>
      <c r="P282" s="1012">
        <f t="shared" si="50"/>
        <v>472.54629372184843</v>
      </c>
      <c r="Q282" s="1017">
        <f t="shared" si="51"/>
        <v>99.990795751543118</v>
      </c>
    </row>
    <row r="283" spans="1:17">
      <c r="A283" s="1621"/>
      <c r="B283" s="234">
        <v>5</v>
      </c>
      <c r="C283" s="1170" t="s">
        <v>843</v>
      </c>
      <c r="D283" s="1470">
        <v>45</v>
      </c>
      <c r="E283" s="1683" t="s">
        <v>43</v>
      </c>
      <c r="F283" s="1008">
        <f t="shared" si="52"/>
        <v>36.950998999999996</v>
      </c>
      <c r="G283" s="1164">
        <v>6.4770000000000003</v>
      </c>
      <c r="H283" s="1164">
        <v>7.2</v>
      </c>
      <c r="I283" s="1164">
        <v>23.273999</v>
      </c>
      <c r="J283" s="1168">
        <v>2936.83</v>
      </c>
      <c r="K283" s="1829">
        <v>23.273999</v>
      </c>
      <c r="L283" s="1168">
        <v>2936.83</v>
      </c>
      <c r="M283" s="1814">
        <f t="shared" si="53"/>
        <v>7.9248710344146586E-3</v>
      </c>
      <c r="N283" s="1167">
        <v>211.6</v>
      </c>
      <c r="O283" s="1171">
        <f t="shared" si="49"/>
        <v>1.6769027108821417</v>
      </c>
      <c r="P283" s="1012">
        <f t="shared" si="50"/>
        <v>475.49226206487947</v>
      </c>
      <c r="Q283" s="1017">
        <f t="shared" si="51"/>
        <v>100.6141626529285</v>
      </c>
    </row>
    <row r="284" spans="1:17">
      <c r="A284" s="1621"/>
      <c r="B284" s="234">
        <v>6</v>
      </c>
      <c r="C284" s="1170" t="s">
        <v>469</v>
      </c>
      <c r="D284" s="1470">
        <v>24</v>
      </c>
      <c r="E284" s="1007" t="s">
        <v>43</v>
      </c>
      <c r="F284" s="1008">
        <f t="shared" si="52"/>
        <v>14.078025</v>
      </c>
      <c r="G284" s="1164">
        <v>1.496901</v>
      </c>
      <c r="H284" s="1164">
        <v>3.7600000000000002</v>
      </c>
      <c r="I284" s="1164">
        <v>8.8211239999999993</v>
      </c>
      <c r="J284" s="1168">
        <v>1107.08</v>
      </c>
      <c r="K284" s="1829">
        <v>8.8211239999999993</v>
      </c>
      <c r="L284" s="1168">
        <v>1107.08</v>
      </c>
      <c r="M284" s="1814">
        <f t="shared" si="53"/>
        <v>7.9679192108971352E-3</v>
      </c>
      <c r="N284" s="1168">
        <v>211.6</v>
      </c>
      <c r="O284" s="1171">
        <f t="shared" si="49"/>
        <v>1.6860117050258339</v>
      </c>
      <c r="P284" s="1012">
        <f t="shared" si="50"/>
        <v>478.07515265382813</v>
      </c>
      <c r="Q284" s="1017">
        <f t="shared" si="51"/>
        <v>101.16070230155003</v>
      </c>
    </row>
    <row r="285" spans="1:17">
      <c r="A285" s="1621"/>
      <c r="B285" s="234">
        <v>7</v>
      </c>
      <c r="C285" s="1170" t="s">
        <v>844</v>
      </c>
      <c r="D285" s="1470">
        <v>52</v>
      </c>
      <c r="E285" s="1683" t="s">
        <v>43</v>
      </c>
      <c r="F285" s="1008">
        <f t="shared" si="52"/>
        <v>36.030100000000004</v>
      </c>
      <c r="G285" s="1164">
        <v>3.7230000000000003</v>
      </c>
      <c r="H285" s="1164">
        <v>8.48</v>
      </c>
      <c r="I285" s="1164">
        <v>23.827100000000002</v>
      </c>
      <c r="J285" s="1168">
        <v>2928.4</v>
      </c>
      <c r="K285" s="1829">
        <v>23.827100000000002</v>
      </c>
      <c r="L285" s="1168">
        <v>2928.4</v>
      </c>
      <c r="M285" s="1814">
        <f t="shared" si="53"/>
        <v>8.1365592132222383E-3</v>
      </c>
      <c r="N285" s="1167">
        <v>211.6</v>
      </c>
      <c r="O285" s="1171">
        <f t="shared" si="49"/>
        <v>1.7216959295178256</v>
      </c>
      <c r="P285" s="1012">
        <f t="shared" si="50"/>
        <v>488.19355279333433</v>
      </c>
      <c r="Q285" s="1017">
        <f t="shared" si="51"/>
        <v>103.30175577106954</v>
      </c>
    </row>
    <row r="286" spans="1:17">
      <c r="A286" s="1621"/>
      <c r="B286" s="234">
        <v>8</v>
      </c>
      <c r="C286" s="1170" t="s">
        <v>845</v>
      </c>
      <c r="D286" s="1470">
        <v>15</v>
      </c>
      <c r="E286" s="1007" t="s">
        <v>43</v>
      </c>
      <c r="F286" s="1008">
        <f t="shared" si="52"/>
        <v>13.0121</v>
      </c>
      <c r="G286" s="1164">
        <v>1.173</v>
      </c>
      <c r="H286" s="1164">
        <v>2.4</v>
      </c>
      <c r="I286" s="1164">
        <v>9.4390999999999998</v>
      </c>
      <c r="J286" s="1168">
        <v>1122.25</v>
      </c>
      <c r="K286" s="1829">
        <v>9.4390999999999998</v>
      </c>
      <c r="L286" s="1168">
        <v>1122.25</v>
      </c>
      <c r="M286" s="1814">
        <f t="shared" si="53"/>
        <v>8.4108710180441082E-3</v>
      </c>
      <c r="N286" s="1168">
        <v>211.6</v>
      </c>
      <c r="O286" s="1171">
        <f t="shared" si="49"/>
        <v>1.7797403074181333</v>
      </c>
      <c r="P286" s="1012">
        <f t="shared" si="50"/>
        <v>504.65226108264648</v>
      </c>
      <c r="Q286" s="1017">
        <f t="shared" si="51"/>
        <v>106.78441844508799</v>
      </c>
    </row>
    <row r="287" spans="1:17">
      <c r="A287" s="1621"/>
      <c r="B287" s="234">
        <v>9</v>
      </c>
      <c r="C287" s="1170" t="s">
        <v>846</v>
      </c>
      <c r="D287" s="1470">
        <v>43</v>
      </c>
      <c r="E287" s="1683" t="s">
        <v>43</v>
      </c>
      <c r="F287" s="1008">
        <f t="shared" si="52"/>
        <v>31.683</v>
      </c>
      <c r="G287" s="1164">
        <v>3.0089999999999999</v>
      </c>
      <c r="H287" s="1164">
        <v>6.97</v>
      </c>
      <c r="I287" s="1164">
        <v>21.704000000000001</v>
      </c>
      <c r="J287" s="1168">
        <v>2362.09</v>
      </c>
      <c r="K287" s="1829">
        <v>21.704000000000001</v>
      </c>
      <c r="L287" s="1168">
        <v>2362.09</v>
      </c>
      <c r="M287" s="1814">
        <f t="shared" si="53"/>
        <v>9.1884729201681566E-3</v>
      </c>
      <c r="N287" s="1167">
        <v>211.6</v>
      </c>
      <c r="O287" s="1171">
        <f t="shared" si="49"/>
        <v>1.944280869907582</v>
      </c>
      <c r="P287" s="1012">
        <f t="shared" si="50"/>
        <v>551.30837521008937</v>
      </c>
      <c r="Q287" s="1017">
        <f t="shared" si="51"/>
        <v>116.65685219445491</v>
      </c>
    </row>
    <row r="288" spans="1:17" ht="13.5" customHeight="1" thickBot="1">
      <c r="A288" s="1622"/>
      <c r="B288" s="241">
        <v>10</v>
      </c>
      <c r="C288" s="1173" t="s">
        <v>847</v>
      </c>
      <c r="D288" s="1471">
        <v>32</v>
      </c>
      <c r="E288" s="1007" t="s">
        <v>43</v>
      </c>
      <c r="F288" s="1245">
        <f t="shared" si="52"/>
        <v>17.237199999999998</v>
      </c>
      <c r="G288" s="1175">
        <v>3.4169999999999998</v>
      </c>
      <c r="H288" s="1175">
        <v>0.32</v>
      </c>
      <c r="I288" s="1175">
        <v>13.5002</v>
      </c>
      <c r="J288" s="1176">
        <v>1420.48</v>
      </c>
      <c r="K288" s="1830">
        <v>13.5002</v>
      </c>
      <c r="L288" s="1176">
        <v>1420.48</v>
      </c>
      <c r="M288" s="1815">
        <f t="shared" si="53"/>
        <v>9.5039704888488386E-3</v>
      </c>
      <c r="N288" s="1176">
        <v>211.6</v>
      </c>
      <c r="O288" s="1179">
        <f t="shared" si="49"/>
        <v>2.0110401554404143</v>
      </c>
      <c r="P288" s="1179">
        <f t="shared" si="50"/>
        <v>570.23822933093027</v>
      </c>
      <c r="Q288" s="1180">
        <f t="shared" si="51"/>
        <v>120.66240932642484</v>
      </c>
    </row>
    <row r="289" spans="1:17">
      <c r="A289" s="1589" t="s">
        <v>330</v>
      </c>
      <c r="B289" s="89">
        <v>1</v>
      </c>
      <c r="C289" s="1127" t="s">
        <v>848</v>
      </c>
      <c r="D289" s="1472">
        <v>61</v>
      </c>
      <c r="E289" s="1181" t="s">
        <v>43</v>
      </c>
      <c r="F289" s="1019">
        <f>G289+H289+I289</f>
        <v>60.900001000000003</v>
      </c>
      <c r="G289" s="1182">
        <v>4.1820000000000004</v>
      </c>
      <c r="H289" s="1182">
        <v>9.77</v>
      </c>
      <c r="I289" s="1182">
        <v>46.948001000000005</v>
      </c>
      <c r="J289" s="1128">
        <v>2361.9299999999998</v>
      </c>
      <c r="K289" s="1831">
        <v>46.948001000000005</v>
      </c>
      <c r="L289" s="1130">
        <v>2361.9299999999998</v>
      </c>
      <c r="M289" s="1816">
        <f>K289/L289</f>
        <v>1.9876965447748245E-2</v>
      </c>
      <c r="N289" s="1130">
        <v>211.6</v>
      </c>
      <c r="O289" s="1021">
        <f>M289*N289</f>
        <v>4.2059658887435285</v>
      </c>
      <c r="P289" s="1021">
        <f>M289*60*1000</f>
        <v>1192.6179268648946</v>
      </c>
      <c r="Q289" s="1022">
        <f>P289*N289/1000</f>
        <v>252.35795332461169</v>
      </c>
    </row>
    <row r="290" spans="1:17">
      <c r="A290" s="1590"/>
      <c r="B290" s="90">
        <v>2</v>
      </c>
      <c r="C290" s="1129" t="s">
        <v>393</v>
      </c>
      <c r="D290" s="1473">
        <v>28</v>
      </c>
      <c r="E290" s="1184" t="s">
        <v>43</v>
      </c>
      <c r="F290" s="1019">
        <f t="shared" ref="F290:F298" si="54">G290+H290+I290</f>
        <v>30.079998999999997</v>
      </c>
      <c r="G290" s="1185">
        <v>0</v>
      </c>
      <c r="H290" s="1185">
        <v>0</v>
      </c>
      <c r="I290" s="1185">
        <v>30.079998999999997</v>
      </c>
      <c r="J290" s="1141">
        <v>1512.77</v>
      </c>
      <c r="K290" s="1832">
        <v>30.079998999999997</v>
      </c>
      <c r="L290" s="1141">
        <v>1512.77</v>
      </c>
      <c r="M290" s="1817">
        <f t="shared" ref="M290:M298" si="55">K290/L290</f>
        <v>1.9884053094654176E-2</v>
      </c>
      <c r="N290" s="1141">
        <v>211.6</v>
      </c>
      <c r="O290" s="679">
        <f t="shared" ref="O290:O298" si="56">M290*N290</f>
        <v>4.2074656348288233</v>
      </c>
      <c r="P290" s="1021">
        <f t="shared" ref="P290:P298" si="57">M290*60*1000</f>
        <v>1193.0431856792504</v>
      </c>
      <c r="Q290" s="680">
        <f t="shared" ref="Q290:Q298" si="58">P290*N290/1000</f>
        <v>252.44793808972938</v>
      </c>
    </row>
    <row r="291" spans="1:17">
      <c r="A291" s="1590"/>
      <c r="B291" s="90">
        <v>3</v>
      </c>
      <c r="C291" s="1129" t="s">
        <v>849</v>
      </c>
      <c r="D291" s="1473">
        <v>21</v>
      </c>
      <c r="E291" s="1296" t="s">
        <v>43</v>
      </c>
      <c r="F291" s="1019">
        <f t="shared" si="54"/>
        <v>28.683000000000003</v>
      </c>
      <c r="G291" s="1185">
        <v>1.7850000000000001</v>
      </c>
      <c r="H291" s="1185">
        <v>3.36</v>
      </c>
      <c r="I291" s="1185">
        <v>23.538000000000004</v>
      </c>
      <c r="J291" s="1141">
        <v>1181.1600000000001</v>
      </c>
      <c r="K291" s="1832">
        <v>23.538000000000004</v>
      </c>
      <c r="L291" s="1141">
        <v>1181.1600000000001</v>
      </c>
      <c r="M291" s="1817">
        <f t="shared" si="55"/>
        <v>1.9927867520065024E-2</v>
      </c>
      <c r="N291" s="1130">
        <v>211.6</v>
      </c>
      <c r="O291" s="679">
        <f t="shared" si="56"/>
        <v>4.2167367672457594</v>
      </c>
      <c r="P291" s="1021">
        <f t="shared" si="57"/>
        <v>1195.6720512039014</v>
      </c>
      <c r="Q291" s="680">
        <f t="shared" si="58"/>
        <v>253.00420603474552</v>
      </c>
    </row>
    <row r="292" spans="1:17">
      <c r="A292" s="1590"/>
      <c r="B292" s="90">
        <v>4</v>
      </c>
      <c r="C292" s="1129" t="s">
        <v>850</v>
      </c>
      <c r="D292" s="1473">
        <v>65</v>
      </c>
      <c r="E292" s="1184" t="s">
        <v>43</v>
      </c>
      <c r="F292" s="1019">
        <f t="shared" si="54"/>
        <v>61.326006000000007</v>
      </c>
      <c r="G292" s="1185">
        <v>4.1310000000000002</v>
      </c>
      <c r="H292" s="1185">
        <v>9.86</v>
      </c>
      <c r="I292" s="1185">
        <v>47.335006000000007</v>
      </c>
      <c r="J292" s="1141">
        <v>2357.41</v>
      </c>
      <c r="K292" s="1832">
        <v>47.335006000000007</v>
      </c>
      <c r="L292" s="1141">
        <v>2357.41</v>
      </c>
      <c r="M292" s="1817">
        <f t="shared" si="55"/>
        <v>2.007924204953742E-2</v>
      </c>
      <c r="N292" s="1141">
        <v>211.6</v>
      </c>
      <c r="O292" s="679">
        <f t="shared" si="56"/>
        <v>4.2487676176821179</v>
      </c>
      <c r="P292" s="1021">
        <f t="shared" si="57"/>
        <v>1204.7545229722452</v>
      </c>
      <c r="Q292" s="680">
        <f t="shared" si="58"/>
        <v>254.92605706092709</v>
      </c>
    </row>
    <row r="293" spans="1:17">
      <c r="A293" s="1590"/>
      <c r="B293" s="90">
        <v>5</v>
      </c>
      <c r="C293" s="1129" t="s">
        <v>474</v>
      </c>
      <c r="D293" s="1473">
        <v>10</v>
      </c>
      <c r="E293" s="1296" t="s">
        <v>43</v>
      </c>
      <c r="F293" s="1019">
        <f t="shared" si="54"/>
        <v>13.379999000000002</v>
      </c>
      <c r="G293" s="1185">
        <v>0.40799999999999997</v>
      </c>
      <c r="H293" s="1185">
        <v>1.1300000000000001</v>
      </c>
      <c r="I293" s="1185">
        <v>11.841999000000001</v>
      </c>
      <c r="J293" s="1141">
        <v>584.30000000000007</v>
      </c>
      <c r="K293" s="1832">
        <v>11.841999000000001</v>
      </c>
      <c r="L293" s="1141">
        <v>584.30000000000007</v>
      </c>
      <c r="M293" s="1817">
        <f t="shared" si="55"/>
        <v>2.0266984425808661E-2</v>
      </c>
      <c r="N293" s="1130">
        <v>211.6</v>
      </c>
      <c r="O293" s="679">
        <f t="shared" si="56"/>
        <v>4.2884939045011121</v>
      </c>
      <c r="P293" s="1021">
        <f t="shared" si="57"/>
        <v>1216.0190655485196</v>
      </c>
      <c r="Q293" s="680">
        <f t="shared" si="58"/>
        <v>257.30963427006674</v>
      </c>
    </row>
    <row r="294" spans="1:17">
      <c r="A294" s="1590"/>
      <c r="B294" s="90">
        <v>6</v>
      </c>
      <c r="C294" s="1129" t="s">
        <v>851</v>
      </c>
      <c r="D294" s="1473">
        <v>45</v>
      </c>
      <c r="E294" s="1184" t="s">
        <v>43</v>
      </c>
      <c r="F294" s="1019">
        <f t="shared" si="54"/>
        <v>58.540010000000009</v>
      </c>
      <c r="G294" s="1185">
        <v>3.4169999999999998</v>
      </c>
      <c r="H294" s="1185">
        <v>7.2</v>
      </c>
      <c r="I294" s="1185">
        <v>47.923010000000005</v>
      </c>
      <c r="J294" s="1141">
        <v>2333.4</v>
      </c>
      <c r="K294" s="1832">
        <v>47.923010000000005</v>
      </c>
      <c r="L294" s="1141">
        <v>2333.4</v>
      </c>
      <c r="M294" s="1817">
        <f t="shared" si="55"/>
        <v>2.0537846061541101E-2</v>
      </c>
      <c r="N294" s="1141">
        <v>211.6</v>
      </c>
      <c r="O294" s="679">
        <f t="shared" si="56"/>
        <v>4.345808226622097</v>
      </c>
      <c r="P294" s="1021">
        <f t="shared" si="57"/>
        <v>1232.2707636924661</v>
      </c>
      <c r="Q294" s="680">
        <f t="shared" si="58"/>
        <v>260.74849359732582</v>
      </c>
    </row>
    <row r="295" spans="1:17">
      <c r="A295" s="1590"/>
      <c r="B295" s="90">
        <v>7</v>
      </c>
      <c r="C295" s="1129" t="s">
        <v>599</v>
      </c>
      <c r="D295" s="1473">
        <v>24</v>
      </c>
      <c r="E295" s="1296" t="s">
        <v>43</v>
      </c>
      <c r="F295" s="1019">
        <f t="shared" si="54"/>
        <v>26.399998999999998</v>
      </c>
      <c r="G295" s="1185">
        <v>1.377</v>
      </c>
      <c r="H295" s="1185">
        <v>3.84</v>
      </c>
      <c r="I295" s="1185">
        <v>21.182998999999999</v>
      </c>
      <c r="J295" s="1141">
        <v>1000.52</v>
      </c>
      <c r="K295" s="1832">
        <v>21.182998999999999</v>
      </c>
      <c r="L295" s="1141">
        <v>1000.52</v>
      </c>
      <c r="M295" s="1817">
        <f t="shared" si="55"/>
        <v>2.1171989565425979E-2</v>
      </c>
      <c r="N295" s="1130">
        <v>211.6</v>
      </c>
      <c r="O295" s="679">
        <f t="shared" si="56"/>
        <v>4.4799929920441368</v>
      </c>
      <c r="P295" s="1021">
        <f t="shared" si="57"/>
        <v>1270.3193739255587</v>
      </c>
      <c r="Q295" s="680">
        <f t="shared" si="58"/>
        <v>268.79957952264817</v>
      </c>
    </row>
    <row r="296" spans="1:17">
      <c r="A296" s="1590"/>
      <c r="B296" s="90">
        <v>8</v>
      </c>
      <c r="C296" s="1129" t="s">
        <v>471</v>
      </c>
      <c r="D296" s="1473">
        <v>27</v>
      </c>
      <c r="E296" s="1184" t="s">
        <v>43</v>
      </c>
      <c r="F296" s="1019">
        <f t="shared" si="54"/>
        <v>30.599999999999998</v>
      </c>
      <c r="G296" s="1185">
        <v>1.4280000000000002</v>
      </c>
      <c r="H296" s="1185">
        <v>0.27</v>
      </c>
      <c r="I296" s="1185">
        <v>28.901999999999997</v>
      </c>
      <c r="J296" s="1141">
        <v>1364.56</v>
      </c>
      <c r="K296" s="1832">
        <v>28.901999999999997</v>
      </c>
      <c r="L296" s="1141">
        <v>1364.56</v>
      </c>
      <c r="M296" s="1817">
        <f t="shared" si="55"/>
        <v>2.1180453772644662E-2</v>
      </c>
      <c r="N296" s="1141">
        <v>211.6</v>
      </c>
      <c r="O296" s="679">
        <f t="shared" si="56"/>
        <v>4.4817840182916102</v>
      </c>
      <c r="P296" s="1021">
        <f t="shared" si="57"/>
        <v>1270.8272263586798</v>
      </c>
      <c r="Q296" s="680">
        <f t="shared" si="58"/>
        <v>268.90704109749663</v>
      </c>
    </row>
    <row r="297" spans="1:17">
      <c r="A297" s="1590"/>
      <c r="B297" s="90">
        <v>9</v>
      </c>
      <c r="C297" s="1129" t="s">
        <v>600</v>
      </c>
      <c r="D297" s="1473">
        <v>54</v>
      </c>
      <c r="E297" s="1296" t="s">
        <v>43</v>
      </c>
      <c r="F297" s="1019">
        <f t="shared" si="54"/>
        <v>56.574063000000002</v>
      </c>
      <c r="G297" s="1185">
        <v>3.9704520000000003</v>
      </c>
      <c r="H297" s="1185">
        <v>8.4</v>
      </c>
      <c r="I297" s="1185">
        <v>44.203611000000002</v>
      </c>
      <c r="J297" s="1141">
        <v>2522.02</v>
      </c>
      <c r="K297" s="1832">
        <v>51.03</v>
      </c>
      <c r="L297" s="1141">
        <v>2392.67</v>
      </c>
      <c r="M297" s="1817">
        <f t="shared" si="55"/>
        <v>2.132763816155174E-2</v>
      </c>
      <c r="N297" s="1130">
        <v>211.6</v>
      </c>
      <c r="O297" s="679">
        <f t="shared" si="56"/>
        <v>4.512928234984348</v>
      </c>
      <c r="P297" s="1021">
        <f t="shared" si="57"/>
        <v>1279.6582896931043</v>
      </c>
      <c r="Q297" s="680">
        <f t="shared" si="58"/>
        <v>270.77569409906084</v>
      </c>
    </row>
    <row r="298" spans="1:17" ht="12" thickBot="1">
      <c r="A298" s="1590"/>
      <c r="B298" s="90">
        <v>10</v>
      </c>
      <c r="C298" s="1131" t="s">
        <v>852</v>
      </c>
      <c r="D298" s="1474">
        <v>93</v>
      </c>
      <c r="E298" s="1184" t="s">
        <v>43</v>
      </c>
      <c r="F298" s="1224">
        <f t="shared" si="54"/>
        <v>61.417997999999997</v>
      </c>
      <c r="G298" s="1188">
        <v>3.06</v>
      </c>
      <c r="H298" s="1188">
        <v>0.83000000000000007</v>
      </c>
      <c r="I298" s="1188">
        <v>57.527997999999997</v>
      </c>
      <c r="J298" s="1151">
        <v>3341.34</v>
      </c>
      <c r="K298" s="1833">
        <v>71.680000000000007</v>
      </c>
      <c r="L298" s="1151">
        <v>3290.77</v>
      </c>
      <c r="M298" s="1818">
        <f t="shared" si="55"/>
        <v>2.1782136095807366E-2</v>
      </c>
      <c r="N298" s="1151">
        <v>211.6</v>
      </c>
      <c r="O298" s="1132">
        <f t="shared" si="56"/>
        <v>4.6090999978728382</v>
      </c>
      <c r="P298" s="1132">
        <f t="shared" si="57"/>
        <v>1306.9281657484419</v>
      </c>
      <c r="Q298" s="1133">
        <f t="shared" si="58"/>
        <v>276.54599987237026</v>
      </c>
    </row>
    <row r="299" spans="1:17">
      <c r="A299" s="1623" t="s">
        <v>334</v>
      </c>
      <c r="B299" s="46">
        <v>1</v>
      </c>
      <c r="C299" s="1024" t="s">
        <v>190</v>
      </c>
      <c r="D299" s="1475">
        <v>20</v>
      </c>
      <c r="E299" s="1025" t="s">
        <v>43</v>
      </c>
      <c r="F299" s="1027">
        <f>G299+H299+I299</f>
        <v>27.999998000000005</v>
      </c>
      <c r="G299" s="1190">
        <v>1.3260000000000001</v>
      </c>
      <c r="H299" s="1190">
        <v>3.12</v>
      </c>
      <c r="I299" s="1190">
        <v>23.553998000000004</v>
      </c>
      <c r="J299" s="1136">
        <v>1076.74</v>
      </c>
      <c r="K299" s="1822">
        <v>23.553998000000004</v>
      </c>
      <c r="L299" s="997">
        <v>1076.74</v>
      </c>
      <c r="M299" s="1819">
        <f>K299/L299</f>
        <v>2.1875288370451551E-2</v>
      </c>
      <c r="N299" s="997">
        <v>211.6</v>
      </c>
      <c r="O299" s="1029">
        <f>M299*N299</f>
        <v>4.6288110191875482</v>
      </c>
      <c r="P299" s="1029">
        <f>M299*60*1000</f>
        <v>1312.5173022270931</v>
      </c>
      <c r="Q299" s="1030">
        <f>P299*N299/1000</f>
        <v>277.72866115125288</v>
      </c>
    </row>
    <row r="300" spans="1:17">
      <c r="A300" s="1538"/>
      <c r="B300" s="23">
        <v>2</v>
      </c>
      <c r="C300" s="1137" t="s">
        <v>473</v>
      </c>
      <c r="D300" s="1476">
        <v>29</v>
      </c>
      <c r="E300" s="1192" t="s">
        <v>43</v>
      </c>
      <c r="F300" s="682">
        <f t="shared" ref="F300:F308" si="59">G300+H300+I300</f>
        <v>29.000000999999997</v>
      </c>
      <c r="G300" s="1193">
        <v>0.50245200000000001</v>
      </c>
      <c r="H300" s="1193">
        <v>0.28000000000000003</v>
      </c>
      <c r="I300" s="1193">
        <v>28.217548999999998</v>
      </c>
      <c r="J300" s="1142">
        <v>1288.78</v>
      </c>
      <c r="K300" s="1823">
        <v>28.217548999999998</v>
      </c>
      <c r="L300" s="1142">
        <v>1288.78</v>
      </c>
      <c r="M300" s="1820">
        <f t="shared" ref="M300:M308" si="60">K300/L300</f>
        <v>2.1894775679324633E-2</v>
      </c>
      <c r="N300" s="1142">
        <v>211.6</v>
      </c>
      <c r="O300" s="683">
        <f t="shared" ref="O300:O308" si="61">M300*N300</f>
        <v>4.6329345337450922</v>
      </c>
      <c r="P300" s="1029">
        <f t="shared" ref="P300:P308" si="62">M300*60*1000</f>
        <v>1313.686540759478</v>
      </c>
      <c r="Q300" s="684">
        <f t="shared" ref="Q300:Q308" si="63">P300*N300/1000</f>
        <v>277.9760720247055</v>
      </c>
    </row>
    <row r="301" spans="1:17">
      <c r="A301" s="1538"/>
      <c r="B301" s="23">
        <v>3</v>
      </c>
      <c r="C301" s="1137" t="s">
        <v>85</v>
      </c>
      <c r="D301" s="1476">
        <v>109</v>
      </c>
      <c r="E301" s="1031" t="s">
        <v>43</v>
      </c>
      <c r="F301" s="682">
        <f t="shared" si="59"/>
        <v>76.770003000000003</v>
      </c>
      <c r="G301" s="1193">
        <v>3.5189999999999997</v>
      </c>
      <c r="H301" s="1193">
        <v>16.38</v>
      </c>
      <c r="I301" s="1193">
        <v>56.871003000000002</v>
      </c>
      <c r="J301" s="1142">
        <v>2560.75</v>
      </c>
      <c r="K301" s="1823">
        <v>56.871003000000002</v>
      </c>
      <c r="L301" s="1142">
        <v>2560.75</v>
      </c>
      <c r="M301" s="1820">
        <f t="shared" si="60"/>
        <v>2.2208729083276386E-2</v>
      </c>
      <c r="N301" s="997">
        <v>211.6</v>
      </c>
      <c r="O301" s="683">
        <f t="shared" si="61"/>
        <v>4.699367074021283</v>
      </c>
      <c r="P301" s="1029">
        <f t="shared" si="62"/>
        <v>1332.5237449965832</v>
      </c>
      <c r="Q301" s="684">
        <f t="shared" si="63"/>
        <v>281.96202444127704</v>
      </c>
    </row>
    <row r="302" spans="1:17">
      <c r="A302" s="1538"/>
      <c r="B302" s="23">
        <v>4</v>
      </c>
      <c r="C302" s="1137" t="s">
        <v>853</v>
      </c>
      <c r="D302" s="1476">
        <v>22</v>
      </c>
      <c r="E302" s="1192" t="s">
        <v>43</v>
      </c>
      <c r="F302" s="682">
        <f t="shared" si="59"/>
        <v>31.242998</v>
      </c>
      <c r="G302" s="1193">
        <v>1.377</v>
      </c>
      <c r="H302" s="1193">
        <v>3.52</v>
      </c>
      <c r="I302" s="1193">
        <v>26.345998000000002</v>
      </c>
      <c r="J302" s="1142">
        <v>1181.71</v>
      </c>
      <c r="K302" s="1823">
        <v>26.345998000000002</v>
      </c>
      <c r="L302" s="1142">
        <v>1181.71</v>
      </c>
      <c r="M302" s="1820">
        <f t="shared" si="60"/>
        <v>2.2294808370920106E-2</v>
      </c>
      <c r="N302" s="1142">
        <v>211.6</v>
      </c>
      <c r="O302" s="683">
        <f t="shared" si="61"/>
        <v>4.7175814512866943</v>
      </c>
      <c r="P302" s="1029">
        <f t="shared" si="62"/>
        <v>1337.6885022552062</v>
      </c>
      <c r="Q302" s="684">
        <f t="shared" si="63"/>
        <v>283.05488707720161</v>
      </c>
    </row>
    <row r="303" spans="1:17">
      <c r="A303" s="1538"/>
      <c r="B303" s="23">
        <v>5</v>
      </c>
      <c r="C303" s="1137" t="s">
        <v>87</v>
      </c>
      <c r="D303" s="1476">
        <v>44</v>
      </c>
      <c r="E303" s="1031" t="s">
        <v>43</v>
      </c>
      <c r="F303" s="682">
        <f t="shared" si="59"/>
        <v>42.579999000000001</v>
      </c>
      <c r="G303" s="1193">
        <v>0</v>
      </c>
      <c r="H303" s="1193">
        <v>0</v>
      </c>
      <c r="I303" s="1193">
        <v>42.579999000000001</v>
      </c>
      <c r="J303" s="1142">
        <v>1876.15</v>
      </c>
      <c r="K303" s="1823">
        <v>42.579999000000001</v>
      </c>
      <c r="L303" s="1142">
        <v>1876.15</v>
      </c>
      <c r="M303" s="1820">
        <f t="shared" si="60"/>
        <v>2.2695412946726008E-2</v>
      </c>
      <c r="N303" s="997">
        <v>211.6</v>
      </c>
      <c r="O303" s="683">
        <f t="shared" si="61"/>
        <v>4.8023493795272234</v>
      </c>
      <c r="P303" s="1029">
        <f t="shared" si="62"/>
        <v>1361.7247768035604</v>
      </c>
      <c r="Q303" s="684">
        <f t="shared" si="63"/>
        <v>288.14096277163333</v>
      </c>
    </row>
    <row r="304" spans="1:17">
      <c r="A304" s="1538"/>
      <c r="B304" s="23">
        <v>6</v>
      </c>
      <c r="C304" s="1137" t="s">
        <v>472</v>
      </c>
      <c r="D304" s="1476">
        <v>23</v>
      </c>
      <c r="E304" s="1192" t="s">
        <v>43</v>
      </c>
      <c r="F304" s="682">
        <f t="shared" si="59"/>
        <v>28.099999000000004</v>
      </c>
      <c r="G304" s="1193">
        <v>0.45900000000000002</v>
      </c>
      <c r="H304" s="1193">
        <v>0.23</v>
      </c>
      <c r="I304" s="1193">
        <v>27.410999000000004</v>
      </c>
      <c r="J304" s="1142">
        <v>1196.19</v>
      </c>
      <c r="K304" s="1823">
        <v>27.410999000000004</v>
      </c>
      <c r="L304" s="1142">
        <v>1196.19</v>
      </c>
      <c r="M304" s="1820">
        <f t="shared" si="60"/>
        <v>2.2915255101614296E-2</v>
      </c>
      <c r="N304" s="1142">
        <v>211.6</v>
      </c>
      <c r="O304" s="683">
        <f t="shared" si="61"/>
        <v>4.848867979501585</v>
      </c>
      <c r="P304" s="1029">
        <f t="shared" si="62"/>
        <v>1374.9153060968576</v>
      </c>
      <c r="Q304" s="684">
        <f t="shared" si="63"/>
        <v>290.93207877009507</v>
      </c>
    </row>
    <row r="305" spans="1:17">
      <c r="A305" s="1538"/>
      <c r="B305" s="23">
        <v>7</v>
      </c>
      <c r="C305" s="1137" t="s">
        <v>86</v>
      </c>
      <c r="D305" s="1476">
        <v>12</v>
      </c>
      <c r="E305" s="1031" t="s">
        <v>43</v>
      </c>
      <c r="F305" s="682">
        <f t="shared" si="59"/>
        <v>16.127001</v>
      </c>
      <c r="G305" s="1193">
        <v>0.56100000000000005</v>
      </c>
      <c r="H305" s="1193">
        <v>1.92</v>
      </c>
      <c r="I305" s="1193">
        <v>13.646001000000002</v>
      </c>
      <c r="J305" s="1142">
        <v>540.32000000000005</v>
      </c>
      <c r="K305" s="1823">
        <v>13.646001000000002</v>
      </c>
      <c r="L305" s="1142">
        <v>540.32000000000005</v>
      </c>
      <c r="M305" s="1820">
        <f t="shared" si="60"/>
        <v>2.5255406055670716E-2</v>
      </c>
      <c r="N305" s="997">
        <v>211.6</v>
      </c>
      <c r="O305" s="683">
        <f t="shared" si="61"/>
        <v>5.3440439213799236</v>
      </c>
      <c r="P305" s="1029">
        <f t="shared" si="62"/>
        <v>1515.3243633402428</v>
      </c>
      <c r="Q305" s="684">
        <f t="shared" si="63"/>
        <v>320.64263528279537</v>
      </c>
    </row>
    <row r="306" spans="1:17">
      <c r="A306" s="1538"/>
      <c r="B306" s="23">
        <v>8</v>
      </c>
      <c r="C306" s="1137" t="s">
        <v>191</v>
      </c>
      <c r="D306" s="1476">
        <v>8</v>
      </c>
      <c r="E306" s="1192" t="s">
        <v>43</v>
      </c>
      <c r="F306" s="682">
        <f t="shared" si="59"/>
        <v>10.5</v>
      </c>
      <c r="G306" s="1193">
        <v>0.30599999999999999</v>
      </c>
      <c r="H306" s="1193">
        <v>0.08</v>
      </c>
      <c r="I306" s="1193">
        <v>10.114000000000001</v>
      </c>
      <c r="J306" s="1142">
        <v>396.8</v>
      </c>
      <c r="K306" s="1823">
        <v>10.114000000000001</v>
      </c>
      <c r="L306" s="1142">
        <v>396.8</v>
      </c>
      <c r="M306" s="1820">
        <f t="shared" si="60"/>
        <v>2.5488911290322581E-2</v>
      </c>
      <c r="N306" s="1142">
        <v>211.6</v>
      </c>
      <c r="O306" s="683">
        <f t="shared" si="61"/>
        <v>5.3934536290322583</v>
      </c>
      <c r="P306" s="1029">
        <f t="shared" si="62"/>
        <v>1529.3346774193549</v>
      </c>
      <c r="Q306" s="684">
        <f t="shared" si="63"/>
        <v>323.60721774193547</v>
      </c>
    </row>
    <row r="307" spans="1:17">
      <c r="A307" s="1538"/>
      <c r="B307" s="23">
        <v>9</v>
      </c>
      <c r="C307" s="1195" t="s">
        <v>189</v>
      </c>
      <c r="D307" s="1476">
        <v>12</v>
      </c>
      <c r="E307" s="1031" t="s">
        <v>43</v>
      </c>
      <c r="F307" s="682">
        <f t="shared" si="59"/>
        <v>16.999998999999999</v>
      </c>
      <c r="G307" s="1193">
        <v>5.0999999999999997E-2</v>
      </c>
      <c r="H307" s="1193">
        <v>0.12</v>
      </c>
      <c r="I307" s="1193">
        <v>16.828999</v>
      </c>
      <c r="J307" s="1142">
        <v>600.89</v>
      </c>
      <c r="K307" s="1823">
        <v>16.828999</v>
      </c>
      <c r="L307" s="1142">
        <v>600.89</v>
      </c>
      <c r="M307" s="1820">
        <f t="shared" si="60"/>
        <v>2.8006788264074954E-2</v>
      </c>
      <c r="N307" s="997">
        <v>211.6</v>
      </c>
      <c r="O307" s="683">
        <f t="shared" si="61"/>
        <v>5.9262363966782603</v>
      </c>
      <c r="P307" s="1029">
        <f t="shared" si="62"/>
        <v>1680.4072958444974</v>
      </c>
      <c r="Q307" s="684">
        <f t="shared" si="63"/>
        <v>355.57418380069566</v>
      </c>
    </row>
    <row r="308" spans="1:17" ht="12" thickBot="1">
      <c r="A308" s="1539"/>
      <c r="B308" s="24">
        <v>10</v>
      </c>
      <c r="C308" s="1196" t="s">
        <v>475</v>
      </c>
      <c r="D308" s="1477">
        <v>4</v>
      </c>
      <c r="E308" s="1197" t="s">
        <v>43</v>
      </c>
      <c r="F308" s="1198">
        <f t="shared" si="59"/>
        <v>3.8999990000000002</v>
      </c>
      <c r="G308" s="1199">
        <v>0</v>
      </c>
      <c r="H308" s="1199">
        <v>0</v>
      </c>
      <c r="I308" s="1199">
        <v>3.8999990000000002</v>
      </c>
      <c r="J308" s="1144">
        <v>135.59</v>
      </c>
      <c r="K308" s="1824">
        <v>3.8999990000000002</v>
      </c>
      <c r="L308" s="1144">
        <v>135.59</v>
      </c>
      <c r="M308" s="1821">
        <f t="shared" si="60"/>
        <v>2.8763175750424072E-2</v>
      </c>
      <c r="N308" s="1144">
        <v>211.6</v>
      </c>
      <c r="O308" s="1139">
        <f t="shared" si="61"/>
        <v>6.0862879887897332</v>
      </c>
      <c r="P308" s="1139">
        <f t="shared" si="62"/>
        <v>1725.7905450254443</v>
      </c>
      <c r="Q308" s="1140">
        <f t="shared" si="63"/>
        <v>365.17727932738404</v>
      </c>
    </row>
    <row r="310" spans="1:17">
      <c r="C310" s="1"/>
      <c r="D310" s="1"/>
      <c r="E310" s="1"/>
    </row>
    <row r="311" spans="1:17">
      <c r="F311" s="110"/>
      <c r="G311" s="110"/>
      <c r="H311" s="110"/>
      <c r="I311" s="110"/>
    </row>
    <row r="312" spans="1:17">
      <c r="F312" s="110"/>
      <c r="G312" s="110"/>
      <c r="H312" s="110"/>
      <c r="I312" s="110"/>
    </row>
    <row r="313" spans="1:17" ht="15">
      <c r="A313" s="1595" t="s">
        <v>243</v>
      </c>
      <c r="B313" s="1595"/>
      <c r="C313" s="1595"/>
      <c r="D313" s="1595"/>
      <c r="E313" s="1595"/>
      <c r="F313" s="1595"/>
      <c r="G313" s="1595"/>
      <c r="H313" s="1595"/>
      <c r="I313" s="1595"/>
      <c r="J313" s="1595"/>
      <c r="K313" s="1595"/>
      <c r="L313" s="1595"/>
      <c r="M313" s="1595"/>
      <c r="N313" s="1595"/>
      <c r="O313" s="1595"/>
      <c r="P313" s="1595"/>
      <c r="Q313" s="1595"/>
    </row>
    <row r="314" spans="1:17" ht="13.5" thickBot="1">
      <c r="A314" s="1265"/>
      <c r="B314" s="1265"/>
      <c r="C314" s="1265"/>
      <c r="D314" s="1265"/>
      <c r="E314" s="1521" t="s">
        <v>507</v>
      </c>
      <c r="F314" s="1521"/>
      <c r="G314" s="1521"/>
      <c r="H314" s="1521"/>
      <c r="I314" s="1265">
        <v>-0.6</v>
      </c>
      <c r="J314" s="1265" t="s">
        <v>506</v>
      </c>
      <c r="K314" s="1265" t="s">
        <v>508</v>
      </c>
      <c r="L314" s="1266">
        <v>575</v>
      </c>
      <c r="M314" s="1265"/>
      <c r="N314" s="1265"/>
      <c r="O314" s="1265"/>
      <c r="P314" s="1265"/>
      <c r="Q314" s="1265"/>
    </row>
    <row r="315" spans="1:17">
      <c r="A315" s="1605" t="s">
        <v>1</v>
      </c>
      <c r="B315" s="1552" t="s">
        <v>0</v>
      </c>
      <c r="C315" s="1524" t="s">
        <v>2</v>
      </c>
      <c r="D315" s="1524" t="s">
        <v>3</v>
      </c>
      <c r="E315" s="1524" t="s">
        <v>13</v>
      </c>
      <c r="F315" s="1527" t="s">
        <v>14</v>
      </c>
      <c r="G315" s="1528"/>
      <c r="H315" s="1528"/>
      <c r="I315" s="1529"/>
      <c r="J315" s="1524" t="s">
        <v>4</v>
      </c>
      <c r="K315" s="1524" t="s">
        <v>15</v>
      </c>
      <c r="L315" s="1524" t="s">
        <v>5</v>
      </c>
      <c r="M315" s="1524" t="s">
        <v>6</v>
      </c>
      <c r="N315" s="1524" t="s">
        <v>16</v>
      </c>
      <c r="O315" s="1554" t="s">
        <v>17</v>
      </c>
      <c r="P315" s="1524" t="s">
        <v>25</v>
      </c>
      <c r="Q315" s="1543" t="s">
        <v>26</v>
      </c>
    </row>
    <row r="316" spans="1:17" ht="33.75">
      <c r="A316" s="1606"/>
      <c r="B316" s="1553"/>
      <c r="C316" s="1525"/>
      <c r="D316" s="1526"/>
      <c r="E316" s="1526"/>
      <c r="F316" s="18" t="s">
        <v>18</v>
      </c>
      <c r="G316" s="18" t="s">
        <v>19</v>
      </c>
      <c r="H316" s="18" t="s">
        <v>20</v>
      </c>
      <c r="I316" s="18" t="s">
        <v>21</v>
      </c>
      <c r="J316" s="1526"/>
      <c r="K316" s="1526"/>
      <c r="L316" s="1526"/>
      <c r="M316" s="1526"/>
      <c r="N316" s="1526"/>
      <c r="O316" s="1555"/>
      <c r="P316" s="1526"/>
      <c r="Q316" s="1544"/>
    </row>
    <row r="317" spans="1:17">
      <c r="A317" s="1607"/>
      <c r="B317" s="1608"/>
      <c r="C317" s="1526"/>
      <c r="D317" s="120" t="s">
        <v>7</v>
      </c>
      <c r="E317" s="120" t="s">
        <v>8</v>
      </c>
      <c r="F317" s="120" t="s">
        <v>9</v>
      </c>
      <c r="G317" s="120" t="s">
        <v>9</v>
      </c>
      <c r="H317" s="120" t="s">
        <v>9</v>
      </c>
      <c r="I317" s="120" t="s">
        <v>9</v>
      </c>
      <c r="J317" s="120" t="s">
        <v>22</v>
      </c>
      <c r="K317" s="120" t="s">
        <v>9</v>
      </c>
      <c r="L317" s="120" t="s">
        <v>22</v>
      </c>
      <c r="M317" s="120" t="s">
        <v>76</v>
      </c>
      <c r="N317" s="120" t="s">
        <v>10</v>
      </c>
      <c r="O317" s="120" t="s">
        <v>77</v>
      </c>
      <c r="P317" s="121" t="s">
        <v>27</v>
      </c>
      <c r="Q317" s="122" t="s">
        <v>28</v>
      </c>
    </row>
    <row r="318" spans="1:17" ht="12" thickBot="1">
      <c r="A318" s="123">
        <v>1</v>
      </c>
      <c r="B318" s="124">
        <v>2</v>
      </c>
      <c r="C318" s="125">
        <v>3</v>
      </c>
      <c r="D318" s="126">
        <v>4</v>
      </c>
      <c r="E318" s="126">
        <v>5</v>
      </c>
      <c r="F318" s="126">
        <v>6</v>
      </c>
      <c r="G318" s="126">
        <v>7</v>
      </c>
      <c r="H318" s="126">
        <v>8</v>
      </c>
      <c r="I318" s="126">
        <v>9</v>
      </c>
      <c r="J318" s="126">
        <v>10</v>
      </c>
      <c r="K318" s="126">
        <v>11</v>
      </c>
      <c r="L318" s="125">
        <v>12</v>
      </c>
      <c r="M318" s="126">
        <v>13</v>
      </c>
      <c r="N318" s="126">
        <v>14</v>
      </c>
      <c r="O318" s="127">
        <v>15</v>
      </c>
      <c r="P318" s="125">
        <v>16</v>
      </c>
      <c r="Q318" s="128">
        <v>17</v>
      </c>
    </row>
    <row r="319" spans="1:17">
      <c r="A319" s="1624" t="s">
        <v>107</v>
      </c>
      <c r="B319" s="321">
        <v>1</v>
      </c>
      <c r="C319" s="1302" t="s">
        <v>215</v>
      </c>
      <c r="D319" s="1303">
        <v>30</v>
      </c>
      <c r="E319" s="1303">
        <v>1971</v>
      </c>
      <c r="F319" s="1304">
        <v>20.143999999999998</v>
      </c>
      <c r="G319" s="1305">
        <v>3.1488299999999998</v>
      </c>
      <c r="H319" s="1305">
        <v>4.8</v>
      </c>
      <c r="I319" s="1305">
        <v>12.195169999999999</v>
      </c>
      <c r="J319" s="1305">
        <v>1569.65</v>
      </c>
      <c r="K319" s="1306">
        <v>12.195169999999999</v>
      </c>
      <c r="L319" s="1305">
        <v>1569.65</v>
      </c>
      <c r="M319" s="1307">
        <v>7.7693562259102339E-3</v>
      </c>
      <c r="N319" s="1308">
        <v>275.77000000000004</v>
      </c>
      <c r="O319" s="1309">
        <v>2.1425553664192654</v>
      </c>
      <c r="P319" s="1386">
        <v>466.16137355461399</v>
      </c>
      <c r="Q319" s="1374">
        <v>128.55332198515592</v>
      </c>
    </row>
    <row r="320" spans="1:17">
      <c r="A320" s="1625"/>
      <c r="B320" s="131">
        <v>2</v>
      </c>
      <c r="C320" s="1302" t="s">
        <v>224</v>
      </c>
      <c r="D320" s="1303">
        <v>40</v>
      </c>
      <c r="E320" s="1303">
        <v>2009</v>
      </c>
      <c r="F320" s="1304">
        <v>31.524999999999999</v>
      </c>
      <c r="G320" s="1305">
        <v>10.90616</v>
      </c>
      <c r="H320" s="1305">
        <v>3.2</v>
      </c>
      <c r="I320" s="1305">
        <v>17.418838000000001</v>
      </c>
      <c r="J320" s="1305">
        <v>2225.48</v>
      </c>
      <c r="K320" s="1306">
        <v>17.418838000000001</v>
      </c>
      <c r="L320" s="1305">
        <v>2225.48</v>
      </c>
      <c r="M320" s="1307">
        <v>7.8270027140212445E-3</v>
      </c>
      <c r="N320" s="1308">
        <v>275.77000000000004</v>
      </c>
      <c r="O320" s="1309">
        <v>2.1584525384456388</v>
      </c>
      <c r="P320" s="1386">
        <v>469.62016284127469</v>
      </c>
      <c r="Q320" s="1375">
        <v>129.50715230673833</v>
      </c>
    </row>
    <row r="321" spans="1:17">
      <c r="A321" s="1625"/>
      <c r="B321" s="131">
        <v>3</v>
      </c>
      <c r="C321" s="1302" t="s">
        <v>216</v>
      </c>
      <c r="D321" s="1303">
        <v>20</v>
      </c>
      <c r="E321" s="1303">
        <v>1976</v>
      </c>
      <c r="F321" s="1304">
        <v>20.927</v>
      </c>
      <c r="G321" s="1305">
        <v>4.1820000000000004</v>
      </c>
      <c r="H321" s="1305">
        <v>3.04</v>
      </c>
      <c r="I321" s="1305">
        <v>13.705</v>
      </c>
      <c r="J321" s="1305">
        <v>1720.29</v>
      </c>
      <c r="K321" s="1306">
        <v>13.705</v>
      </c>
      <c r="L321" s="1305">
        <v>1720.29</v>
      </c>
      <c r="M321" s="1307">
        <v>7.9666800365054725E-3</v>
      </c>
      <c r="N321" s="1308">
        <v>275.77000000000004</v>
      </c>
      <c r="O321" s="1309">
        <v>2.1969713536671143</v>
      </c>
      <c r="P321" s="1386">
        <v>478.00080219032839</v>
      </c>
      <c r="Q321" s="1375">
        <v>131.81828122002688</v>
      </c>
    </row>
    <row r="322" spans="1:17">
      <c r="A322" s="1625"/>
      <c r="B322" s="131">
        <v>4</v>
      </c>
      <c r="C322" s="1302" t="s">
        <v>222</v>
      </c>
      <c r="D322" s="1303">
        <v>55</v>
      </c>
      <c r="E322" s="1303">
        <v>1967</v>
      </c>
      <c r="F322" s="1304">
        <v>39.195</v>
      </c>
      <c r="G322" s="1305">
        <v>6.4918199999999997</v>
      </c>
      <c r="H322" s="1305">
        <v>8.8000000000000007</v>
      </c>
      <c r="I322" s="1305">
        <v>23.903179000000002</v>
      </c>
      <c r="J322" s="1305">
        <v>2582.1799999999998</v>
      </c>
      <c r="K322" s="1306">
        <v>23.903179000000002</v>
      </c>
      <c r="L322" s="1305">
        <v>2582.1799999999998</v>
      </c>
      <c r="M322" s="1307">
        <v>9.2569762758599339E-3</v>
      </c>
      <c r="N322" s="1308">
        <v>275.77000000000004</v>
      </c>
      <c r="O322" s="1309">
        <v>2.5527963475938944</v>
      </c>
      <c r="P322" s="1386">
        <v>555.41857655159595</v>
      </c>
      <c r="Q322" s="1375">
        <v>153.16778085563365</v>
      </c>
    </row>
    <row r="323" spans="1:17">
      <c r="A323" s="1625"/>
      <c r="B323" s="131">
        <v>5</v>
      </c>
      <c r="C323" s="1302" t="s">
        <v>217</v>
      </c>
      <c r="D323" s="1303">
        <v>36</v>
      </c>
      <c r="E323" s="1303">
        <v>1984</v>
      </c>
      <c r="F323" s="1304">
        <v>34.097000000000001</v>
      </c>
      <c r="G323" s="1305">
        <v>4.2992999999999997</v>
      </c>
      <c r="H323" s="1305">
        <v>8.64</v>
      </c>
      <c r="I323" s="1305">
        <v>21.157696000000001</v>
      </c>
      <c r="J323" s="1305">
        <v>2249.59</v>
      </c>
      <c r="K323" s="1306">
        <v>21.157696000000001</v>
      </c>
      <c r="L323" s="1305">
        <v>2249.59</v>
      </c>
      <c r="M323" s="1307">
        <v>9.4051342689112239E-3</v>
      </c>
      <c r="N323" s="1308">
        <v>275.77000000000004</v>
      </c>
      <c r="O323" s="1309">
        <v>2.5936538773376485</v>
      </c>
      <c r="P323" s="1386">
        <v>564.30805613467339</v>
      </c>
      <c r="Q323" s="1375">
        <v>155.6192326402589</v>
      </c>
    </row>
    <row r="324" spans="1:17">
      <c r="A324" s="1625"/>
      <c r="B324" s="131">
        <v>6</v>
      </c>
      <c r="C324" s="1302" t="s">
        <v>218</v>
      </c>
      <c r="D324" s="1303">
        <v>10</v>
      </c>
      <c r="E324" s="1303">
        <v>1999</v>
      </c>
      <c r="F324" s="1304">
        <v>12.2959</v>
      </c>
      <c r="G324" s="1305">
        <v>0</v>
      </c>
      <c r="H324" s="1305">
        <v>0</v>
      </c>
      <c r="I324" s="1305">
        <v>12.2959</v>
      </c>
      <c r="J324" s="1305">
        <v>1261.9000000000001</v>
      </c>
      <c r="K324" s="1306">
        <v>12.2959</v>
      </c>
      <c r="L324" s="1305">
        <v>1261.9000000000001</v>
      </c>
      <c r="M324" s="1307">
        <v>9.7439575243680153E-3</v>
      </c>
      <c r="N324" s="1308">
        <v>275.77000000000004</v>
      </c>
      <c r="O324" s="1309">
        <v>2.6870911664949682</v>
      </c>
      <c r="P324" s="1386">
        <v>584.63745146208089</v>
      </c>
      <c r="Q324" s="1375">
        <v>161.22546998969807</v>
      </c>
    </row>
    <row r="325" spans="1:17">
      <c r="A325" s="1625"/>
      <c r="B325" s="131">
        <v>7</v>
      </c>
      <c r="C325" s="1302" t="s">
        <v>223</v>
      </c>
      <c r="D325" s="1303">
        <v>93</v>
      </c>
      <c r="E325" s="1303">
        <v>1973</v>
      </c>
      <c r="F325" s="1304">
        <v>70.378</v>
      </c>
      <c r="G325" s="1305">
        <v>11.523491999999999</v>
      </c>
      <c r="H325" s="1305">
        <v>14.4</v>
      </c>
      <c r="I325" s="1305">
        <v>44.454537000000002</v>
      </c>
      <c r="J325" s="1305">
        <v>4520.3</v>
      </c>
      <c r="K325" s="1306">
        <v>44.454537000000002</v>
      </c>
      <c r="L325" s="1305">
        <v>4520.3</v>
      </c>
      <c r="M325" s="1307">
        <v>9.8344218304094854E-3</v>
      </c>
      <c r="N325" s="1308">
        <v>275.77000000000004</v>
      </c>
      <c r="O325" s="1309">
        <v>2.7120385081720242</v>
      </c>
      <c r="P325" s="1386">
        <v>590.06530982456923</v>
      </c>
      <c r="Q325" s="1375">
        <v>162.72231049032149</v>
      </c>
    </row>
    <row r="326" spans="1:17">
      <c r="A326" s="1625"/>
      <c r="B326" s="131">
        <v>8</v>
      </c>
      <c r="C326" s="1302" t="s">
        <v>220</v>
      </c>
      <c r="D326" s="1303">
        <v>30</v>
      </c>
      <c r="E326" s="1303">
        <v>1973</v>
      </c>
      <c r="F326" s="1304">
        <v>23.378</v>
      </c>
      <c r="G326" s="1305">
        <v>2.9630969999999999</v>
      </c>
      <c r="H326" s="1305">
        <v>4.8</v>
      </c>
      <c r="I326" s="1305">
        <v>15.614905</v>
      </c>
      <c r="J326" s="1305">
        <v>1569.45</v>
      </c>
      <c r="K326" s="1306">
        <v>15.614905</v>
      </c>
      <c r="L326" s="1305">
        <v>1569.45</v>
      </c>
      <c r="M326" s="1307">
        <v>9.9492847812928092E-3</v>
      </c>
      <c r="N326" s="1308">
        <v>275.77000000000004</v>
      </c>
      <c r="O326" s="1309">
        <v>2.7437142641371182</v>
      </c>
      <c r="P326" s="1386">
        <v>596.9570868775686</v>
      </c>
      <c r="Q326" s="1375">
        <v>164.62285584822709</v>
      </c>
    </row>
    <row r="327" spans="1:17">
      <c r="A327" s="1625"/>
      <c r="B327" s="131">
        <v>9</v>
      </c>
      <c r="C327" s="1302" t="s">
        <v>219</v>
      </c>
      <c r="D327" s="1303">
        <v>34</v>
      </c>
      <c r="E327" s="1303">
        <v>2001</v>
      </c>
      <c r="F327" s="1304">
        <v>25.856000000000002</v>
      </c>
      <c r="G327" s="1305">
        <v>5.0927290000000003</v>
      </c>
      <c r="H327" s="1305">
        <v>3.0012819999999998</v>
      </c>
      <c r="I327" s="1305">
        <v>17.762</v>
      </c>
      <c r="J327" s="1305">
        <v>1747.92</v>
      </c>
      <c r="K327" s="1306">
        <v>17.762</v>
      </c>
      <c r="L327" s="1305">
        <v>1747.92</v>
      </c>
      <c r="M327" s="1307">
        <v>1.0161792301707172E-2</v>
      </c>
      <c r="N327" s="1308">
        <v>275.77000000000004</v>
      </c>
      <c r="O327" s="1309">
        <v>2.8023174630417875</v>
      </c>
      <c r="P327" s="1386">
        <v>609.70753810243036</v>
      </c>
      <c r="Q327" s="1375">
        <v>168.13904778250722</v>
      </c>
    </row>
    <row r="328" spans="1:17" ht="12" thickBot="1">
      <c r="A328" s="1625"/>
      <c r="B328" s="131">
        <v>10</v>
      </c>
      <c r="C328" s="1302" t="s">
        <v>221</v>
      </c>
      <c r="D328" s="1303">
        <v>21</v>
      </c>
      <c r="E328" s="1303">
        <v>2000</v>
      </c>
      <c r="F328" s="1304">
        <v>17.739000000000001</v>
      </c>
      <c r="G328" s="1305">
        <v>3.0717639999999999</v>
      </c>
      <c r="H328" s="1305">
        <v>2.64</v>
      </c>
      <c r="I328" s="1305">
        <v>12.027237</v>
      </c>
      <c r="J328" s="1305">
        <v>1105.27</v>
      </c>
      <c r="K328" s="1306">
        <v>12.027237</v>
      </c>
      <c r="L328" s="1305">
        <v>1105.27</v>
      </c>
      <c r="M328" s="1307">
        <v>1.0881718494123607E-2</v>
      </c>
      <c r="N328" s="1308">
        <v>275.77000000000004</v>
      </c>
      <c r="O328" s="1309">
        <v>3.0008515091244674</v>
      </c>
      <c r="P328" s="1386">
        <v>652.90310964741639</v>
      </c>
      <c r="Q328" s="1375">
        <v>180.05109054746805</v>
      </c>
    </row>
    <row r="329" spans="1:17">
      <c r="A329" s="1626" t="s">
        <v>113</v>
      </c>
      <c r="B329" s="14">
        <v>1</v>
      </c>
      <c r="C329" s="1311" t="s">
        <v>227</v>
      </c>
      <c r="D329" s="1312">
        <v>60</v>
      </c>
      <c r="E329" s="1312">
        <v>1974</v>
      </c>
      <c r="F329" s="1313">
        <v>33.664000000000001</v>
      </c>
      <c r="G329" s="1313">
        <v>5.126163</v>
      </c>
      <c r="H329" s="1313">
        <v>9.6</v>
      </c>
      <c r="I329" s="1313">
        <v>18.937840999999999</v>
      </c>
      <c r="J329" s="1313">
        <v>3124.65</v>
      </c>
      <c r="K329" s="1314">
        <v>18.937840999999999</v>
      </c>
      <c r="L329" s="1313">
        <v>3124.65</v>
      </c>
      <c r="M329" s="1315">
        <v>6.0607879282479635E-3</v>
      </c>
      <c r="N329" s="1316">
        <v>275.77000000000004</v>
      </c>
      <c r="O329" s="1317">
        <v>1.6713834869729411</v>
      </c>
      <c r="P329" s="1387">
        <v>363.64727569487781</v>
      </c>
      <c r="Q329" s="1319">
        <v>100.28300921837646</v>
      </c>
    </row>
    <row r="330" spans="1:17">
      <c r="A330" s="1627"/>
      <c r="B330" s="15">
        <v>2</v>
      </c>
      <c r="C330" s="1320" t="s">
        <v>234</v>
      </c>
      <c r="D330" s="1321">
        <v>60</v>
      </c>
      <c r="E330" s="1321">
        <v>1969</v>
      </c>
      <c r="F330" s="1322">
        <v>51.994</v>
      </c>
      <c r="G330" s="1322">
        <v>6.8849999999999998</v>
      </c>
      <c r="H330" s="1322">
        <v>9.6</v>
      </c>
      <c r="I330" s="1322">
        <v>35.509</v>
      </c>
      <c r="J330" s="1322">
        <v>3165.62</v>
      </c>
      <c r="K330" s="1323">
        <v>35.509</v>
      </c>
      <c r="L330" s="1322">
        <v>3165.62</v>
      </c>
      <c r="M330" s="1324">
        <v>1.1217075959843569E-2</v>
      </c>
      <c r="N330" s="1325">
        <v>275.77000000000004</v>
      </c>
      <c r="O330" s="1326">
        <v>3.0933330374460617</v>
      </c>
      <c r="P330" s="1388">
        <v>673.02455759061422</v>
      </c>
      <c r="Q330" s="1328">
        <v>185.59998224676372</v>
      </c>
    </row>
    <row r="331" spans="1:17">
      <c r="A331" s="1627"/>
      <c r="B331" s="15">
        <v>3</v>
      </c>
      <c r="C331" s="1320" t="s">
        <v>226</v>
      </c>
      <c r="D331" s="1321">
        <v>30</v>
      </c>
      <c r="E331" s="1321">
        <v>1979</v>
      </c>
      <c r="F331" s="1322">
        <v>27.122</v>
      </c>
      <c r="G331" s="1322">
        <v>3.2083390000000001</v>
      </c>
      <c r="H331" s="1322">
        <v>4.8</v>
      </c>
      <c r="I331" s="1322">
        <v>19.113658000000001</v>
      </c>
      <c r="J331" s="1322">
        <v>1569.65</v>
      </c>
      <c r="K331" s="1323">
        <v>19.113658000000001</v>
      </c>
      <c r="L331" s="1322">
        <v>1569.65</v>
      </c>
      <c r="M331" s="1324">
        <v>1.2177019080686777E-2</v>
      </c>
      <c r="N331" s="1325">
        <v>275.77000000000004</v>
      </c>
      <c r="O331" s="1326">
        <v>3.3580565518809933</v>
      </c>
      <c r="P331" s="1388">
        <v>730.62114484120661</v>
      </c>
      <c r="Q331" s="1328">
        <v>201.48339311285957</v>
      </c>
    </row>
    <row r="332" spans="1:17">
      <c r="A332" s="1627"/>
      <c r="B332" s="15">
        <v>4</v>
      </c>
      <c r="C332" s="1320" t="s">
        <v>228</v>
      </c>
      <c r="D332" s="1321">
        <v>60</v>
      </c>
      <c r="E332" s="1321">
        <v>1968</v>
      </c>
      <c r="F332" s="1322">
        <v>55.484000000000002</v>
      </c>
      <c r="G332" s="1322">
        <v>5.6892420000000001</v>
      </c>
      <c r="H332" s="1322">
        <v>9.6</v>
      </c>
      <c r="I332" s="1322">
        <v>40.194755000000001</v>
      </c>
      <c r="J332" s="1322">
        <v>3261.72</v>
      </c>
      <c r="K332" s="1323">
        <v>40.194755000000001</v>
      </c>
      <c r="L332" s="1322">
        <v>3261.72</v>
      </c>
      <c r="M332" s="1324">
        <v>1.2323177648602579E-2</v>
      </c>
      <c r="N332" s="1325">
        <v>275.77000000000004</v>
      </c>
      <c r="O332" s="1326">
        <v>3.3983627001551335</v>
      </c>
      <c r="P332" s="1388">
        <v>739.39065891615473</v>
      </c>
      <c r="Q332" s="1328">
        <v>203.90176200930804</v>
      </c>
    </row>
    <row r="333" spans="1:17">
      <c r="A333" s="1627"/>
      <c r="B333" s="15">
        <v>5</v>
      </c>
      <c r="C333" s="1320" t="s">
        <v>233</v>
      </c>
      <c r="D333" s="1321">
        <v>30</v>
      </c>
      <c r="E333" s="1321">
        <v>1973</v>
      </c>
      <c r="F333" s="1322">
        <v>30.382999999999999</v>
      </c>
      <c r="G333" s="1322">
        <v>4.2839999999999998</v>
      </c>
      <c r="H333" s="1322">
        <v>4.8</v>
      </c>
      <c r="I333" s="1322">
        <v>21.298999999999999</v>
      </c>
      <c r="J333" s="1322">
        <v>1715.3</v>
      </c>
      <c r="K333" s="1323">
        <v>21.298999999999999</v>
      </c>
      <c r="L333" s="1322">
        <v>1715.3</v>
      </c>
      <c r="M333" s="1324">
        <v>1.2417069900308985E-2</v>
      </c>
      <c r="N333" s="1325">
        <v>275.77000000000004</v>
      </c>
      <c r="O333" s="1326">
        <v>3.4242553664082092</v>
      </c>
      <c r="P333" s="1388">
        <v>745.02419401853899</v>
      </c>
      <c r="Q333" s="1328">
        <v>205.45532198449254</v>
      </c>
    </row>
    <row r="334" spans="1:17">
      <c r="A334" s="1627"/>
      <c r="B334" s="15">
        <v>6</v>
      </c>
      <c r="C334" s="1320" t="s">
        <v>225</v>
      </c>
      <c r="D334" s="1321">
        <v>8</v>
      </c>
      <c r="E334" s="1321">
        <v>1994</v>
      </c>
      <c r="F334" s="1322">
        <v>13.121</v>
      </c>
      <c r="G334" s="1322">
        <v>1.44099</v>
      </c>
      <c r="H334" s="1322">
        <v>1.2</v>
      </c>
      <c r="I334" s="1322">
        <v>10.48001</v>
      </c>
      <c r="J334" s="1322">
        <v>832.8</v>
      </c>
      <c r="K334" s="1323">
        <v>10.48001</v>
      </c>
      <c r="L334" s="1322">
        <v>832.8</v>
      </c>
      <c r="M334" s="1324">
        <v>1.2584065802113353E-2</v>
      </c>
      <c r="N334" s="1325">
        <v>275.77000000000004</v>
      </c>
      <c r="O334" s="1326">
        <v>3.4703078262488001</v>
      </c>
      <c r="P334" s="1388">
        <v>755.04394812680118</v>
      </c>
      <c r="Q334" s="1328">
        <v>208.21846957492798</v>
      </c>
    </row>
    <row r="335" spans="1:17">
      <c r="A335" s="1627"/>
      <c r="B335" s="15">
        <v>7</v>
      </c>
      <c r="C335" s="1320" t="s">
        <v>230</v>
      </c>
      <c r="D335" s="1321">
        <v>30</v>
      </c>
      <c r="E335" s="1321">
        <v>1975</v>
      </c>
      <c r="F335" s="1322">
        <v>28.936</v>
      </c>
      <c r="G335" s="1322">
        <v>3.1875</v>
      </c>
      <c r="H335" s="1322">
        <v>4.8</v>
      </c>
      <c r="I335" s="1322">
        <v>20.948492999999999</v>
      </c>
      <c r="J335" s="1322">
        <v>1582.74</v>
      </c>
      <c r="K335" s="1323">
        <v>20.948492999999999</v>
      </c>
      <c r="L335" s="1322">
        <v>1582.74</v>
      </c>
      <c r="M335" s="1324">
        <v>1.3235587019978012E-2</v>
      </c>
      <c r="N335" s="1325">
        <v>275.77000000000004</v>
      </c>
      <c r="O335" s="1326">
        <v>3.6499778324993368</v>
      </c>
      <c r="P335" s="1388">
        <v>794.13522119868071</v>
      </c>
      <c r="Q335" s="1328">
        <v>218.9986699499602</v>
      </c>
    </row>
    <row r="336" spans="1:17">
      <c r="A336" s="1627"/>
      <c r="B336" s="15">
        <v>8</v>
      </c>
      <c r="C336" s="1320" t="s">
        <v>231</v>
      </c>
      <c r="D336" s="1321">
        <v>31</v>
      </c>
      <c r="E336" s="1321">
        <v>1972</v>
      </c>
      <c r="F336" s="1322">
        <v>31.768000000000001</v>
      </c>
      <c r="G336" s="1322">
        <v>2.7905570000000002</v>
      </c>
      <c r="H336" s="1322">
        <v>4.8</v>
      </c>
      <c r="I336" s="1322">
        <v>24.177441000000002</v>
      </c>
      <c r="J336" s="1322">
        <v>1718.52</v>
      </c>
      <c r="K336" s="1323">
        <v>24.177441000000002</v>
      </c>
      <c r="L336" s="1322">
        <v>1718.52</v>
      </c>
      <c r="M336" s="1324">
        <v>1.4068757419174641E-2</v>
      </c>
      <c r="N336" s="1325">
        <v>275.77000000000004</v>
      </c>
      <c r="O336" s="1326">
        <v>3.8797412334857913</v>
      </c>
      <c r="P336" s="1388">
        <v>844.12544515047853</v>
      </c>
      <c r="Q336" s="1328">
        <v>232.78447400914749</v>
      </c>
    </row>
    <row r="337" spans="1:17">
      <c r="A337" s="1627"/>
      <c r="B337" s="15">
        <v>9</v>
      </c>
      <c r="C337" s="1320" t="s">
        <v>229</v>
      </c>
      <c r="D337" s="1321">
        <v>30</v>
      </c>
      <c r="E337" s="1321">
        <v>1977</v>
      </c>
      <c r="F337" s="1322">
        <v>31.562000000000001</v>
      </c>
      <c r="G337" s="1322">
        <v>3.57</v>
      </c>
      <c r="H337" s="1322">
        <v>4.8</v>
      </c>
      <c r="I337" s="1322">
        <v>23.192</v>
      </c>
      <c r="J337" s="1322">
        <v>1557.06</v>
      </c>
      <c r="K337" s="1323">
        <v>23.192</v>
      </c>
      <c r="L337" s="1322">
        <v>1557.06</v>
      </c>
      <c r="M337" s="1324">
        <v>1.4894737518143167E-2</v>
      </c>
      <c r="N337" s="1325">
        <v>275.77000000000004</v>
      </c>
      <c r="O337" s="1326">
        <v>4.1075217653783413</v>
      </c>
      <c r="P337" s="1388">
        <v>893.68425108859003</v>
      </c>
      <c r="Q337" s="1328">
        <v>246.4513059227005</v>
      </c>
    </row>
    <row r="338" spans="1:17" ht="12" thickBot="1">
      <c r="A338" s="1628"/>
      <c r="B338" s="50">
        <v>10</v>
      </c>
      <c r="C338" s="1320" t="s">
        <v>232</v>
      </c>
      <c r="D338" s="1321">
        <v>79</v>
      </c>
      <c r="E338" s="1321">
        <v>1976</v>
      </c>
      <c r="F338" s="1322">
        <v>78.588999999999999</v>
      </c>
      <c r="G338" s="1322">
        <v>6.3967720000000003</v>
      </c>
      <c r="H338" s="1322">
        <v>12.64</v>
      </c>
      <c r="I338" s="1322">
        <v>59.552227000000002</v>
      </c>
      <c r="J338" s="1322">
        <v>3845.02</v>
      </c>
      <c r="K338" s="1323">
        <v>59.552227000000002</v>
      </c>
      <c r="L338" s="1322">
        <v>3845.02</v>
      </c>
      <c r="M338" s="1324">
        <v>1.5488144925123928E-2</v>
      </c>
      <c r="N338" s="1325">
        <v>275.77000000000004</v>
      </c>
      <c r="O338" s="1326">
        <v>4.271165726001426</v>
      </c>
      <c r="P338" s="1388">
        <v>929.28869550743559</v>
      </c>
      <c r="Q338" s="1389">
        <v>256.26994356008555</v>
      </c>
    </row>
    <row r="339" spans="1:17">
      <c r="A339" s="1629" t="s">
        <v>122</v>
      </c>
      <c r="B339" s="152">
        <v>1</v>
      </c>
      <c r="C339" s="831"/>
      <c r="D339" s="832"/>
      <c r="E339" s="832"/>
      <c r="F339" s="833"/>
      <c r="G339" s="833"/>
      <c r="H339" s="833"/>
      <c r="I339" s="833"/>
      <c r="J339" s="833"/>
      <c r="K339" s="834"/>
      <c r="L339" s="833"/>
      <c r="M339" s="835"/>
      <c r="N339" s="836"/>
      <c r="O339" s="837"/>
      <c r="P339" s="838"/>
      <c r="Q339" s="839"/>
    </row>
    <row r="340" spans="1:17">
      <c r="A340" s="1630"/>
      <c r="B340" s="161">
        <v>2</v>
      </c>
      <c r="C340" s="840"/>
      <c r="D340" s="841"/>
      <c r="E340" s="841"/>
      <c r="F340" s="842"/>
      <c r="G340" s="842"/>
      <c r="H340" s="842"/>
      <c r="I340" s="842"/>
      <c r="J340" s="842"/>
      <c r="K340" s="843"/>
      <c r="L340" s="842"/>
      <c r="M340" s="844"/>
      <c r="N340" s="845"/>
      <c r="O340" s="846"/>
      <c r="P340" s="847"/>
      <c r="Q340" s="848"/>
    </row>
    <row r="341" spans="1:17">
      <c r="A341" s="1630"/>
      <c r="B341" s="161">
        <v>3</v>
      </c>
      <c r="C341" s="840"/>
      <c r="D341" s="841"/>
      <c r="E341" s="841"/>
      <c r="F341" s="842"/>
      <c r="G341" s="842"/>
      <c r="H341" s="842"/>
      <c r="I341" s="842"/>
      <c r="J341" s="842"/>
      <c r="K341" s="843"/>
      <c r="L341" s="842"/>
      <c r="M341" s="844"/>
      <c r="N341" s="845"/>
      <c r="O341" s="846"/>
      <c r="P341" s="847"/>
      <c r="Q341" s="848"/>
    </row>
    <row r="342" spans="1:17">
      <c r="A342" s="1630"/>
      <c r="B342" s="161">
        <v>4</v>
      </c>
      <c r="C342" s="840"/>
      <c r="D342" s="841"/>
      <c r="E342" s="841"/>
      <c r="F342" s="842"/>
      <c r="G342" s="842"/>
      <c r="H342" s="842"/>
      <c r="I342" s="842"/>
      <c r="J342" s="842"/>
      <c r="K342" s="843"/>
      <c r="L342" s="842"/>
      <c r="M342" s="844"/>
      <c r="N342" s="845"/>
      <c r="O342" s="846"/>
      <c r="P342" s="847"/>
      <c r="Q342" s="848"/>
    </row>
    <row r="343" spans="1:17">
      <c r="A343" s="1630"/>
      <c r="B343" s="161">
        <v>5</v>
      </c>
      <c r="C343" s="840"/>
      <c r="D343" s="841"/>
      <c r="E343" s="841"/>
      <c r="F343" s="842"/>
      <c r="G343" s="842"/>
      <c r="H343" s="842"/>
      <c r="I343" s="842"/>
      <c r="J343" s="842"/>
      <c r="K343" s="843"/>
      <c r="L343" s="842"/>
      <c r="M343" s="844"/>
      <c r="N343" s="845"/>
      <c r="O343" s="846"/>
      <c r="P343" s="847"/>
      <c r="Q343" s="848"/>
    </row>
    <row r="344" spans="1:17">
      <c r="A344" s="1630"/>
      <c r="B344" s="161">
        <v>6</v>
      </c>
      <c r="C344" s="840"/>
      <c r="D344" s="841"/>
      <c r="E344" s="841"/>
      <c r="F344" s="842"/>
      <c r="G344" s="842"/>
      <c r="H344" s="842"/>
      <c r="I344" s="842"/>
      <c r="J344" s="842"/>
      <c r="K344" s="843"/>
      <c r="L344" s="842"/>
      <c r="M344" s="844"/>
      <c r="N344" s="845"/>
      <c r="O344" s="846"/>
      <c r="P344" s="847"/>
      <c r="Q344" s="848"/>
    </row>
    <row r="345" spans="1:17">
      <c r="A345" s="1630"/>
      <c r="B345" s="161">
        <v>7</v>
      </c>
      <c r="C345" s="840"/>
      <c r="D345" s="841"/>
      <c r="E345" s="841"/>
      <c r="F345" s="842"/>
      <c r="G345" s="842"/>
      <c r="H345" s="842"/>
      <c r="I345" s="842"/>
      <c r="J345" s="842"/>
      <c r="K345" s="843"/>
      <c r="L345" s="842"/>
      <c r="M345" s="844"/>
      <c r="N345" s="845"/>
      <c r="O345" s="846"/>
      <c r="P345" s="847"/>
      <c r="Q345" s="848"/>
    </row>
    <row r="346" spans="1:17">
      <c r="A346" s="1630"/>
      <c r="B346" s="161">
        <v>8</v>
      </c>
      <c r="C346" s="840"/>
      <c r="D346" s="841"/>
      <c r="E346" s="841"/>
      <c r="F346" s="842"/>
      <c r="G346" s="842"/>
      <c r="H346" s="842"/>
      <c r="I346" s="842"/>
      <c r="J346" s="842"/>
      <c r="K346" s="843"/>
      <c r="L346" s="842"/>
      <c r="M346" s="844"/>
      <c r="N346" s="845"/>
      <c r="O346" s="846"/>
      <c r="P346" s="847"/>
      <c r="Q346" s="848"/>
    </row>
    <row r="347" spans="1:17">
      <c r="A347" s="1630"/>
      <c r="B347" s="161">
        <v>9</v>
      </c>
      <c r="C347" s="840"/>
      <c r="D347" s="841"/>
      <c r="E347" s="841"/>
      <c r="F347" s="842"/>
      <c r="G347" s="842"/>
      <c r="H347" s="842"/>
      <c r="I347" s="842"/>
      <c r="J347" s="842"/>
      <c r="K347" s="843"/>
      <c r="L347" s="842"/>
      <c r="M347" s="844"/>
      <c r="N347" s="845"/>
      <c r="O347" s="846"/>
      <c r="P347" s="847"/>
      <c r="Q347" s="848"/>
    </row>
    <row r="348" spans="1:17" ht="12" thickBot="1">
      <c r="A348" s="1631"/>
      <c r="B348" s="170">
        <v>10</v>
      </c>
      <c r="C348" s="849"/>
      <c r="D348" s="850"/>
      <c r="E348" s="850"/>
      <c r="F348" s="851"/>
      <c r="G348" s="851"/>
      <c r="H348" s="851"/>
      <c r="I348" s="851"/>
      <c r="J348" s="851"/>
      <c r="K348" s="852"/>
      <c r="L348" s="851"/>
      <c r="M348" s="853"/>
      <c r="N348" s="854"/>
      <c r="O348" s="855"/>
      <c r="P348" s="856"/>
      <c r="Q348" s="857"/>
    </row>
    <row r="349" spans="1:17">
      <c r="A349" s="1597" t="s">
        <v>133</v>
      </c>
      <c r="B349" s="98">
        <v>1</v>
      </c>
      <c r="C349" s="1356" t="s">
        <v>235</v>
      </c>
      <c r="D349" s="1357">
        <v>20</v>
      </c>
      <c r="E349" s="1357">
        <v>1987</v>
      </c>
      <c r="F349" s="923">
        <v>23.768999999999998</v>
      </c>
      <c r="G349" s="923">
        <v>2.773695</v>
      </c>
      <c r="H349" s="923">
        <v>3.2</v>
      </c>
      <c r="I349" s="923">
        <v>17.795304999999999</v>
      </c>
      <c r="J349" s="923">
        <v>1104.7</v>
      </c>
      <c r="K349" s="924">
        <v>17.795304999999999</v>
      </c>
      <c r="L349" s="923">
        <v>1104.7</v>
      </c>
      <c r="M349" s="925">
        <v>1.6108721824929843E-2</v>
      </c>
      <c r="N349" s="926">
        <v>275.77000000000004</v>
      </c>
      <c r="O349" s="927">
        <v>4.4423022176609033</v>
      </c>
      <c r="P349" s="928">
        <v>966.52330949579061</v>
      </c>
      <c r="Q349" s="929">
        <v>266.53813305965423</v>
      </c>
    </row>
    <row r="350" spans="1:17">
      <c r="A350" s="1598"/>
      <c r="B350" s="98">
        <v>2</v>
      </c>
      <c r="C350" s="1356" t="s">
        <v>241</v>
      </c>
      <c r="D350" s="1357">
        <v>21</v>
      </c>
      <c r="E350" s="1357">
        <v>1986</v>
      </c>
      <c r="F350" s="923">
        <v>24.472999999999999</v>
      </c>
      <c r="G350" s="923">
        <v>2.3482799999999999</v>
      </c>
      <c r="H350" s="923">
        <v>3.2</v>
      </c>
      <c r="I350" s="923">
        <v>18.924720000000001</v>
      </c>
      <c r="J350" s="923">
        <v>1090.6500000000001</v>
      </c>
      <c r="K350" s="924">
        <v>18.924720000000001</v>
      </c>
      <c r="L350" s="923">
        <v>1090.6500000000001</v>
      </c>
      <c r="M350" s="925">
        <v>1.73517810479989E-2</v>
      </c>
      <c r="N350" s="926">
        <v>275.77000000000004</v>
      </c>
      <c r="O350" s="927">
        <v>4.7851006596066572</v>
      </c>
      <c r="P350" s="928">
        <v>1041.1068628799339</v>
      </c>
      <c r="Q350" s="929">
        <v>287.10603957639944</v>
      </c>
    </row>
    <row r="351" spans="1:17">
      <c r="A351" s="1598"/>
      <c r="B351" s="98">
        <v>3</v>
      </c>
      <c r="C351" s="1356" t="s">
        <v>238</v>
      </c>
      <c r="D351" s="1357">
        <v>20</v>
      </c>
      <c r="E351" s="1357">
        <v>1983</v>
      </c>
      <c r="F351" s="923">
        <v>24.984999999999999</v>
      </c>
      <c r="G351" s="923">
        <v>2.1614849999999999</v>
      </c>
      <c r="H351" s="923">
        <v>3.2</v>
      </c>
      <c r="I351" s="923">
        <v>19.623515000000001</v>
      </c>
      <c r="J351" s="923">
        <v>1037.5</v>
      </c>
      <c r="K351" s="924">
        <v>19.623515000000001</v>
      </c>
      <c r="L351" s="923">
        <v>1037.5</v>
      </c>
      <c r="M351" s="925">
        <v>1.8914231325301206E-2</v>
      </c>
      <c r="N351" s="926">
        <v>275.77000000000004</v>
      </c>
      <c r="O351" s="927">
        <v>5.2159775725783142</v>
      </c>
      <c r="P351" s="928">
        <v>1134.8538795180723</v>
      </c>
      <c r="Q351" s="929">
        <v>312.95865435469887</v>
      </c>
    </row>
    <row r="352" spans="1:17">
      <c r="A352" s="1598"/>
      <c r="B352" s="98">
        <v>4</v>
      </c>
      <c r="C352" s="1356" t="s">
        <v>240</v>
      </c>
      <c r="D352" s="1357">
        <v>20</v>
      </c>
      <c r="E352" s="1357">
        <v>1985</v>
      </c>
      <c r="F352" s="923">
        <v>27.231999999999999</v>
      </c>
      <c r="G352" s="923">
        <v>2.4283350000000001</v>
      </c>
      <c r="H352" s="923">
        <v>3.2</v>
      </c>
      <c r="I352" s="923">
        <v>21.603663999999998</v>
      </c>
      <c r="J352" s="923">
        <v>1099.8</v>
      </c>
      <c r="K352" s="924">
        <v>21.603663999999998</v>
      </c>
      <c r="L352" s="923">
        <v>1099.8</v>
      </c>
      <c r="M352" s="925">
        <v>1.9643266048372431E-2</v>
      </c>
      <c r="N352" s="926">
        <v>275.77000000000004</v>
      </c>
      <c r="O352" s="927">
        <v>5.417023478159666</v>
      </c>
      <c r="P352" s="928">
        <v>1178.5959629023459</v>
      </c>
      <c r="Q352" s="929">
        <v>325.02140868957997</v>
      </c>
    </row>
    <row r="353" spans="1:17">
      <c r="A353" s="1598"/>
      <c r="B353" s="98">
        <v>5</v>
      </c>
      <c r="C353" s="1356" t="s">
        <v>242</v>
      </c>
      <c r="D353" s="1357">
        <v>21</v>
      </c>
      <c r="E353" s="1357">
        <v>1984</v>
      </c>
      <c r="F353" s="923">
        <v>27.686</v>
      </c>
      <c r="G353" s="923">
        <v>2.04</v>
      </c>
      <c r="H353" s="923">
        <v>3.2</v>
      </c>
      <c r="I353" s="923">
        <v>22.446000000000002</v>
      </c>
      <c r="J353" s="923">
        <v>1105.8499999999999</v>
      </c>
      <c r="K353" s="924">
        <v>22.446000000000002</v>
      </c>
      <c r="L353" s="923">
        <v>1105.8499999999999</v>
      </c>
      <c r="M353" s="925">
        <v>2.029750870371208E-2</v>
      </c>
      <c r="N353" s="926">
        <v>275.77000000000004</v>
      </c>
      <c r="O353" s="927">
        <v>5.5974439752226814</v>
      </c>
      <c r="P353" s="928">
        <v>1217.850522222725</v>
      </c>
      <c r="Q353" s="929">
        <v>335.84663851336092</v>
      </c>
    </row>
    <row r="354" spans="1:17">
      <c r="A354" s="1598"/>
      <c r="B354" s="98">
        <v>6</v>
      </c>
      <c r="C354" s="1356" t="s">
        <v>239</v>
      </c>
      <c r="D354" s="1357">
        <v>20</v>
      </c>
      <c r="E354" s="1357">
        <v>1986</v>
      </c>
      <c r="F354" s="923">
        <v>27.778199999999998</v>
      </c>
      <c r="G354" s="923">
        <v>2.2041780000000002</v>
      </c>
      <c r="H354" s="923">
        <v>3.2</v>
      </c>
      <c r="I354" s="923">
        <v>22.374023000000001</v>
      </c>
      <c r="J354" s="923">
        <v>1094.49</v>
      </c>
      <c r="K354" s="924">
        <v>22.374023000000001</v>
      </c>
      <c r="L354" s="923">
        <v>1094.49</v>
      </c>
      <c r="M354" s="925">
        <v>2.0442418843479613E-2</v>
      </c>
      <c r="N354" s="926">
        <v>275.77000000000004</v>
      </c>
      <c r="O354" s="927">
        <v>5.6374058444663735</v>
      </c>
      <c r="P354" s="928">
        <v>1226.5451306087766</v>
      </c>
      <c r="Q354" s="929">
        <v>338.24435066798236</v>
      </c>
    </row>
    <row r="355" spans="1:17">
      <c r="A355" s="1598"/>
      <c r="B355" s="98">
        <v>7</v>
      </c>
      <c r="C355" s="1356" t="s">
        <v>236</v>
      </c>
      <c r="D355" s="1357">
        <v>20</v>
      </c>
      <c r="E355" s="1357">
        <v>1985</v>
      </c>
      <c r="F355" s="923">
        <v>27.763999999999999</v>
      </c>
      <c r="G355" s="923">
        <v>3.1669779999999998</v>
      </c>
      <c r="H355" s="923">
        <v>3.2</v>
      </c>
      <c r="I355" s="923">
        <v>21.397023999999998</v>
      </c>
      <c r="J355" s="923">
        <v>1045.6199999999999</v>
      </c>
      <c r="K355" s="924">
        <v>21.397023999999998</v>
      </c>
      <c r="L355" s="923">
        <v>1045.6199999999999</v>
      </c>
      <c r="M355" s="925">
        <v>2.0463480040550104E-2</v>
      </c>
      <c r="N355" s="926">
        <v>275.77000000000004</v>
      </c>
      <c r="O355" s="927">
        <v>5.6432138907825031</v>
      </c>
      <c r="P355" s="928">
        <v>1227.8088024330063</v>
      </c>
      <c r="Q355" s="929">
        <v>338.59283344695018</v>
      </c>
    </row>
    <row r="356" spans="1:17">
      <c r="A356" s="1598"/>
      <c r="B356" s="98">
        <v>8</v>
      </c>
      <c r="C356" s="1356" t="s">
        <v>237</v>
      </c>
      <c r="D356" s="1357">
        <v>21</v>
      </c>
      <c r="E356" s="1357">
        <v>1992</v>
      </c>
      <c r="F356" s="923">
        <v>28.074400000000001</v>
      </c>
      <c r="G356" s="923">
        <v>2.02806</v>
      </c>
      <c r="H356" s="923">
        <v>3.2</v>
      </c>
      <c r="I356" s="923">
        <v>22.846342</v>
      </c>
      <c r="J356" s="923">
        <v>1077.7</v>
      </c>
      <c r="K356" s="924">
        <v>22.846342</v>
      </c>
      <c r="L356" s="923">
        <v>1077.7</v>
      </c>
      <c r="M356" s="925">
        <v>2.1199166743991832E-2</v>
      </c>
      <c r="N356" s="926">
        <v>275.77000000000004</v>
      </c>
      <c r="O356" s="927">
        <v>5.8460942129906286</v>
      </c>
      <c r="P356" s="928">
        <v>1271.9500046395101</v>
      </c>
      <c r="Q356" s="929">
        <v>350.7656527794378</v>
      </c>
    </row>
    <row r="357" spans="1:17">
      <c r="A357" s="1598"/>
      <c r="B357" s="98">
        <v>9</v>
      </c>
      <c r="C357" s="921"/>
      <c r="D357" s="922"/>
      <c r="E357" s="922"/>
      <c r="F357" s="923"/>
      <c r="G357" s="923"/>
      <c r="H357" s="923"/>
      <c r="I357" s="923"/>
      <c r="J357" s="923"/>
      <c r="K357" s="924"/>
      <c r="L357" s="923"/>
      <c r="M357" s="925"/>
      <c r="N357" s="926"/>
      <c r="O357" s="927"/>
      <c r="P357" s="928"/>
      <c r="Q357" s="929"/>
    </row>
    <row r="358" spans="1:17" ht="12" thickBot="1">
      <c r="A358" s="1598"/>
      <c r="B358" s="181">
        <v>10</v>
      </c>
      <c r="C358" s="930"/>
      <c r="D358" s="931"/>
      <c r="E358" s="931"/>
      <c r="F358" s="932"/>
      <c r="G358" s="932"/>
      <c r="H358" s="932"/>
      <c r="I358" s="932"/>
      <c r="J358" s="932"/>
      <c r="K358" s="933"/>
      <c r="L358" s="932"/>
      <c r="M358" s="934"/>
      <c r="N358" s="935"/>
      <c r="O358" s="936"/>
      <c r="P358" s="937"/>
      <c r="Q358" s="938"/>
    </row>
    <row r="359" spans="1:17">
      <c r="A359" s="1599" t="s">
        <v>143</v>
      </c>
      <c r="B359" s="182">
        <v>1</v>
      </c>
      <c r="C359" s="477"/>
      <c r="D359" s="478"/>
      <c r="E359" s="478"/>
      <c r="F359" s="479"/>
      <c r="G359" s="479"/>
      <c r="H359" s="479"/>
      <c r="I359" s="479"/>
      <c r="J359" s="479"/>
      <c r="K359" s="480"/>
      <c r="L359" s="479"/>
      <c r="M359" s="481"/>
      <c r="N359" s="482"/>
      <c r="O359" s="483"/>
      <c r="P359" s="484"/>
      <c r="Q359" s="485"/>
    </row>
    <row r="360" spans="1:17">
      <c r="A360" s="1600"/>
      <c r="B360" s="183">
        <v>2</v>
      </c>
      <c r="C360" s="486"/>
      <c r="D360" s="487"/>
      <c r="E360" s="487"/>
      <c r="F360" s="488"/>
      <c r="G360" s="488"/>
      <c r="H360" s="488"/>
      <c r="I360" s="488"/>
      <c r="J360" s="488"/>
      <c r="K360" s="489"/>
      <c r="L360" s="488"/>
      <c r="M360" s="490"/>
      <c r="N360" s="491"/>
      <c r="O360" s="492"/>
      <c r="P360" s="493"/>
      <c r="Q360" s="494"/>
    </row>
    <row r="361" spans="1:17">
      <c r="A361" s="1600"/>
      <c r="B361" s="183">
        <v>3</v>
      </c>
      <c r="C361" s="486"/>
      <c r="D361" s="487"/>
      <c r="E361" s="487"/>
      <c r="F361" s="488"/>
      <c r="G361" s="488"/>
      <c r="H361" s="488"/>
      <c r="I361" s="488"/>
      <c r="J361" s="488"/>
      <c r="K361" s="489"/>
      <c r="L361" s="488"/>
      <c r="M361" s="490"/>
      <c r="N361" s="491"/>
      <c r="O361" s="492"/>
      <c r="P361" s="493"/>
      <c r="Q361" s="494"/>
    </row>
    <row r="362" spans="1:17">
      <c r="A362" s="1600"/>
      <c r="B362" s="183">
        <v>4</v>
      </c>
      <c r="C362" s="486"/>
      <c r="D362" s="487"/>
      <c r="E362" s="487"/>
      <c r="F362" s="488"/>
      <c r="G362" s="488"/>
      <c r="H362" s="488"/>
      <c r="I362" s="488"/>
      <c r="J362" s="488"/>
      <c r="K362" s="489"/>
      <c r="L362" s="488"/>
      <c r="M362" s="490"/>
      <c r="N362" s="491"/>
      <c r="O362" s="492"/>
      <c r="P362" s="493"/>
      <c r="Q362" s="494"/>
    </row>
    <row r="363" spans="1:17">
      <c r="A363" s="1600"/>
      <c r="B363" s="183">
        <v>5</v>
      </c>
      <c r="C363" s="486"/>
      <c r="D363" s="487"/>
      <c r="E363" s="487"/>
      <c r="F363" s="488"/>
      <c r="G363" s="488"/>
      <c r="H363" s="488"/>
      <c r="I363" s="488"/>
      <c r="J363" s="488"/>
      <c r="K363" s="489"/>
      <c r="L363" s="488"/>
      <c r="M363" s="490"/>
      <c r="N363" s="491"/>
      <c r="O363" s="492"/>
      <c r="P363" s="493"/>
      <c r="Q363" s="494"/>
    </row>
    <row r="364" spans="1:17">
      <c r="A364" s="1600"/>
      <c r="B364" s="183">
        <v>6</v>
      </c>
      <c r="C364" s="486"/>
      <c r="D364" s="487"/>
      <c r="E364" s="487"/>
      <c r="F364" s="488"/>
      <c r="G364" s="488"/>
      <c r="H364" s="488"/>
      <c r="I364" s="488"/>
      <c r="J364" s="488"/>
      <c r="K364" s="489"/>
      <c r="L364" s="488"/>
      <c r="M364" s="490"/>
      <c r="N364" s="491"/>
      <c r="O364" s="492"/>
      <c r="P364" s="493"/>
      <c r="Q364" s="494"/>
    </row>
    <row r="365" spans="1:17">
      <c r="A365" s="1600"/>
      <c r="B365" s="183">
        <v>7</v>
      </c>
      <c r="C365" s="486"/>
      <c r="D365" s="487"/>
      <c r="E365" s="487"/>
      <c r="F365" s="488"/>
      <c r="G365" s="488"/>
      <c r="H365" s="488"/>
      <c r="I365" s="488"/>
      <c r="J365" s="488"/>
      <c r="K365" s="489"/>
      <c r="L365" s="488"/>
      <c r="M365" s="490"/>
      <c r="N365" s="491"/>
      <c r="O365" s="492"/>
      <c r="P365" s="493"/>
      <c r="Q365" s="494"/>
    </row>
    <row r="366" spans="1:17">
      <c r="A366" s="1600"/>
      <c r="B366" s="183">
        <v>8</v>
      </c>
      <c r="C366" s="486"/>
      <c r="D366" s="487"/>
      <c r="E366" s="487"/>
      <c r="F366" s="488"/>
      <c r="G366" s="488"/>
      <c r="H366" s="488"/>
      <c r="I366" s="488"/>
      <c r="J366" s="488"/>
      <c r="K366" s="489"/>
      <c r="L366" s="488"/>
      <c r="M366" s="490"/>
      <c r="N366" s="491"/>
      <c r="O366" s="492"/>
      <c r="P366" s="493"/>
      <c r="Q366" s="494"/>
    </row>
    <row r="367" spans="1:17">
      <c r="A367" s="1600"/>
      <c r="B367" s="183">
        <v>9</v>
      </c>
      <c r="C367" s="486"/>
      <c r="D367" s="487"/>
      <c r="E367" s="487"/>
      <c r="F367" s="488"/>
      <c r="G367" s="488"/>
      <c r="H367" s="488"/>
      <c r="I367" s="488"/>
      <c r="J367" s="488"/>
      <c r="K367" s="489"/>
      <c r="L367" s="488"/>
      <c r="M367" s="490"/>
      <c r="N367" s="491"/>
      <c r="O367" s="492"/>
      <c r="P367" s="493"/>
      <c r="Q367" s="494"/>
    </row>
    <row r="368" spans="1:17" ht="12" thickBot="1">
      <c r="A368" s="1601"/>
      <c r="B368" s="184">
        <v>10</v>
      </c>
      <c r="C368" s="495"/>
      <c r="D368" s="496"/>
      <c r="E368" s="496"/>
      <c r="F368" s="497"/>
      <c r="G368" s="497"/>
      <c r="H368" s="497"/>
      <c r="I368" s="497"/>
      <c r="J368" s="497"/>
      <c r="K368" s="498"/>
      <c r="L368" s="497"/>
      <c r="M368" s="499"/>
      <c r="N368" s="500"/>
      <c r="O368" s="501"/>
      <c r="P368" s="502"/>
      <c r="Q368" s="503"/>
    </row>
    <row r="369" spans="1:17">
      <c r="A369" s="1602" t="s">
        <v>154</v>
      </c>
      <c r="B369" s="21">
        <v>1</v>
      </c>
      <c r="C369" s="504"/>
      <c r="D369" s="505"/>
      <c r="E369" s="505"/>
      <c r="F369" s="506"/>
      <c r="G369" s="506"/>
      <c r="H369" s="506"/>
      <c r="I369" s="506"/>
      <c r="J369" s="506"/>
      <c r="K369" s="507"/>
      <c r="L369" s="506"/>
      <c r="M369" s="508"/>
      <c r="N369" s="509"/>
      <c r="O369" s="510"/>
      <c r="P369" s="511"/>
      <c r="Q369" s="512"/>
    </row>
    <row r="370" spans="1:17">
      <c r="A370" s="1603"/>
      <c r="B370" s="23">
        <v>2</v>
      </c>
      <c r="C370" s="513"/>
      <c r="D370" s="514"/>
      <c r="E370" s="514"/>
      <c r="F370" s="515"/>
      <c r="G370" s="515"/>
      <c r="H370" s="515"/>
      <c r="I370" s="515"/>
      <c r="J370" s="515"/>
      <c r="K370" s="516"/>
      <c r="L370" s="515"/>
      <c r="M370" s="517"/>
      <c r="N370" s="518"/>
      <c r="O370" s="519"/>
      <c r="P370" s="520"/>
      <c r="Q370" s="521"/>
    </row>
    <row r="371" spans="1:17">
      <c r="A371" s="1603"/>
      <c r="B371" s="23">
        <v>3</v>
      </c>
      <c r="C371" s="513"/>
      <c r="D371" s="514"/>
      <c r="E371" s="514"/>
      <c r="F371" s="515"/>
      <c r="G371" s="515"/>
      <c r="H371" s="515"/>
      <c r="I371" s="515"/>
      <c r="J371" s="515"/>
      <c r="K371" s="516"/>
      <c r="L371" s="515"/>
      <c r="M371" s="517"/>
      <c r="N371" s="518"/>
      <c r="O371" s="519"/>
      <c r="P371" s="520"/>
      <c r="Q371" s="521"/>
    </row>
    <row r="372" spans="1:17">
      <c r="A372" s="1603"/>
      <c r="B372" s="23">
        <v>4</v>
      </c>
      <c r="C372" s="513"/>
      <c r="D372" s="514"/>
      <c r="E372" s="514"/>
      <c r="F372" s="515"/>
      <c r="G372" s="515"/>
      <c r="H372" s="515"/>
      <c r="I372" s="515"/>
      <c r="J372" s="515"/>
      <c r="K372" s="516"/>
      <c r="L372" s="515"/>
      <c r="M372" s="517"/>
      <c r="N372" s="518"/>
      <c r="O372" s="519"/>
      <c r="P372" s="520"/>
      <c r="Q372" s="521"/>
    </row>
    <row r="373" spans="1:17">
      <c r="A373" s="1603"/>
      <c r="B373" s="23">
        <v>5</v>
      </c>
      <c r="C373" s="513"/>
      <c r="D373" s="514"/>
      <c r="E373" s="514"/>
      <c r="F373" s="515"/>
      <c r="G373" s="515"/>
      <c r="H373" s="515"/>
      <c r="I373" s="515"/>
      <c r="J373" s="515"/>
      <c r="K373" s="516"/>
      <c r="L373" s="515"/>
      <c r="M373" s="517"/>
      <c r="N373" s="518"/>
      <c r="O373" s="519"/>
      <c r="P373" s="520"/>
      <c r="Q373" s="521"/>
    </row>
    <row r="374" spans="1:17">
      <c r="A374" s="1603"/>
      <c r="B374" s="23">
        <v>6</v>
      </c>
      <c r="C374" s="513"/>
      <c r="D374" s="514"/>
      <c r="E374" s="514"/>
      <c r="F374" s="515"/>
      <c r="G374" s="515"/>
      <c r="H374" s="515"/>
      <c r="I374" s="515"/>
      <c r="J374" s="515"/>
      <c r="K374" s="516"/>
      <c r="L374" s="515"/>
      <c r="M374" s="517"/>
      <c r="N374" s="518"/>
      <c r="O374" s="519"/>
      <c r="P374" s="520"/>
      <c r="Q374" s="521"/>
    </row>
    <row r="375" spans="1:17">
      <c r="A375" s="1603"/>
      <c r="B375" s="23">
        <v>7</v>
      </c>
      <c r="C375" s="513"/>
      <c r="D375" s="514"/>
      <c r="E375" s="514"/>
      <c r="F375" s="515"/>
      <c r="G375" s="515"/>
      <c r="H375" s="515"/>
      <c r="I375" s="515"/>
      <c r="J375" s="515"/>
      <c r="K375" s="516"/>
      <c r="L375" s="515"/>
      <c r="M375" s="517"/>
      <c r="N375" s="518"/>
      <c r="O375" s="519"/>
      <c r="P375" s="520"/>
      <c r="Q375" s="521"/>
    </row>
    <row r="376" spans="1:17">
      <c r="A376" s="1603"/>
      <c r="B376" s="23">
        <v>8</v>
      </c>
      <c r="C376" s="513"/>
      <c r="D376" s="514"/>
      <c r="E376" s="514"/>
      <c r="F376" s="515"/>
      <c r="G376" s="515"/>
      <c r="H376" s="515"/>
      <c r="I376" s="515"/>
      <c r="J376" s="515"/>
      <c r="K376" s="516"/>
      <c r="L376" s="515"/>
      <c r="M376" s="517"/>
      <c r="N376" s="518"/>
      <c r="O376" s="519"/>
      <c r="P376" s="520"/>
      <c r="Q376" s="521"/>
    </row>
    <row r="377" spans="1:17">
      <c r="A377" s="1603"/>
      <c r="B377" s="23">
        <v>9</v>
      </c>
      <c r="C377" s="513"/>
      <c r="D377" s="514"/>
      <c r="E377" s="514"/>
      <c r="F377" s="515"/>
      <c r="G377" s="515"/>
      <c r="H377" s="515"/>
      <c r="I377" s="515"/>
      <c r="J377" s="515"/>
      <c r="K377" s="516"/>
      <c r="L377" s="515"/>
      <c r="M377" s="517"/>
      <c r="N377" s="518"/>
      <c r="O377" s="519"/>
      <c r="P377" s="520"/>
      <c r="Q377" s="521"/>
    </row>
    <row r="378" spans="1:17" ht="12.75" thickBot="1">
      <c r="A378" s="1604"/>
      <c r="B378" s="322">
        <v>10</v>
      </c>
      <c r="C378" s="522"/>
      <c r="D378" s="523"/>
      <c r="E378" s="523"/>
      <c r="F378" s="524"/>
      <c r="G378" s="524"/>
      <c r="H378" s="524"/>
      <c r="I378" s="524"/>
      <c r="J378" s="524"/>
      <c r="K378" s="525"/>
      <c r="L378" s="524"/>
      <c r="M378" s="526"/>
      <c r="N378" s="527"/>
      <c r="O378" s="528"/>
      <c r="P378" s="529"/>
      <c r="Q378" s="530"/>
    </row>
    <row r="379" spans="1:17" ht="12">
      <c r="A379" s="189"/>
      <c r="B379" s="189"/>
      <c r="C379" s="190"/>
      <c r="D379" s="191"/>
      <c r="E379" s="191"/>
      <c r="F379" s="190"/>
      <c r="G379" s="190"/>
      <c r="H379" s="314"/>
      <c r="I379" s="314"/>
      <c r="J379" s="314"/>
      <c r="K379" s="315"/>
      <c r="L379" s="314"/>
      <c r="M379" s="316"/>
      <c r="N379" s="317"/>
      <c r="O379" s="318"/>
      <c r="P379" s="319"/>
      <c r="Q379" s="319"/>
    </row>
    <row r="380" spans="1:17" ht="15">
      <c r="A380" s="1595" t="s">
        <v>537</v>
      </c>
      <c r="B380" s="1595"/>
      <c r="C380" s="1595"/>
      <c r="D380" s="1595"/>
      <c r="E380" s="1595"/>
      <c r="F380" s="1595"/>
      <c r="G380" s="1595"/>
      <c r="H380" s="1595"/>
      <c r="I380" s="1595"/>
      <c r="J380" s="1595"/>
      <c r="K380" s="1595"/>
      <c r="L380" s="1595"/>
      <c r="M380" s="1595"/>
      <c r="N380" s="1595"/>
      <c r="O380" s="1595"/>
      <c r="P380" s="1595"/>
      <c r="Q380" s="1595"/>
    </row>
    <row r="381" spans="1:17" ht="13.5" thickBot="1">
      <c r="A381" s="1265"/>
      <c r="B381" s="1265"/>
      <c r="C381" s="1265"/>
      <c r="D381" s="1265"/>
      <c r="E381" s="1521" t="s">
        <v>507</v>
      </c>
      <c r="F381" s="1521"/>
      <c r="G381" s="1521"/>
      <c r="H381" s="1521"/>
      <c r="I381" s="1265">
        <v>0.2</v>
      </c>
      <c r="J381" s="1265" t="s">
        <v>506</v>
      </c>
      <c r="K381" s="1265" t="s">
        <v>508</v>
      </c>
      <c r="L381" s="1266">
        <v>553</v>
      </c>
      <c r="M381" s="1265"/>
      <c r="N381" s="1265"/>
      <c r="O381" s="1265"/>
      <c r="P381" s="1265"/>
      <c r="Q381" s="1265"/>
    </row>
    <row r="382" spans="1:17">
      <c r="A382" s="1605" t="s">
        <v>1</v>
      </c>
      <c r="B382" s="1552" t="s">
        <v>0</v>
      </c>
      <c r="C382" s="1524" t="s">
        <v>2</v>
      </c>
      <c r="D382" s="1524" t="s">
        <v>3</v>
      </c>
      <c r="E382" s="1524" t="s">
        <v>13</v>
      </c>
      <c r="F382" s="1527" t="s">
        <v>14</v>
      </c>
      <c r="G382" s="1528"/>
      <c r="H382" s="1528"/>
      <c r="I382" s="1529"/>
      <c r="J382" s="1524" t="s">
        <v>4</v>
      </c>
      <c r="K382" s="1524" t="s">
        <v>15</v>
      </c>
      <c r="L382" s="1524" t="s">
        <v>5</v>
      </c>
      <c r="M382" s="1524" t="s">
        <v>6</v>
      </c>
      <c r="N382" s="1524" t="s">
        <v>16</v>
      </c>
      <c r="O382" s="1554" t="s">
        <v>17</v>
      </c>
      <c r="P382" s="1524" t="s">
        <v>25</v>
      </c>
      <c r="Q382" s="1543" t="s">
        <v>26</v>
      </c>
    </row>
    <row r="383" spans="1:17" ht="33.75">
      <c r="A383" s="1606"/>
      <c r="B383" s="1553"/>
      <c r="C383" s="1525"/>
      <c r="D383" s="1526"/>
      <c r="E383" s="1526"/>
      <c r="F383" s="1264" t="s">
        <v>18</v>
      </c>
      <c r="G383" s="1264" t="s">
        <v>19</v>
      </c>
      <c r="H383" s="1264" t="s">
        <v>20</v>
      </c>
      <c r="I383" s="1264" t="s">
        <v>21</v>
      </c>
      <c r="J383" s="1526"/>
      <c r="K383" s="1526"/>
      <c r="L383" s="1526"/>
      <c r="M383" s="1526"/>
      <c r="N383" s="1526"/>
      <c r="O383" s="1555"/>
      <c r="P383" s="1526"/>
      <c r="Q383" s="1544"/>
    </row>
    <row r="384" spans="1:17">
      <c r="A384" s="1607"/>
      <c r="B384" s="1608"/>
      <c r="C384" s="1526"/>
      <c r="D384" s="120" t="s">
        <v>7</v>
      </c>
      <c r="E384" s="120" t="s">
        <v>8</v>
      </c>
      <c r="F384" s="120" t="s">
        <v>9</v>
      </c>
      <c r="G384" s="120" t="s">
        <v>9</v>
      </c>
      <c r="H384" s="120" t="s">
        <v>9</v>
      </c>
      <c r="I384" s="120" t="s">
        <v>9</v>
      </c>
      <c r="J384" s="120" t="s">
        <v>22</v>
      </c>
      <c r="K384" s="120" t="s">
        <v>9</v>
      </c>
      <c r="L384" s="120" t="s">
        <v>22</v>
      </c>
      <c r="M384" s="120" t="s">
        <v>76</v>
      </c>
      <c r="N384" s="120" t="s">
        <v>10</v>
      </c>
      <c r="O384" s="120" t="s">
        <v>77</v>
      </c>
      <c r="P384" s="121" t="s">
        <v>27</v>
      </c>
      <c r="Q384" s="122" t="s">
        <v>28</v>
      </c>
    </row>
    <row r="385" spans="1:17" ht="12" thickBot="1">
      <c r="A385" s="123">
        <v>1</v>
      </c>
      <c r="B385" s="124">
        <v>2</v>
      </c>
      <c r="C385" s="125">
        <v>3</v>
      </c>
      <c r="D385" s="126">
        <v>4</v>
      </c>
      <c r="E385" s="126">
        <v>5</v>
      </c>
      <c r="F385" s="126">
        <v>6</v>
      </c>
      <c r="G385" s="126">
        <v>7</v>
      </c>
      <c r="H385" s="126">
        <v>8</v>
      </c>
      <c r="I385" s="126">
        <v>9</v>
      </c>
      <c r="J385" s="126">
        <v>10</v>
      </c>
      <c r="K385" s="126">
        <v>11</v>
      </c>
      <c r="L385" s="125">
        <v>12</v>
      </c>
      <c r="M385" s="126">
        <v>13</v>
      </c>
      <c r="N385" s="126">
        <v>14</v>
      </c>
      <c r="O385" s="127">
        <v>15</v>
      </c>
      <c r="P385" s="125">
        <v>16</v>
      </c>
      <c r="Q385" s="128">
        <v>17</v>
      </c>
    </row>
    <row r="386" spans="1:17">
      <c r="A386" s="1624" t="s">
        <v>107</v>
      </c>
      <c r="B386" s="321">
        <v>1</v>
      </c>
      <c r="C386" s="1365" t="s">
        <v>539</v>
      </c>
      <c r="D386" s="1366">
        <v>55</v>
      </c>
      <c r="E386" s="1366">
        <v>1993</v>
      </c>
      <c r="F386" s="1367">
        <v>47.697000000000003</v>
      </c>
      <c r="G386" s="1368">
        <v>8.3175899999999992</v>
      </c>
      <c r="H386" s="1368">
        <v>8.64</v>
      </c>
      <c r="I386" s="1368">
        <v>30.739408999999998</v>
      </c>
      <c r="J386" s="1368">
        <v>3524.86</v>
      </c>
      <c r="K386" s="1369">
        <v>30.739408999999998</v>
      </c>
      <c r="L386" s="1368">
        <v>3524.86</v>
      </c>
      <c r="M386" s="1370">
        <v>8.7207460721844265E-3</v>
      </c>
      <c r="N386" s="1371">
        <v>264.76100000000002</v>
      </c>
      <c r="O386" s="1372">
        <v>2.308913450817621</v>
      </c>
      <c r="P386" s="1373">
        <v>523.24476433106554</v>
      </c>
      <c r="Q386" s="1374">
        <v>138.53480704905724</v>
      </c>
    </row>
    <row r="387" spans="1:17">
      <c r="A387" s="1625"/>
      <c r="B387" s="131">
        <v>2</v>
      </c>
      <c r="C387" s="1302" t="s">
        <v>540</v>
      </c>
      <c r="D387" s="1303">
        <v>55</v>
      </c>
      <c r="E387" s="1303">
        <v>1990</v>
      </c>
      <c r="F387" s="1304">
        <v>52.970999999999997</v>
      </c>
      <c r="G387" s="1305">
        <v>7.8719010000000003</v>
      </c>
      <c r="H387" s="1305">
        <v>12.56</v>
      </c>
      <c r="I387" s="1305">
        <v>32.539093000000001</v>
      </c>
      <c r="J387" s="1305">
        <v>3527.73</v>
      </c>
      <c r="K387" s="1306">
        <v>32.539093000000001</v>
      </c>
      <c r="L387" s="1305">
        <v>3527.73</v>
      </c>
      <c r="M387" s="1307">
        <v>9.2238048263330805E-3</v>
      </c>
      <c r="N387" s="1308">
        <v>264.76100000000002</v>
      </c>
      <c r="O387" s="1309">
        <v>2.442103789624773</v>
      </c>
      <c r="P387" s="1310">
        <v>553.42828957998483</v>
      </c>
      <c r="Q387" s="1375">
        <v>146.52622737748638</v>
      </c>
    </row>
    <row r="388" spans="1:17">
      <c r="A388" s="1625"/>
      <c r="B388" s="131">
        <v>3</v>
      </c>
      <c r="C388" s="1302" t="s">
        <v>541</v>
      </c>
      <c r="D388" s="1303">
        <v>25</v>
      </c>
      <c r="E388" s="1303">
        <v>1978</v>
      </c>
      <c r="F388" s="1304">
        <v>17.431000000000001</v>
      </c>
      <c r="G388" s="1305">
        <v>2.4683999999999999</v>
      </c>
      <c r="H388" s="1305">
        <v>1</v>
      </c>
      <c r="I388" s="1305">
        <v>13.9626</v>
      </c>
      <c r="J388" s="1305">
        <v>1284.25</v>
      </c>
      <c r="K388" s="1306">
        <v>13.9626</v>
      </c>
      <c r="L388" s="1305">
        <v>1284.25</v>
      </c>
      <c r="M388" s="1307">
        <v>1.0872182207514113E-2</v>
      </c>
      <c r="N388" s="1308">
        <v>264.76100000000002</v>
      </c>
      <c r="O388" s="1309">
        <v>2.8785298334436442</v>
      </c>
      <c r="P388" s="1310">
        <v>652.33093245084672</v>
      </c>
      <c r="Q388" s="1375">
        <v>172.71179000661866</v>
      </c>
    </row>
    <row r="389" spans="1:17">
      <c r="A389" s="1625"/>
      <c r="B389" s="131">
        <v>4</v>
      </c>
      <c r="C389" s="1302" t="s">
        <v>542</v>
      </c>
      <c r="D389" s="1303">
        <v>44</v>
      </c>
      <c r="E389" s="1303">
        <v>2004</v>
      </c>
      <c r="F389" s="1304">
        <v>22.663</v>
      </c>
      <c r="G389" s="1305">
        <v>3.1110000000000002</v>
      </c>
      <c r="H389" s="1305">
        <v>3.52</v>
      </c>
      <c r="I389" s="1305">
        <v>16.032001000000001</v>
      </c>
      <c r="J389" s="1305">
        <v>1548.41</v>
      </c>
      <c r="K389" s="1306">
        <v>16.032001000000001</v>
      </c>
      <c r="L389" s="1305">
        <v>1548.41</v>
      </c>
      <c r="M389" s="1307">
        <v>1.0353847495172467E-2</v>
      </c>
      <c r="N389" s="1308">
        <v>264.76100000000002</v>
      </c>
      <c r="O389" s="1309">
        <v>2.7412950166693575</v>
      </c>
      <c r="P389" s="1310">
        <v>621.23084971034802</v>
      </c>
      <c r="Q389" s="1375">
        <v>164.47770100016146</v>
      </c>
    </row>
    <row r="390" spans="1:17">
      <c r="A390" s="1625"/>
      <c r="B390" s="131">
        <v>5</v>
      </c>
      <c r="C390" s="1302" t="s">
        <v>543</v>
      </c>
      <c r="D390" s="1303">
        <v>54</v>
      </c>
      <c r="E390" s="1303">
        <v>1992</v>
      </c>
      <c r="F390" s="1304">
        <v>45.115000000000002</v>
      </c>
      <c r="G390" s="1305">
        <v>1.524084</v>
      </c>
      <c r="H390" s="1305">
        <v>8.64</v>
      </c>
      <c r="I390" s="1305">
        <v>34.950921000000001</v>
      </c>
      <c r="J390" s="1305">
        <v>2632.94</v>
      </c>
      <c r="K390" s="1306">
        <v>34.950921000000001</v>
      </c>
      <c r="L390" s="1305">
        <v>2632.94</v>
      </c>
      <c r="M390" s="1307">
        <v>1.3274484416659703E-2</v>
      </c>
      <c r="N390" s="1308">
        <v>264.76100000000002</v>
      </c>
      <c r="O390" s="1309">
        <v>3.51456576863924</v>
      </c>
      <c r="P390" s="1310">
        <v>796.46906499958209</v>
      </c>
      <c r="Q390" s="1375">
        <v>210.87394611835435</v>
      </c>
    </row>
    <row r="391" spans="1:17">
      <c r="A391" s="1625"/>
      <c r="B391" s="131">
        <v>6</v>
      </c>
      <c r="C391" s="1302"/>
      <c r="D391" s="1303"/>
      <c r="E391" s="1303"/>
      <c r="F391" s="1304"/>
      <c r="G391" s="1305"/>
      <c r="H391" s="1305"/>
      <c r="I391" s="1305"/>
      <c r="J391" s="1305"/>
      <c r="K391" s="1306"/>
      <c r="L391" s="1305"/>
      <c r="M391" s="1307"/>
      <c r="N391" s="1308"/>
      <c r="O391" s="1309"/>
      <c r="P391" s="1310"/>
      <c r="Q391" s="1375"/>
    </row>
    <row r="392" spans="1:17">
      <c r="A392" s="1625"/>
      <c r="B392" s="131">
        <v>7</v>
      </c>
      <c r="C392" s="1302" t="s">
        <v>538</v>
      </c>
      <c r="D392" s="1303"/>
      <c r="E392" s="1303"/>
      <c r="F392" s="1304"/>
      <c r="G392" s="1305"/>
      <c r="H392" s="1305"/>
      <c r="I392" s="1305"/>
      <c r="J392" s="1305"/>
      <c r="K392" s="1306"/>
      <c r="L392" s="1305"/>
      <c r="M392" s="1307"/>
      <c r="N392" s="1308"/>
      <c r="O392" s="1309"/>
      <c r="P392" s="1310"/>
      <c r="Q392" s="1375"/>
    </row>
    <row r="393" spans="1:17">
      <c r="A393" s="1625"/>
      <c r="B393" s="131">
        <v>8</v>
      </c>
      <c r="C393" s="1302"/>
      <c r="D393" s="1303"/>
      <c r="E393" s="1303"/>
      <c r="F393" s="1304"/>
      <c r="G393" s="1305"/>
      <c r="H393" s="1305"/>
      <c r="I393" s="1305"/>
      <c r="J393" s="1305"/>
      <c r="K393" s="1306"/>
      <c r="L393" s="1305"/>
      <c r="M393" s="1307"/>
      <c r="N393" s="1308"/>
      <c r="O393" s="1309"/>
      <c r="P393" s="1310"/>
      <c r="Q393" s="1375"/>
    </row>
    <row r="394" spans="1:17">
      <c r="A394" s="1625"/>
      <c r="B394" s="131">
        <v>9</v>
      </c>
      <c r="C394" s="1302"/>
      <c r="D394" s="1303"/>
      <c r="E394" s="1303"/>
      <c r="F394" s="1304"/>
      <c r="G394" s="1305"/>
      <c r="H394" s="1305"/>
      <c r="I394" s="1305"/>
      <c r="J394" s="1305"/>
      <c r="K394" s="1306"/>
      <c r="L394" s="1305"/>
      <c r="M394" s="1307"/>
      <c r="N394" s="1308"/>
      <c r="O394" s="1309"/>
      <c r="P394" s="1310"/>
      <c r="Q394" s="1375"/>
    </row>
    <row r="395" spans="1:17" ht="12" thickBot="1">
      <c r="A395" s="1677"/>
      <c r="B395" s="589">
        <v>10</v>
      </c>
      <c r="C395" s="1376"/>
      <c r="D395" s="1377"/>
      <c r="E395" s="1377"/>
      <c r="F395" s="1378"/>
      <c r="G395" s="1379"/>
      <c r="H395" s="1379"/>
      <c r="I395" s="1379"/>
      <c r="J395" s="1379"/>
      <c r="K395" s="1380"/>
      <c r="L395" s="1379"/>
      <c r="M395" s="1381"/>
      <c r="N395" s="1382"/>
      <c r="O395" s="1383"/>
      <c r="P395" s="1384"/>
      <c r="Q395" s="1385"/>
    </row>
    <row r="396" spans="1:17">
      <c r="A396" s="1626" t="s">
        <v>113</v>
      </c>
      <c r="B396" s="14">
        <v>1</v>
      </c>
      <c r="C396" s="1311" t="s">
        <v>545</v>
      </c>
      <c r="D396" s="1312">
        <v>55</v>
      </c>
      <c r="E396" s="1312">
        <v>1995</v>
      </c>
      <c r="F396" s="1313">
        <v>55.597000000000001</v>
      </c>
      <c r="G396" s="1313">
        <v>10.339791</v>
      </c>
      <c r="H396" s="1313">
        <v>8.7200000000000006</v>
      </c>
      <c r="I396" s="1313">
        <v>36.537207000000002</v>
      </c>
      <c r="J396" s="1313">
        <v>3308.16</v>
      </c>
      <c r="K396" s="1314">
        <v>36.537207000000002</v>
      </c>
      <c r="L396" s="1313">
        <v>3308.16</v>
      </c>
      <c r="M396" s="1315">
        <v>1.1044570697910622E-2</v>
      </c>
      <c r="N396" s="1316">
        <v>264.76100000000002</v>
      </c>
      <c r="O396" s="1317">
        <v>2.9241715825495143</v>
      </c>
      <c r="P396" s="1318">
        <v>662.67424187463735</v>
      </c>
      <c r="Q396" s="1319">
        <v>175.45029495297086</v>
      </c>
    </row>
    <row r="397" spans="1:17">
      <c r="A397" s="1627"/>
      <c r="B397" s="15">
        <v>2</v>
      </c>
      <c r="C397" s="1320" t="s">
        <v>1029</v>
      </c>
      <c r="D397" s="1321">
        <v>101</v>
      </c>
      <c r="E397" s="1321">
        <v>1968</v>
      </c>
      <c r="F397" s="1322">
        <v>79.135999999999996</v>
      </c>
      <c r="G397" s="1322">
        <v>9.1308869999999995</v>
      </c>
      <c r="H397" s="1322">
        <v>15.92</v>
      </c>
      <c r="I397" s="1322">
        <v>54.085130999999997</v>
      </c>
      <c r="J397" s="1322">
        <v>4482.08</v>
      </c>
      <c r="K397" s="1323">
        <v>54.085130999999997</v>
      </c>
      <c r="L397" s="1322">
        <v>4482.08</v>
      </c>
      <c r="M397" s="1324">
        <v>1.2066971361510727E-2</v>
      </c>
      <c r="N397" s="1325">
        <v>264.76100000000002</v>
      </c>
      <c r="O397" s="1326">
        <v>3.1948634046449418</v>
      </c>
      <c r="P397" s="1327">
        <v>724.01828169064368</v>
      </c>
      <c r="Q397" s="1328">
        <v>191.69180427869654</v>
      </c>
    </row>
    <row r="398" spans="1:17">
      <c r="A398" s="1627"/>
      <c r="B398" s="15">
        <v>3</v>
      </c>
      <c r="C398" s="1320" t="s">
        <v>544</v>
      </c>
      <c r="D398" s="1321">
        <v>22</v>
      </c>
      <c r="E398" s="1321">
        <v>1994</v>
      </c>
      <c r="F398" s="1322">
        <v>20.62</v>
      </c>
      <c r="G398" s="1322">
        <v>2.362371</v>
      </c>
      <c r="H398" s="1322">
        <v>3.52</v>
      </c>
      <c r="I398" s="1322">
        <v>14.737629</v>
      </c>
      <c r="J398" s="1322">
        <v>1162.77</v>
      </c>
      <c r="K398" s="1323">
        <v>14.737629</v>
      </c>
      <c r="L398" s="1322">
        <v>1162.77</v>
      </c>
      <c r="M398" s="1324">
        <v>1.2674586547640549E-2</v>
      </c>
      <c r="N398" s="1325">
        <v>264.76100000000002</v>
      </c>
      <c r="O398" s="1326">
        <v>3.3557362089398599</v>
      </c>
      <c r="P398" s="1327">
        <v>760.47519285843293</v>
      </c>
      <c r="Q398" s="1328">
        <v>201.3441725363916</v>
      </c>
    </row>
    <row r="399" spans="1:17">
      <c r="A399" s="1627"/>
      <c r="B399" s="15">
        <v>4</v>
      </c>
      <c r="C399" s="1320" t="s">
        <v>546</v>
      </c>
      <c r="D399" s="1321">
        <v>103</v>
      </c>
      <c r="E399" s="1321">
        <v>1965</v>
      </c>
      <c r="F399" s="1322">
        <v>79.635999999999996</v>
      </c>
      <c r="G399" s="1322">
        <v>7.345377</v>
      </c>
      <c r="H399" s="1322">
        <v>15.92</v>
      </c>
      <c r="I399" s="1322">
        <v>56.370623999999999</v>
      </c>
      <c r="J399" s="1322">
        <v>4447.51</v>
      </c>
      <c r="K399" s="1323">
        <v>56.370623999999999</v>
      </c>
      <c r="L399" s="1322">
        <v>4447.51</v>
      </c>
      <c r="M399" s="1324">
        <v>1.267464806149958E-2</v>
      </c>
      <c r="N399" s="1325">
        <v>264.76100000000002</v>
      </c>
      <c r="O399" s="1326">
        <v>3.3557524954106905</v>
      </c>
      <c r="P399" s="1327">
        <v>760.47888368997474</v>
      </c>
      <c r="Q399" s="1328">
        <v>201.3451497246414</v>
      </c>
    </row>
    <row r="400" spans="1:17">
      <c r="A400" s="1627"/>
      <c r="B400" s="15">
        <v>5</v>
      </c>
      <c r="C400" s="1320" t="s">
        <v>1030</v>
      </c>
      <c r="D400" s="1321">
        <v>80</v>
      </c>
      <c r="E400" s="1321">
        <v>1964</v>
      </c>
      <c r="F400" s="1322">
        <v>70.028999999999996</v>
      </c>
      <c r="G400" s="1322">
        <v>8.0283689999999996</v>
      </c>
      <c r="H400" s="1322">
        <v>12.8</v>
      </c>
      <c r="I400" s="1322">
        <v>49.200628999999999</v>
      </c>
      <c r="J400" s="1322">
        <v>3831.94</v>
      </c>
      <c r="K400" s="1323">
        <v>49.200628999999999</v>
      </c>
      <c r="L400" s="1322">
        <v>3831.94</v>
      </c>
      <c r="M400" s="1324">
        <v>1.2839613616079583E-2</v>
      </c>
      <c r="N400" s="1325">
        <v>264.76100000000002</v>
      </c>
      <c r="O400" s="1326">
        <v>3.399428940606847</v>
      </c>
      <c r="P400" s="1327">
        <v>770.376816964775</v>
      </c>
      <c r="Q400" s="1328">
        <v>203.96573643641079</v>
      </c>
    </row>
    <row r="401" spans="1:17">
      <c r="A401" s="1627"/>
      <c r="B401" s="15">
        <v>6</v>
      </c>
      <c r="C401" s="1320" t="s">
        <v>549</v>
      </c>
      <c r="D401" s="1321">
        <v>80</v>
      </c>
      <c r="E401" s="1321">
        <v>1964</v>
      </c>
      <c r="F401" s="1322">
        <v>68.510000000000005</v>
      </c>
      <c r="G401" s="1322">
        <v>6.2984999999999998</v>
      </c>
      <c r="H401" s="1322">
        <v>12.72</v>
      </c>
      <c r="I401" s="1322">
        <v>49.491498999999997</v>
      </c>
      <c r="J401" s="1322">
        <v>3830.86</v>
      </c>
      <c r="K401" s="1323">
        <v>49.491498999999997</v>
      </c>
      <c r="L401" s="1322">
        <v>3830.86</v>
      </c>
      <c r="M401" s="1324">
        <v>1.2919161493763801E-2</v>
      </c>
      <c r="N401" s="1325">
        <v>264.76100000000002</v>
      </c>
      <c r="O401" s="1326">
        <v>3.4204901162503978</v>
      </c>
      <c r="P401" s="1327">
        <v>775.14968962582805</v>
      </c>
      <c r="Q401" s="1328">
        <v>205.22940697502389</v>
      </c>
    </row>
    <row r="402" spans="1:17">
      <c r="A402" s="1627"/>
      <c r="B402" s="15">
        <v>7</v>
      </c>
      <c r="C402" s="1320" t="s">
        <v>547</v>
      </c>
      <c r="D402" s="1321">
        <v>101</v>
      </c>
      <c r="E402" s="1321">
        <v>1966</v>
      </c>
      <c r="F402" s="1322">
        <v>81.346000000000004</v>
      </c>
      <c r="G402" s="1322">
        <v>7.0406009999999997</v>
      </c>
      <c r="H402" s="1322">
        <v>15.84</v>
      </c>
      <c r="I402" s="1322">
        <v>58.465400000000002</v>
      </c>
      <c r="J402" s="1322">
        <v>4481.51</v>
      </c>
      <c r="K402" s="1323">
        <v>58.465400000000002</v>
      </c>
      <c r="L402" s="1322">
        <v>4481.51</v>
      </c>
      <c r="M402" s="1324">
        <v>1.3045915327646262E-2</v>
      </c>
      <c r="N402" s="1325">
        <v>264.76100000000002</v>
      </c>
      <c r="O402" s="1326">
        <v>3.4540495880629525</v>
      </c>
      <c r="P402" s="1327">
        <v>782.75491965877575</v>
      </c>
      <c r="Q402" s="1328">
        <v>207.24297528377713</v>
      </c>
    </row>
    <row r="403" spans="1:17">
      <c r="A403" s="1627"/>
      <c r="B403" s="15">
        <v>8</v>
      </c>
      <c r="C403" s="1320" t="s">
        <v>548</v>
      </c>
      <c r="D403" s="1321">
        <v>100</v>
      </c>
      <c r="E403" s="1321">
        <v>1973</v>
      </c>
      <c r="F403" s="1322">
        <v>83.355999999999995</v>
      </c>
      <c r="G403" s="1322">
        <v>9.5714760000000005</v>
      </c>
      <c r="H403" s="1322">
        <v>15.971</v>
      </c>
      <c r="I403" s="1322">
        <v>57.813521000000001</v>
      </c>
      <c r="J403" s="1322">
        <v>4362.3100000000004</v>
      </c>
      <c r="K403" s="1323">
        <v>57.813521000000001</v>
      </c>
      <c r="L403" s="1322">
        <v>4362.3100000000004</v>
      </c>
      <c r="M403" s="1324">
        <v>1.3252960243540692E-2</v>
      </c>
      <c r="N403" s="1325">
        <v>264.76100000000002</v>
      </c>
      <c r="O403" s="1326">
        <v>3.5088670070400774</v>
      </c>
      <c r="P403" s="1327">
        <v>795.17761461244152</v>
      </c>
      <c r="Q403" s="1328">
        <v>210.53202042240466</v>
      </c>
    </row>
    <row r="404" spans="1:17">
      <c r="A404" s="1627"/>
      <c r="B404" s="15">
        <v>9</v>
      </c>
      <c r="C404" s="1320" t="s">
        <v>1031</v>
      </c>
      <c r="D404" s="1321">
        <v>60</v>
      </c>
      <c r="E404" s="1321">
        <v>1988</v>
      </c>
      <c r="F404" s="1322">
        <v>47.89</v>
      </c>
      <c r="G404" s="1322">
        <v>4.9947359999999996</v>
      </c>
      <c r="H404" s="1322">
        <v>9.6</v>
      </c>
      <c r="I404" s="1322">
        <v>33.295259000000001</v>
      </c>
      <c r="J404" s="1322">
        <v>2363.7600000000002</v>
      </c>
      <c r="K404" s="1323">
        <v>33.295259000000001</v>
      </c>
      <c r="L404" s="1322">
        <v>2363.7600000000002</v>
      </c>
      <c r="M404" s="1324">
        <v>1.4085718939317019E-2</v>
      </c>
      <c r="N404" s="1325">
        <v>264.76100000000002</v>
      </c>
      <c r="O404" s="1326">
        <v>3.7293490320925136</v>
      </c>
      <c r="P404" s="1327">
        <v>845.14313635902113</v>
      </c>
      <c r="Q404" s="1328">
        <v>223.76094192555081</v>
      </c>
    </row>
    <row r="405" spans="1:17" ht="12" thickBot="1">
      <c r="A405" s="1628"/>
      <c r="B405" s="50">
        <v>10</v>
      </c>
      <c r="C405" s="1320" t="s">
        <v>1032</v>
      </c>
      <c r="D405" s="1321">
        <v>75</v>
      </c>
      <c r="E405" s="1321">
        <v>1987</v>
      </c>
      <c r="F405" s="1322">
        <v>76.656999999999996</v>
      </c>
      <c r="G405" s="1322">
        <v>7.680396</v>
      </c>
      <c r="H405" s="1322">
        <v>12</v>
      </c>
      <c r="I405" s="1322">
        <v>56.976604000000002</v>
      </c>
      <c r="J405" s="1322">
        <v>4017.2</v>
      </c>
      <c r="K405" s="1323">
        <v>56.976604000000002</v>
      </c>
      <c r="L405" s="1322">
        <v>4017.2</v>
      </c>
      <c r="M405" s="1324">
        <v>1.4183163397391219E-2</v>
      </c>
      <c r="N405" s="1325">
        <v>264.76100000000002</v>
      </c>
      <c r="O405" s="1326">
        <v>3.7551485242566969</v>
      </c>
      <c r="P405" s="1327">
        <v>850.98980384347317</v>
      </c>
      <c r="Q405" s="1328">
        <v>225.30891145540184</v>
      </c>
    </row>
    <row r="406" spans="1:17">
      <c r="A406" s="1629" t="s">
        <v>122</v>
      </c>
      <c r="B406" s="152">
        <v>1</v>
      </c>
      <c r="C406" s="1329" t="s">
        <v>550</v>
      </c>
      <c r="D406" s="1330">
        <v>51</v>
      </c>
      <c r="E406" s="1330">
        <v>1988</v>
      </c>
      <c r="F406" s="1331">
        <v>40.015999999999998</v>
      </c>
      <c r="G406" s="1331">
        <v>1.550502</v>
      </c>
      <c r="H406" s="1331">
        <v>8</v>
      </c>
      <c r="I406" s="1331">
        <v>30.465499999999999</v>
      </c>
      <c r="J406" s="1331">
        <v>1853.38</v>
      </c>
      <c r="K406" s="1332">
        <v>30.465499999999999</v>
      </c>
      <c r="L406" s="1331">
        <v>1853.38</v>
      </c>
      <c r="M406" s="1333">
        <v>1.6437805522882515E-2</v>
      </c>
      <c r="N406" s="1334">
        <v>264.76100000000002</v>
      </c>
      <c r="O406" s="1335">
        <v>4.3520898280438978</v>
      </c>
      <c r="P406" s="1336">
        <v>986.26833137295091</v>
      </c>
      <c r="Q406" s="1337">
        <v>261.12538968263391</v>
      </c>
    </row>
    <row r="407" spans="1:17">
      <c r="A407" s="1630"/>
      <c r="B407" s="161">
        <v>2</v>
      </c>
      <c r="C407" s="1338"/>
      <c r="D407" s="1339"/>
      <c r="E407" s="1339"/>
      <c r="F407" s="1340"/>
      <c r="G407" s="1340"/>
      <c r="H407" s="1340"/>
      <c r="I407" s="1340"/>
      <c r="J407" s="1340"/>
      <c r="K407" s="1341"/>
      <c r="L407" s="1340"/>
      <c r="M407" s="1342"/>
      <c r="N407" s="1343"/>
      <c r="O407" s="1344"/>
      <c r="P407" s="1345"/>
      <c r="Q407" s="1346"/>
    </row>
    <row r="408" spans="1:17">
      <c r="A408" s="1630"/>
      <c r="B408" s="161">
        <v>3</v>
      </c>
      <c r="C408" s="1338"/>
      <c r="D408" s="1339"/>
      <c r="E408" s="1339"/>
      <c r="F408" s="1340"/>
      <c r="G408" s="1340"/>
      <c r="H408" s="1340"/>
      <c r="I408" s="1340"/>
      <c r="J408" s="1340"/>
      <c r="K408" s="1341"/>
      <c r="L408" s="1340"/>
      <c r="M408" s="1342"/>
      <c r="N408" s="1343"/>
      <c r="O408" s="1344"/>
      <c r="P408" s="1345"/>
      <c r="Q408" s="1346"/>
    </row>
    <row r="409" spans="1:17">
      <c r="A409" s="1630"/>
      <c r="B409" s="161">
        <v>4</v>
      </c>
      <c r="C409" s="1338"/>
      <c r="D409" s="1339"/>
      <c r="E409" s="1339"/>
      <c r="F409" s="1340"/>
      <c r="G409" s="1340"/>
      <c r="H409" s="1340"/>
      <c r="I409" s="1340"/>
      <c r="J409" s="1340"/>
      <c r="K409" s="1341"/>
      <c r="L409" s="1340"/>
      <c r="M409" s="1342"/>
      <c r="N409" s="1343"/>
      <c r="O409" s="1344"/>
      <c r="P409" s="1345"/>
      <c r="Q409" s="1346"/>
    </row>
    <row r="410" spans="1:17">
      <c r="A410" s="1630"/>
      <c r="B410" s="161">
        <v>5</v>
      </c>
      <c r="C410" s="1338"/>
      <c r="D410" s="1339"/>
      <c r="E410" s="1339"/>
      <c r="F410" s="1340"/>
      <c r="G410" s="1340"/>
      <c r="H410" s="1340"/>
      <c r="I410" s="1340"/>
      <c r="J410" s="1340"/>
      <c r="K410" s="1341"/>
      <c r="L410" s="1340"/>
      <c r="M410" s="1342"/>
      <c r="N410" s="1343"/>
      <c r="O410" s="1344"/>
      <c r="P410" s="1345"/>
      <c r="Q410" s="1346"/>
    </row>
    <row r="411" spans="1:17">
      <c r="A411" s="1630"/>
      <c r="B411" s="161">
        <v>6</v>
      </c>
      <c r="C411" s="1338"/>
      <c r="D411" s="1339"/>
      <c r="E411" s="1339"/>
      <c r="F411" s="1340"/>
      <c r="G411" s="1340"/>
      <c r="H411" s="1340"/>
      <c r="I411" s="1340"/>
      <c r="J411" s="1340"/>
      <c r="K411" s="1341"/>
      <c r="L411" s="1340"/>
      <c r="M411" s="1342"/>
      <c r="N411" s="1343"/>
      <c r="O411" s="1344"/>
      <c r="P411" s="1345"/>
      <c r="Q411" s="1346"/>
    </row>
    <row r="412" spans="1:17">
      <c r="A412" s="1630"/>
      <c r="B412" s="161">
        <v>7</v>
      </c>
      <c r="C412" s="1338"/>
      <c r="D412" s="1339"/>
      <c r="E412" s="1339"/>
      <c r="F412" s="1340"/>
      <c r="G412" s="1340"/>
      <c r="H412" s="1340"/>
      <c r="I412" s="1340"/>
      <c r="J412" s="1340"/>
      <c r="K412" s="1341"/>
      <c r="L412" s="1340"/>
      <c r="M412" s="1342"/>
      <c r="N412" s="1343"/>
      <c r="O412" s="1344"/>
      <c r="P412" s="1345"/>
      <c r="Q412" s="1346"/>
    </row>
    <row r="413" spans="1:17">
      <c r="A413" s="1630"/>
      <c r="B413" s="161">
        <v>8</v>
      </c>
      <c r="C413" s="1338"/>
      <c r="D413" s="1339"/>
      <c r="E413" s="1339"/>
      <c r="F413" s="1340"/>
      <c r="G413" s="1340"/>
      <c r="H413" s="1340"/>
      <c r="I413" s="1340"/>
      <c r="J413" s="1340"/>
      <c r="K413" s="1341"/>
      <c r="L413" s="1340"/>
      <c r="M413" s="1342"/>
      <c r="N413" s="1343"/>
      <c r="O413" s="1344"/>
      <c r="P413" s="1345"/>
      <c r="Q413" s="1346"/>
    </row>
    <row r="414" spans="1:17">
      <c r="A414" s="1630"/>
      <c r="B414" s="161">
        <v>9</v>
      </c>
      <c r="C414" s="1338"/>
      <c r="D414" s="1339"/>
      <c r="E414" s="1339"/>
      <c r="F414" s="1340"/>
      <c r="G414" s="1340"/>
      <c r="H414" s="1340"/>
      <c r="I414" s="1340"/>
      <c r="J414" s="1340"/>
      <c r="K414" s="1341"/>
      <c r="L414" s="1340"/>
      <c r="M414" s="1342"/>
      <c r="N414" s="1343"/>
      <c r="O414" s="1344"/>
      <c r="P414" s="1345"/>
      <c r="Q414" s="1346"/>
    </row>
    <row r="415" spans="1:17" ht="12" thickBot="1">
      <c r="A415" s="1631"/>
      <c r="B415" s="170">
        <v>10</v>
      </c>
      <c r="C415" s="1347"/>
      <c r="D415" s="1348"/>
      <c r="E415" s="1348"/>
      <c r="F415" s="1349"/>
      <c r="G415" s="1349"/>
      <c r="H415" s="1349"/>
      <c r="I415" s="1349"/>
      <c r="J415" s="1349"/>
      <c r="K415" s="1350"/>
      <c r="L415" s="1349"/>
      <c r="M415" s="1351"/>
      <c r="N415" s="1352"/>
      <c r="O415" s="1353"/>
      <c r="P415" s="1354"/>
      <c r="Q415" s="1355"/>
    </row>
    <row r="416" spans="1:17">
      <c r="A416" s="1597" t="s">
        <v>133</v>
      </c>
      <c r="B416" s="98">
        <v>1</v>
      </c>
      <c r="C416" s="1356" t="s">
        <v>1033</v>
      </c>
      <c r="D416" s="1357">
        <v>12</v>
      </c>
      <c r="E416" s="1357">
        <v>1988</v>
      </c>
      <c r="F416" s="923">
        <v>9.7101000000000006</v>
      </c>
      <c r="G416" s="923">
        <v>0.56100000000000005</v>
      </c>
      <c r="H416" s="923">
        <v>1.68</v>
      </c>
      <c r="I416" s="923">
        <v>7.4691000000000001</v>
      </c>
      <c r="J416" s="923">
        <v>704.29</v>
      </c>
      <c r="K416" s="924">
        <v>7.4691000000000001</v>
      </c>
      <c r="L416" s="923">
        <v>704.29</v>
      </c>
      <c r="M416" s="925">
        <v>1.0605148447372531E-2</v>
      </c>
      <c r="N416" s="926">
        <v>264.76100000000002</v>
      </c>
      <c r="O416" s="927">
        <v>2.8078297080747991</v>
      </c>
      <c r="P416" s="1358">
        <v>636.30890684235192</v>
      </c>
      <c r="Q416" s="929">
        <v>168.46978248448795</v>
      </c>
    </row>
    <row r="417" spans="1:17">
      <c r="A417" s="1598"/>
      <c r="B417" s="98">
        <v>2</v>
      </c>
      <c r="C417" s="1356" t="s">
        <v>554</v>
      </c>
      <c r="D417" s="1357">
        <v>9</v>
      </c>
      <c r="E417" s="1357">
        <v>1986</v>
      </c>
      <c r="F417" s="923">
        <v>13.106</v>
      </c>
      <c r="G417" s="923">
        <v>4.4217000000000004</v>
      </c>
      <c r="H417" s="923">
        <v>1.23871</v>
      </c>
      <c r="I417" s="923">
        <v>7.445589</v>
      </c>
      <c r="J417" s="923">
        <v>536.30999999999995</v>
      </c>
      <c r="K417" s="924">
        <v>7.445589</v>
      </c>
      <c r="L417" s="923">
        <v>536.30999999999995</v>
      </c>
      <c r="M417" s="925">
        <v>1.3882994909660459E-2</v>
      </c>
      <c r="N417" s="926">
        <v>264.76100000000002</v>
      </c>
      <c r="O417" s="927">
        <v>3.6756756152766132</v>
      </c>
      <c r="P417" s="1358">
        <v>832.97969457962745</v>
      </c>
      <c r="Q417" s="929">
        <v>220.54053691659675</v>
      </c>
    </row>
    <row r="418" spans="1:17">
      <c r="A418" s="1598"/>
      <c r="B418" s="98">
        <v>3</v>
      </c>
      <c r="C418" s="1356" t="s">
        <v>1034</v>
      </c>
      <c r="D418" s="1357">
        <v>8</v>
      </c>
      <c r="E418" s="1357">
        <v>1975</v>
      </c>
      <c r="F418" s="923">
        <v>5.5140000000000002</v>
      </c>
      <c r="G418" s="923">
        <v>0</v>
      </c>
      <c r="H418" s="923">
        <v>0</v>
      </c>
      <c r="I418" s="923">
        <v>5.5139990000000001</v>
      </c>
      <c r="J418" s="923">
        <v>309.07</v>
      </c>
      <c r="K418" s="924">
        <v>5.5139990000000001</v>
      </c>
      <c r="L418" s="923">
        <v>309.07</v>
      </c>
      <c r="M418" s="925">
        <v>1.7840615394570811E-2</v>
      </c>
      <c r="N418" s="926">
        <v>239.8</v>
      </c>
      <c r="O418" s="927">
        <v>4.2781795716180806</v>
      </c>
      <c r="P418" s="1358">
        <v>1070.4369236742486</v>
      </c>
      <c r="Q418" s="929">
        <v>256.69077429708483</v>
      </c>
    </row>
    <row r="419" spans="1:17">
      <c r="A419" s="1598"/>
      <c r="B419" s="98">
        <v>4</v>
      </c>
      <c r="C419" s="1356" t="s">
        <v>551</v>
      </c>
      <c r="D419" s="1357">
        <v>12</v>
      </c>
      <c r="E419" s="1357">
        <v>1991</v>
      </c>
      <c r="F419" s="923">
        <v>19.41</v>
      </c>
      <c r="G419" s="923">
        <v>1.624452</v>
      </c>
      <c r="H419" s="923">
        <v>2</v>
      </c>
      <c r="I419" s="923">
        <v>15.785546999999999</v>
      </c>
      <c r="J419" s="923">
        <v>818.44</v>
      </c>
      <c r="K419" s="924">
        <v>15.785546999999999</v>
      </c>
      <c r="L419" s="923">
        <v>818.44</v>
      </c>
      <c r="M419" s="925">
        <v>1.9287360099701868E-2</v>
      </c>
      <c r="N419" s="926">
        <v>264.76100000000002</v>
      </c>
      <c r="O419" s="927">
        <v>5.1065407473571671</v>
      </c>
      <c r="P419" s="1358">
        <v>1157.2416059821121</v>
      </c>
      <c r="Q419" s="929">
        <v>306.39244484143001</v>
      </c>
    </row>
    <row r="420" spans="1:17">
      <c r="A420" s="1598"/>
      <c r="B420" s="98">
        <v>5</v>
      </c>
      <c r="C420" s="1356" t="s">
        <v>552</v>
      </c>
      <c r="D420" s="1357">
        <v>5</v>
      </c>
      <c r="E420" s="1357">
        <v>1951</v>
      </c>
      <c r="F420" s="923">
        <v>4.7987000000000002</v>
      </c>
      <c r="G420" s="923">
        <v>0.30599999999999999</v>
      </c>
      <c r="H420" s="923">
        <v>0.05</v>
      </c>
      <c r="I420" s="923">
        <v>4.4427000000000003</v>
      </c>
      <c r="J420" s="923">
        <v>223.63</v>
      </c>
      <c r="K420" s="924">
        <v>4.4427000000000003</v>
      </c>
      <c r="L420" s="923">
        <v>223.63</v>
      </c>
      <c r="M420" s="925">
        <v>1.9866297008451463E-2</v>
      </c>
      <c r="N420" s="926">
        <v>264.76100000000002</v>
      </c>
      <c r="O420" s="927">
        <v>5.2598206622546186</v>
      </c>
      <c r="P420" s="1358">
        <v>1191.9778205070879</v>
      </c>
      <c r="Q420" s="929">
        <v>315.58923973527715</v>
      </c>
    </row>
    <row r="421" spans="1:17">
      <c r="A421" s="1598"/>
      <c r="B421" s="98">
        <v>6</v>
      </c>
      <c r="C421" s="1356" t="s">
        <v>556</v>
      </c>
      <c r="D421" s="1357">
        <v>20</v>
      </c>
      <c r="E421" s="1357">
        <v>1985</v>
      </c>
      <c r="F421" s="923">
        <v>26.044</v>
      </c>
      <c r="G421" s="923">
        <v>1.8156000000000001</v>
      </c>
      <c r="H421" s="923">
        <v>3.2</v>
      </c>
      <c r="I421" s="923">
        <v>21.028400000000001</v>
      </c>
      <c r="J421" s="923">
        <v>1047.19</v>
      </c>
      <c r="K421" s="924">
        <v>21.028400000000001</v>
      </c>
      <c r="L421" s="923">
        <v>1047.19</v>
      </c>
      <c r="M421" s="925">
        <v>2.0080787631661875E-2</v>
      </c>
      <c r="N421" s="926">
        <v>264.76100000000002</v>
      </c>
      <c r="O421" s="927">
        <v>5.3166094141464297</v>
      </c>
      <c r="P421" s="1358">
        <v>1204.8472578997125</v>
      </c>
      <c r="Q421" s="929">
        <v>318.99656484878579</v>
      </c>
    </row>
    <row r="422" spans="1:17">
      <c r="A422" s="1598"/>
      <c r="B422" s="98">
        <v>7</v>
      </c>
      <c r="C422" s="1356" t="s">
        <v>1035</v>
      </c>
      <c r="D422" s="1357">
        <v>41</v>
      </c>
      <c r="E422" s="1357">
        <v>1981</v>
      </c>
      <c r="F422" s="923">
        <v>54.496000000000002</v>
      </c>
      <c r="G422" s="923">
        <v>3.6116459999999999</v>
      </c>
      <c r="H422" s="923">
        <v>2.65</v>
      </c>
      <c r="I422" s="923">
        <v>48.234357000000003</v>
      </c>
      <c r="J422" s="923">
        <v>2245.19</v>
      </c>
      <c r="K422" s="924">
        <v>48.234357000000003</v>
      </c>
      <c r="L422" s="923">
        <v>2245.19</v>
      </c>
      <c r="M422" s="925">
        <v>2.1483418775248422E-2</v>
      </c>
      <c r="N422" s="926">
        <v>264.87</v>
      </c>
      <c r="O422" s="927">
        <v>5.6903131310000497</v>
      </c>
      <c r="P422" s="1358">
        <v>1289.0051265149054</v>
      </c>
      <c r="Q422" s="929">
        <v>341.41878786000302</v>
      </c>
    </row>
    <row r="423" spans="1:17">
      <c r="A423" s="1598"/>
      <c r="B423" s="98">
        <v>8</v>
      </c>
      <c r="C423" s="1356" t="s">
        <v>557</v>
      </c>
      <c r="D423" s="1357">
        <v>36</v>
      </c>
      <c r="E423" s="1357">
        <v>1964</v>
      </c>
      <c r="F423" s="923">
        <v>40.003</v>
      </c>
      <c r="G423" s="923">
        <v>1.765722</v>
      </c>
      <c r="H423" s="923">
        <v>5.6</v>
      </c>
      <c r="I423" s="923">
        <v>32.637273999999998</v>
      </c>
      <c r="J423" s="923">
        <v>1514.36</v>
      </c>
      <c r="K423" s="924">
        <v>32.637273999999998</v>
      </c>
      <c r="L423" s="923">
        <v>1514.36</v>
      </c>
      <c r="M423" s="925">
        <v>2.1551859531419214E-2</v>
      </c>
      <c r="N423" s="926">
        <v>264.76100000000002</v>
      </c>
      <c r="O423" s="927">
        <v>5.7060918813980832</v>
      </c>
      <c r="P423" s="1358">
        <v>1293.1115718851529</v>
      </c>
      <c r="Q423" s="929">
        <v>342.365512883885</v>
      </c>
    </row>
    <row r="424" spans="1:17">
      <c r="A424" s="1598"/>
      <c r="B424" s="98">
        <v>9</v>
      </c>
      <c r="C424" s="1356" t="s">
        <v>553</v>
      </c>
      <c r="D424" s="1357">
        <v>40</v>
      </c>
      <c r="E424" s="1357">
        <v>1988</v>
      </c>
      <c r="F424" s="923">
        <v>51.351999999999997</v>
      </c>
      <c r="G424" s="923">
        <v>2.9580000000000002</v>
      </c>
      <c r="H424" s="923">
        <v>3.92</v>
      </c>
      <c r="I424" s="923">
        <v>44.474004999999998</v>
      </c>
      <c r="J424" s="923">
        <v>2040.9</v>
      </c>
      <c r="K424" s="924">
        <v>44.474004999999998</v>
      </c>
      <c r="L424" s="923">
        <v>2040.9</v>
      </c>
      <c r="M424" s="925">
        <v>2.1791369003870839E-2</v>
      </c>
      <c r="N424" s="926">
        <v>264.87</v>
      </c>
      <c r="O424" s="927">
        <v>5.7718799080552694</v>
      </c>
      <c r="P424" s="1358">
        <v>1307.4821402322502</v>
      </c>
      <c r="Q424" s="929">
        <v>346.31279448331611</v>
      </c>
    </row>
    <row r="425" spans="1:17" ht="12" thickBot="1">
      <c r="A425" s="1598"/>
      <c r="B425" s="181">
        <v>10</v>
      </c>
      <c r="C425" s="1359" t="s">
        <v>555</v>
      </c>
      <c r="D425" s="1360">
        <v>8</v>
      </c>
      <c r="E425" s="1360">
        <v>1976</v>
      </c>
      <c r="F425" s="932">
        <v>12.224</v>
      </c>
      <c r="G425" s="932">
        <v>1.3260000000000001</v>
      </c>
      <c r="H425" s="932">
        <v>0.67</v>
      </c>
      <c r="I425" s="932">
        <v>10.227999000000001</v>
      </c>
      <c r="J425" s="932">
        <v>432.82</v>
      </c>
      <c r="K425" s="933">
        <v>10.227999000000001</v>
      </c>
      <c r="L425" s="932">
        <v>432.82</v>
      </c>
      <c r="M425" s="934">
        <v>2.3631068342498038E-2</v>
      </c>
      <c r="N425" s="935">
        <v>264.76100000000002</v>
      </c>
      <c r="O425" s="936">
        <v>6.2565852854281241</v>
      </c>
      <c r="P425" s="1361">
        <v>1417.8641005498823</v>
      </c>
      <c r="Q425" s="938">
        <v>375.39511712568742</v>
      </c>
    </row>
    <row r="426" spans="1:17">
      <c r="A426" s="1599" t="s">
        <v>143</v>
      </c>
      <c r="B426" s="182">
        <v>1</v>
      </c>
      <c r="C426" s="939" t="s">
        <v>559</v>
      </c>
      <c r="D426" s="940">
        <v>7</v>
      </c>
      <c r="E426" s="940">
        <v>1956</v>
      </c>
      <c r="F426" s="941">
        <v>8.8339999999999996</v>
      </c>
      <c r="G426" s="941">
        <v>0</v>
      </c>
      <c r="H426" s="941">
        <v>0</v>
      </c>
      <c r="I426" s="941">
        <v>8.8339999999999996</v>
      </c>
      <c r="J426" s="941">
        <v>402.24</v>
      </c>
      <c r="K426" s="942">
        <v>8.8339999999999996</v>
      </c>
      <c r="L426" s="941">
        <v>402.24</v>
      </c>
      <c r="M426" s="943">
        <v>2.1962012728719171E-2</v>
      </c>
      <c r="N426" s="944">
        <v>264.87</v>
      </c>
      <c r="O426" s="945">
        <v>5.8170783114558473</v>
      </c>
      <c r="P426" s="1362">
        <v>1317.7207637231502</v>
      </c>
      <c r="Q426" s="947">
        <v>349.02469868735079</v>
      </c>
    </row>
    <row r="427" spans="1:17">
      <c r="A427" s="1600"/>
      <c r="B427" s="183">
        <v>2</v>
      </c>
      <c r="C427" s="948" t="s">
        <v>558</v>
      </c>
      <c r="D427" s="949">
        <v>20</v>
      </c>
      <c r="E427" s="949">
        <v>1982</v>
      </c>
      <c r="F427" s="950">
        <v>33.683</v>
      </c>
      <c r="G427" s="950">
        <v>2.0923500000000002</v>
      </c>
      <c r="H427" s="950">
        <v>3.2</v>
      </c>
      <c r="I427" s="950">
        <v>28.390649</v>
      </c>
      <c r="J427" s="950">
        <v>1095.8499999999999</v>
      </c>
      <c r="K427" s="951">
        <v>28.390649</v>
      </c>
      <c r="L427" s="950">
        <v>1095.8499999999999</v>
      </c>
      <c r="M427" s="952">
        <v>2.5907422548706486E-2</v>
      </c>
      <c r="N427" s="953">
        <v>239.8</v>
      </c>
      <c r="O427" s="954">
        <v>6.2125999271798156</v>
      </c>
      <c r="P427" s="1363">
        <v>1554.4453529223892</v>
      </c>
      <c r="Q427" s="956">
        <v>372.75599563078896</v>
      </c>
    </row>
    <row r="428" spans="1:17">
      <c r="A428" s="1600"/>
      <c r="B428" s="183">
        <v>3</v>
      </c>
      <c r="C428" s="948" t="s">
        <v>560</v>
      </c>
      <c r="D428" s="949">
        <v>12</v>
      </c>
      <c r="E428" s="949">
        <v>1971</v>
      </c>
      <c r="F428" s="950">
        <v>13.4169</v>
      </c>
      <c r="G428" s="950">
        <v>0</v>
      </c>
      <c r="H428" s="950">
        <v>0</v>
      </c>
      <c r="I428" s="950">
        <v>13.416900999999999</v>
      </c>
      <c r="J428" s="950">
        <v>538.79999999999995</v>
      </c>
      <c r="K428" s="951">
        <v>13.416900999999999</v>
      </c>
      <c r="L428" s="950">
        <v>538.79999999999995</v>
      </c>
      <c r="M428" s="952">
        <v>2.4901449517446179E-2</v>
      </c>
      <c r="N428" s="953">
        <v>264.76100000000002</v>
      </c>
      <c r="O428" s="954">
        <v>6.5929326756885684</v>
      </c>
      <c r="P428" s="1363">
        <v>1494.0869710467707</v>
      </c>
      <c r="Q428" s="956">
        <v>395.57596054131409</v>
      </c>
    </row>
    <row r="429" spans="1:17">
      <c r="A429" s="1600"/>
      <c r="B429" s="183">
        <v>4</v>
      </c>
      <c r="C429" s="948" t="s">
        <v>1036</v>
      </c>
      <c r="D429" s="949">
        <v>6</v>
      </c>
      <c r="E429" s="949">
        <v>1959</v>
      </c>
      <c r="F429" s="950">
        <v>9.2129999999999992</v>
      </c>
      <c r="G429" s="950">
        <v>0.40799999999999997</v>
      </c>
      <c r="H429" s="950">
        <v>0.96</v>
      </c>
      <c r="I429" s="950">
        <v>7.8450009999999999</v>
      </c>
      <c r="J429" s="950">
        <v>313.25</v>
      </c>
      <c r="K429" s="951">
        <v>7.8450009999999999</v>
      </c>
      <c r="L429" s="950">
        <v>313.25</v>
      </c>
      <c r="M429" s="952">
        <v>2.5043897845171588E-2</v>
      </c>
      <c r="N429" s="953">
        <v>264.76100000000002</v>
      </c>
      <c r="O429" s="954">
        <v>6.6306474373854751</v>
      </c>
      <c r="P429" s="1363">
        <v>1502.6338707102952</v>
      </c>
      <c r="Q429" s="956">
        <v>397.83884624312856</v>
      </c>
    </row>
    <row r="430" spans="1:17">
      <c r="A430" s="1600"/>
      <c r="B430" s="183">
        <v>5</v>
      </c>
      <c r="C430" s="948" t="s">
        <v>1037</v>
      </c>
      <c r="D430" s="949">
        <v>12</v>
      </c>
      <c r="E430" s="949">
        <v>1972</v>
      </c>
      <c r="F430" s="950">
        <v>13.432</v>
      </c>
      <c r="G430" s="950">
        <v>0</v>
      </c>
      <c r="H430" s="950">
        <v>0</v>
      </c>
      <c r="I430" s="950">
        <v>13.432002000000001</v>
      </c>
      <c r="J430" s="950">
        <v>532.47</v>
      </c>
      <c r="K430" s="951">
        <v>13.432002000000001</v>
      </c>
      <c r="L430" s="950">
        <v>532.47</v>
      </c>
      <c r="M430" s="952">
        <v>2.5225838075384529E-2</v>
      </c>
      <c r="N430" s="953">
        <v>264.76100000000002</v>
      </c>
      <c r="O430" s="954">
        <v>6.6788181146768837</v>
      </c>
      <c r="P430" s="1363">
        <v>1513.5502845230717</v>
      </c>
      <c r="Q430" s="956">
        <v>400.72908688061301</v>
      </c>
    </row>
    <row r="431" spans="1:17">
      <c r="A431" s="1600"/>
      <c r="B431" s="183">
        <v>6</v>
      </c>
      <c r="C431" s="948" t="s">
        <v>563</v>
      </c>
      <c r="D431" s="949">
        <v>8</v>
      </c>
      <c r="E431" s="949">
        <v>1966</v>
      </c>
      <c r="F431" s="950">
        <v>10.936</v>
      </c>
      <c r="G431" s="950">
        <v>0</v>
      </c>
      <c r="H431" s="950">
        <v>0</v>
      </c>
      <c r="I431" s="950">
        <v>10.935999000000001</v>
      </c>
      <c r="J431" s="950">
        <v>393.89</v>
      </c>
      <c r="K431" s="951">
        <v>10.935999000000001</v>
      </c>
      <c r="L431" s="950">
        <v>393.89</v>
      </c>
      <c r="M431" s="952">
        <v>2.7764094036406107E-2</v>
      </c>
      <c r="N431" s="953">
        <v>264.87</v>
      </c>
      <c r="O431" s="954">
        <v>7.3538755874228858</v>
      </c>
      <c r="P431" s="1363">
        <v>1665.8456421843664</v>
      </c>
      <c r="Q431" s="956">
        <v>441.23253524537313</v>
      </c>
    </row>
    <row r="432" spans="1:17">
      <c r="A432" s="1600"/>
      <c r="B432" s="183">
        <v>7</v>
      </c>
      <c r="C432" s="948" t="s">
        <v>561</v>
      </c>
      <c r="D432" s="949">
        <v>8</v>
      </c>
      <c r="E432" s="949">
        <v>1962</v>
      </c>
      <c r="F432" s="950">
        <v>11.923</v>
      </c>
      <c r="G432" s="950">
        <v>0.61199999999999999</v>
      </c>
      <c r="H432" s="950">
        <v>0.97</v>
      </c>
      <c r="I432" s="950">
        <v>10.341001</v>
      </c>
      <c r="J432" s="950">
        <v>366.73</v>
      </c>
      <c r="K432" s="951">
        <v>10.341001</v>
      </c>
      <c r="L432" s="950">
        <v>366.73</v>
      </c>
      <c r="M432" s="952">
        <v>2.8197859460638616E-2</v>
      </c>
      <c r="N432" s="953">
        <v>264.76100000000002</v>
      </c>
      <c r="O432" s="954">
        <v>7.4656934686581415</v>
      </c>
      <c r="P432" s="1363">
        <v>1691.8715676383169</v>
      </c>
      <c r="Q432" s="956">
        <v>447.94160811948848</v>
      </c>
    </row>
    <row r="433" spans="1:17">
      <c r="A433" s="1600"/>
      <c r="B433" s="183">
        <v>8</v>
      </c>
      <c r="C433" s="948" t="s">
        <v>562</v>
      </c>
      <c r="D433" s="949">
        <v>8</v>
      </c>
      <c r="E433" s="949">
        <v>1956</v>
      </c>
      <c r="F433" s="950">
        <v>13.454000000000001</v>
      </c>
      <c r="G433" s="950">
        <v>0</v>
      </c>
      <c r="H433" s="950">
        <v>0</v>
      </c>
      <c r="I433" s="950">
        <v>13.454001</v>
      </c>
      <c r="J433" s="950">
        <v>469.85</v>
      </c>
      <c r="K433" s="951">
        <v>13.454001</v>
      </c>
      <c r="L433" s="950">
        <v>469.85</v>
      </c>
      <c r="M433" s="952">
        <v>2.8634672767904649E-2</v>
      </c>
      <c r="N433" s="953">
        <v>264.76100000000002</v>
      </c>
      <c r="O433" s="954">
        <v>7.5813445967032038</v>
      </c>
      <c r="P433" s="1363">
        <v>1718.080366074279</v>
      </c>
      <c r="Q433" s="956">
        <v>454.88067580219223</v>
      </c>
    </row>
    <row r="434" spans="1:17">
      <c r="A434" s="1600"/>
      <c r="B434" s="183">
        <v>9</v>
      </c>
      <c r="C434" s="948" t="s">
        <v>1038</v>
      </c>
      <c r="D434" s="949">
        <v>5</v>
      </c>
      <c r="E434" s="949">
        <v>1935</v>
      </c>
      <c r="F434" s="950">
        <v>10.4</v>
      </c>
      <c r="G434" s="950">
        <v>0.20399999999999999</v>
      </c>
      <c r="H434" s="950">
        <v>0.32</v>
      </c>
      <c r="I434" s="950">
        <v>9.8760010000000005</v>
      </c>
      <c r="J434" s="950">
        <v>321.79000000000002</v>
      </c>
      <c r="K434" s="951">
        <v>9.8760010000000005</v>
      </c>
      <c r="L434" s="950">
        <v>321.79000000000002</v>
      </c>
      <c r="M434" s="952">
        <v>3.0690826315298798E-2</v>
      </c>
      <c r="N434" s="953">
        <v>264.76100000000002</v>
      </c>
      <c r="O434" s="954">
        <v>8.1257338660648255</v>
      </c>
      <c r="P434" s="1363">
        <v>1841.449578917928</v>
      </c>
      <c r="Q434" s="956">
        <v>487.54403196388955</v>
      </c>
    </row>
    <row r="435" spans="1:17" ht="12" thickBot="1">
      <c r="A435" s="1601"/>
      <c r="B435" s="184">
        <v>10</v>
      </c>
      <c r="C435" s="957" t="s">
        <v>564</v>
      </c>
      <c r="D435" s="958">
        <v>8</v>
      </c>
      <c r="E435" s="958">
        <v>1969</v>
      </c>
      <c r="F435" s="959">
        <v>13.228199999999999</v>
      </c>
      <c r="G435" s="959">
        <v>0</v>
      </c>
      <c r="H435" s="959">
        <v>0</v>
      </c>
      <c r="I435" s="959">
        <v>13.228199999999999</v>
      </c>
      <c r="J435" s="959">
        <v>416.7</v>
      </c>
      <c r="K435" s="960">
        <v>13.228199999999999</v>
      </c>
      <c r="L435" s="959">
        <v>416.7</v>
      </c>
      <c r="M435" s="961">
        <v>3.1745140388768897E-2</v>
      </c>
      <c r="N435" s="962">
        <v>264.87</v>
      </c>
      <c r="O435" s="963">
        <v>8.4083353347732182</v>
      </c>
      <c r="P435" s="1364">
        <v>1904.7084233261337</v>
      </c>
      <c r="Q435" s="965">
        <v>504.50012008639305</v>
      </c>
    </row>
    <row r="436" spans="1:17">
      <c r="A436" s="1602" t="s">
        <v>154</v>
      </c>
      <c r="B436" s="21">
        <v>1</v>
      </c>
      <c r="C436" s="504"/>
      <c r="D436" s="505"/>
      <c r="E436" s="505"/>
      <c r="F436" s="506"/>
      <c r="G436" s="506"/>
      <c r="H436" s="506"/>
      <c r="I436" s="506"/>
      <c r="J436" s="506"/>
      <c r="K436" s="507"/>
      <c r="L436" s="506"/>
      <c r="M436" s="508"/>
      <c r="N436" s="509"/>
      <c r="O436" s="510"/>
      <c r="P436" s="511"/>
      <c r="Q436" s="512"/>
    </row>
    <row r="437" spans="1:17">
      <c r="A437" s="1603"/>
      <c r="B437" s="23">
        <v>2</v>
      </c>
      <c r="C437" s="513"/>
      <c r="D437" s="514"/>
      <c r="E437" s="514"/>
      <c r="F437" s="515"/>
      <c r="G437" s="515"/>
      <c r="H437" s="515"/>
      <c r="I437" s="515"/>
      <c r="J437" s="515"/>
      <c r="K437" s="516"/>
      <c r="L437" s="515"/>
      <c r="M437" s="517"/>
      <c r="N437" s="518"/>
      <c r="O437" s="519"/>
      <c r="P437" s="520"/>
      <c r="Q437" s="521"/>
    </row>
    <row r="438" spans="1:17">
      <c r="A438" s="1603"/>
      <c r="B438" s="23">
        <v>3</v>
      </c>
      <c r="C438" s="513"/>
      <c r="D438" s="514"/>
      <c r="E438" s="514"/>
      <c r="F438" s="515"/>
      <c r="G438" s="515"/>
      <c r="H438" s="515"/>
      <c r="I438" s="515"/>
      <c r="J438" s="515"/>
      <c r="K438" s="516"/>
      <c r="L438" s="515"/>
      <c r="M438" s="517"/>
      <c r="N438" s="518"/>
      <c r="O438" s="519"/>
      <c r="P438" s="520"/>
      <c r="Q438" s="521"/>
    </row>
    <row r="439" spans="1:17">
      <c r="A439" s="1603"/>
      <c r="B439" s="23">
        <v>4</v>
      </c>
      <c r="C439" s="513"/>
      <c r="D439" s="514"/>
      <c r="E439" s="514"/>
      <c r="F439" s="515"/>
      <c r="G439" s="515"/>
      <c r="H439" s="515"/>
      <c r="I439" s="515"/>
      <c r="J439" s="515"/>
      <c r="K439" s="516"/>
      <c r="L439" s="515"/>
      <c r="M439" s="517"/>
      <c r="N439" s="518"/>
      <c r="O439" s="519"/>
      <c r="P439" s="520"/>
      <c r="Q439" s="521"/>
    </row>
    <row r="440" spans="1:17">
      <c r="A440" s="1603"/>
      <c r="B440" s="23">
        <v>5</v>
      </c>
      <c r="C440" s="513"/>
      <c r="D440" s="514"/>
      <c r="E440" s="514"/>
      <c r="F440" s="515"/>
      <c r="G440" s="515"/>
      <c r="H440" s="515"/>
      <c r="I440" s="515"/>
      <c r="J440" s="515"/>
      <c r="K440" s="516"/>
      <c r="L440" s="515"/>
      <c r="M440" s="517"/>
      <c r="N440" s="518"/>
      <c r="O440" s="519"/>
      <c r="P440" s="520"/>
      <c r="Q440" s="521"/>
    </row>
    <row r="441" spans="1:17">
      <c r="A441" s="1603"/>
      <c r="B441" s="23">
        <v>6</v>
      </c>
      <c r="C441" s="513"/>
      <c r="D441" s="514"/>
      <c r="E441" s="514"/>
      <c r="F441" s="515"/>
      <c r="G441" s="515"/>
      <c r="H441" s="515"/>
      <c r="I441" s="515"/>
      <c r="J441" s="515"/>
      <c r="K441" s="516"/>
      <c r="L441" s="515"/>
      <c r="M441" s="517"/>
      <c r="N441" s="518"/>
      <c r="O441" s="519"/>
      <c r="P441" s="520"/>
      <c r="Q441" s="521"/>
    </row>
    <row r="442" spans="1:17">
      <c r="A442" s="1603"/>
      <c r="B442" s="23">
        <v>7</v>
      </c>
      <c r="C442" s="513"/>
      <c r="D442" s="514"/>
      <c r="E442" s="514"/>
      <c r="F442" s="515"/>
      <c r="G442" s="515"/>
      <c r="H442" s="515"/>
      <c r="I442" s="515"/>
      <c r="J442" s="515"/>
      <c r="K442" s="516"/>
      <c r="L442" s="515"/>
      <c r="M442" s="517"/>
      <c r="N442" s="518"/>
      <c r="O442" s="519"/>
      <c r="P442" s="520"/>
      <c r="Q442" s="521"/>
    </row>
    <row r="443" spans="1:17">
      <c r="A443" s="1603"/>
      <c r="B443" s="23">
        <v>8</v>
      </c>
      <c r="C443" s="513"/>
      <c r="D443" s="514"/>
      <c r="E443" s="514"/>
      <c r="F443" s="515"/>
      <c r="G443" s="515"/>
      <c r="H443" s="515"/>
      <c r="I443" s="515"/>
      <c r="J443" s="515"/>
      <c r="K443" s="516"/>
      <c r="L443" s="515"/>
      <c r="M443" s="517"/>
      <c r="N443" s="518"/>
      <c r="O443" s="519"/>
      <c r="P443" s="520"/>
      <c r="Q443" s="521"/>
    </row>
    <row r="444" spans="1:17">
      <c r="A444" s="1603"/>
      <c r="B444" s="23">
        <v>9</v>
      </c>
      <c r="C444" s="513"/>
      <c r="D444" s="514"/>
      <c r="E444" s="514"/>
      <c r="F444" s="515"/>
      <c r="G444" s="515"/>
      <c r="H444" s="515"/>
      <c r="I444" s="515"/>
      <c r="J444" s="515"/>
      <c r="K444" s="516"/>
      <c r="L444" s="515"/>
      <c r="M444" s="517"/>
      <c r="N444" s="518"/>
      <c r="O444" s="519"/>
      <c r="P444" s="520"/>
      <c r="Q444" s="521"/>
    </row>
    <row r="445" spans="1:17" ht="12.75" thickBot="1">
      <c r="A445" s="1604"/>
      <c r="B445" s="322">
        <v>10</v>
      </c>
      <c r="C445" s="522"/>
      <c r="D445" s="523"/>
      <c r="E445" s="523"/>
      <c r="F445" s="524"/>
      <c r="G445" s="524"/>
      <c r="H445" s="524"/>
      <c r="I445" s="524"/>
      <c r="J445" s="524"/>
      <c r="K445" s="525"/>
      <c r="L445" s="524"/>
      <c r="M445" s="526"/>
      <c r="N445" s="527"/>
      <c r="O445" s="528"/>
      <c r="P445" s="529"/>
      <c r="Q445" s="530"/>
    </row>
    <row r="446" spans="1:17" ht="12">
      <c r="A446" s="189"/>
      <c r="B446" s="189"/>
      <c r="C446" s="190"/>
      <c r="D446" s="191"/>
      <c r="E446" s="191"/>
      <c r="F446" s="190"/>
      <c r="G446" s="190"/>
      <c r="H446" s="314"/>
      <c r="I446" s="314"/>
      <c r="J446" s="314"/>
      <c r="K446" s="315"/>
      <c r="L446" s="314"/>
      <c r="M446" s="316"/>
      <c r="N446" s="317"/>
      <c r="O446" s="318"/>
      <c r="P446" s="319"/>
      <c r="Q446" s="319"/>
    </row>
    <row r="447" spans="1:17" ht="15">
      <c r="A447" s="1595" t="s">
        <v>248</v>
      </c>
      <c r="B447" s="1595"/>
      <c r="C447" s="1595"/>
      <c r="D447" s="1595"/>
      <c r="E447" s="1595"/>
      <c r="F447" s="1595"/>
      <c r="G447" s="1595"/>
      <c r="H447" s="1595"/>
      <c r="I447" s="1595"/>
      <c r="J447" s="1595"/>
      <c r="K447" s="1595"/>
      <c r="L447" s="1595"/>
      <c r="M447" s="1595"/>
      <c r="N447" s="1595"/>
      <c r="O447" s="1595"/>
      <c r="P447" s="1595"/>
      <c r="Q447" s="1595"/>
    </row>
    <row r="448" spans="1:17" ht="13.5" thickBot="1">
      <c r="A448" s="1265"/>
      <c r="B448" s="1265"/>
      <c r="C448" s="1265"/>
      <c r="D448" s="1265"/>
      <c r="E448" s="1521" t="s">
        <v>507</v>
      </c>
      <c r="F448" s="1521"/>
      <c r="G448" s="1521"/>
      <c r="H448" s="1521"/>
      <c r="I448" s="1265">
        <v>-1.3</v>
      </c>
      <c r="J448" s="1265" t="s">
        <v>506</v>
      </c>
      <c r="K448" s="1265" t="s">
        <v>508</v>
      </c>
      <c r="L448" s="1266">
        <v>599</v>
      </c>
      <c r="M448" s="1265"/>
      <c r="N448" s="1265"/>
      <c r="O448" s="1265"/>
      <c r="P448" s="1265"/>
      <c r="Q448" s="1265"/>
    </row>
    <row r="449" spans="1:17" ht="12.75" customHeight="1">
      <c r="A449" s="1605" t="s">
        <v>1</v>
      </c>
      <c r="B449" s="1552" t="s">
        <v>0</v>
      </c>
      <c r="C449" s="1524" t="s">
        <v>2</v>
      </c>
      <c r="D449" s="1524" t="s">
        <v>3</v>
      </c>
      <c r="E449" s="1524" t="s">
        <v>13</v>
      </c>
      <c r="F449" s="1527" t="s">
        <v>14</v>
      </c>
      <c r="G449" s="1528"/>
      <c r="H449" s="1528"/>
      <c r="I449" s="1529"/>
      <c r="J449" s="1524" t="s">
        <v>4</v>
      </c>
      <c r="K449" s="1524" t="s">
        <v>15</v>
      </c>
      <c r="L449" s="1524" t="s">
        <v>5</v>
      </c>
      <c r="M449" s="1524" t="s">
        <v>6</v>
      </c>
      <c r="N449" s="1524" t="s">
        <v>16</v>
      </c>
      <c r="O449" s="1554" t="s">
        <v>17</v>
      </c>
      <c r="P449" s="1524" t="s">
        <v>25</v>
      </c>
      <c r="Q449" s="1543" t="s">
        <v>26</v>
      </c>
    </row>
    <row r="450" spans="1:17" ht="33.75">
      <c r="A450" s="1606"/>
      <c r="B450" s="1553"/>
      <c r="C450" s="1525"/>
      <c r="D450" s="1526"/>
      <c r="E450" s="1526"/>
      <c r="F450" s="18" t="s">
        <v>18</v>
      </c>
      <c r="G450" s="18" t="s">
        <v>19</v>
      </c>
      <c r="H450" s="18" t="s">
        <v>20</v>
      </c>
      <c r="I450" s="18" t="s">
        <v>21</v>
      </c>
      <c r="J450" s="1526"/>
      <c r="K450" s="1526"/>
      <c r="L450" s="1526"/>
      <c r="M450" s="1526"/>
      <c r="N450" s="1526"/>
      <c r="O450" s="1555"/>
      <c r="P450" s="1526"/>
      <c r="Q450" s="1544"/>
    </row>
    <row r="451" spans="1:17">
      <c r="A451" s="1607"/>
      <c r="B451" s="1608"/>
      <c r="C451" s="1526"/>
      <c r="D451" s="120" t="s">
        <v>7</v>
      </c>
      <c r="E451" s="120" t="s">
        <v>8</v>
      </c>
      <c r="F451" s="120" t="s">
        <v>9</v>
      </c>
      <c r="G451" s="120" t="s">
        <v>9</v>
      </c>
      <c r="H451" s="120" t="s">
        <v>9</v>
      </c>
      <c r="I451" s="120" t="s">
        <v>9</v>
      </c>
      <c r="J451" s="120" t="s">
        <v>22</v>
      </c>
      <c r="K451" s="120" t="s">
        <v>9</v>
      </c>
      <c r="L451" s="120" t="s">
        <v>22</v>
      </c>
      <c r="M451" s="120" t="s">
        <v>76</v>
      </c>
      <c r="N451" s="120" t="s">
        <v>10</v>
      </c>
      <c r="O451" s="120" t="s">
        <v>77</v>
      </c>
      <c r="P451" s="121" t="s">
        <v>27</v>
      </c>
      <c r="Q451" s="122" t="s">
        <v>28</v>
      </c>
    </row>
    <row r="452" spans="1:17" ht="12" thickBot="1">
      <c r="A452" s="123">
        <v>1</v>
      </c>
      <c r="B452" s="124">
        <v>2</v>
      </c>
      <c r="C452" s="125">
        <v>3</v>
      </c>
      <c r="D452" s="126">
        <v>4</v>
      </c>
      <c r="E452" s="126">
        <v>5</v>
      </c>
      <c r="F452" s="126">
        <v>6</v>
      </c>
      <c r="G452" s="126">
        <v>7</v>
      </c>
      <c r="H452" s="126">
        <v>8</v>
      </c>
      <c r="I452" s="126">
        <v>9</v>
      </c>
      <c r="J452" s="126">
        <v>10</v>
      </c>
      <c r="K452" s="126">
        <v>11</v>
      </c>
      <c r="L452" s="125">
        <v>12</v>
      </c>
      <c r="M452" s="126">
        <v>13</v>
      </c>
      <c r="N452" s="126">
        <v>14</v>
      </c>
      <c r="O452" s="127">
        <v>15</v>
      </c>
      <c r="P452" s="125">
        <v>16</v>
      </c>
      <c r="Q452" s="128">
        <v>17</v>
      </c>
    </row>
    <row r="453" spans="1:17" ht="12.75" customHeight="1">
      <c r="A453" s="1624" t="s">
        <v>107</v>
      </c>
      <c r="B453" s="321">
        <v>1</v>
      </c>
      <c r="C453" s="531"/>
      <c r="D453" s="532"/>
      <c r="E453" s="532"/>
      <c r="F453" s="533"/>
      <c r="G453" s="534"/>
      <c r="H453" s="534"/>
      <c r="I453" s="534"/>
      <c r="J453" s="534"/>
      <c r="K453" s="535"/>
      <c r="L453" s="534"/>
      <c r="M453" s="536"/>
      <c r="N453" s="537"/>
      <c r="O453" s="538"/>
      <c r="P453" s="539"/>
      <c r="Q453" s="540"/>
    </row>
    <row r="454" spans="1:17">
      <c r="A454" s="1625"/>
      <c r="B454" s="131">
        <v>2</v>
      </c>
      <c r="C454" s="531"/>
      <c r="D454" s="532"/>
      <c r="E454" s="532"/>
      <c r="F454" s="533"/>
      <c r="G454" s="534"/>
      <c r="H454" s="534"/>
      <c r="I454" s="534"/>
      <c r="J454" s="534"/>
      <c r="K454" s="535"/>
      <c r="L454" s="534"/>
      <c r="M454" s="536"/>
      <c r="N454" s="537"/>
      <c r="O454" s="538"/>
      <c r="P454" s="539"/>
      <c r="Q454" s="541"/>
    </row>
    <row r="455" spans="1:17">
      <c r="A455" s="1625"/>
      <c r="B455" s="131">
        <v>3</v>
      </c>
      <c r="C455" s="531"/>
      <c r="D455" s="532"/>
      <c r="E455" s="532"/>
      <c r="F455" s="533"/>
      <c r="G455" s="534"/>
      <c r="H455" s="534"/>
      <c r="I455" s="534"/>
      <c r="J455" s="534"/>
      <c r="K455" s="535"/>
      <c r="L455" s="534"/>
      <c r="M455" s="536"/>
      <c r="N455" s="537"/>
      <c r="O455" s="538"/>
      <c r="P455" s="539"/>
      <c r="Q455" s="541"/>
    </row>
    <row r="456" spans="1:17">
      <c r="A456" s="1625"/>
      <c r="B456" s="131">
        <v>4</v>
      </c>
      <c r="C456" s="531"/>
      <c r="D456" s="532"/>
      <c r="E456" s="532"/>
      <c r="F456" s="533"/>
      <c r="G456" s="534"/>
      <c r="H456" s="534"/>
      <c r="I456" s="534"/>
      <c r="J456" s="534"/>
      <c r="K456" s="535"/>
      <c r="L456" s="534"/>
      <c r="M456" s="536"/>
      <c r="N456" s="537"/>
      <c r="O456" s="538"/>
      <c r="P456" s="539"/>
      <c r="Q456" s="541"/>
    </row>
    <row r="457" spans="1:17">
      <c r="A457" s="1625"/>
      <c r="B457" s="131">
        <v>5</v>
      </c>
      <c r="C457" s="531"/>
      <c r="D457" s="532"/>
      <c r="E457" s="532"/>
      <c r="F457" s="533"/>
      <c r="G457" s="534"/>
      <c r="H457" s="534"/>
      <c r="I457" s="534"/>
      <c r="J457" s="534"/>
      <c r="K457" s="535"/>
      <c r="L457" s="534"/>
      <c r="M457" s="536"/>
      <c r="N457" s="537"/>
      <c r="O457" s="538"/>
      <c r="P457" s="539"/>
      <c r="Q457" s="541"/>
    </row>
    <row r="458" spans="1:17">
      <c r="A458" s="1625"/>
      <c r="B458" s="131">
        <v>6</v>
      </c>
      <c r="C458" s="531"/>
      <c r="D458" s="532"/>
      <c r="E458" s="532"/>
      <c r="F458" s="533"/>
      <c r="G458" s="534"/>
      <c r="H458" s="534"/>
      <c r="I458" s="534"/>
      <c r="J458" s="534"/>
      <c r="K458" s="535"/>
      <c r="L458" s="534"/>
      <c r="M458" s="536"/>
      <c r="N458" s="537"/>
      <c r="O458" s="538"/>
      <c r="P458" s="539"/>
      <c r="Q458" s="541"/>
    </row>
    <row r="459" spans="1:17">
      <c r="A459" s="1625"/>
      <c r="B459" s="131">
        <v>7</v>
      </c>
      <c r="C459" s="531"/>
      <c r="D459" s="532"/>
      <c r="E459" s="532"/>
      <c r="F459" s="533"/>
      <c r="G459" s="534"/>
      <c r="H459" s="534"/>
      <c r="I459" s="534"/>
      <c r="J459" s="534"/>
      <c r="K459" s="535"/>
      <c r="L459" s="534"/>
      <c r="M459" s="536"/>
      <c r="N459" s="537"/>
      <c r="O459" s="538"/>
      <c r="P459" s="539"/>
      <c r="Q459" s="541"/>
    </row>
    <row r="460" spans="1:17">
      <c r="A460" s="1625"/>
      <c r="B460" s="131">
        <v>8</v>
      </c>
      <c r="C460" s="531"/>
      <c r="D460" s="532"/>
      <c r="E460" s="532"/>
      <c r="F460" s="533"/>
      <c r="G460" s="534"/>
      <c r="H460" s="534"/>
      <c r="I460" s="534"/>
      <c r="J460" s="534"/>
      <c r="K460" s="535"/>
      <c r="L460" s="534"/>
      <c r="M460" s="536"/>
      <c r="N460" s="537"/>
      <c r="O460" s="538"/>
      <c r="P460" s="539"/>
      <c r="Q460" s="541"/>
    </row>
    <row r="461" spans="1:17">
      <c r="A461" s="1625"/>
      <c r="B461" s="131">
        <v>9</v>
      </c>
      <c r="C461" s="531"/>
      <c r="D461" s="532"/>
      <c r="E461" s="532"/>
      <c r="F461" s="533"/>
      <c r="G461" s="534"/>
      <c r="H461" s="534"/>
      <c r="I461" s="534"/>
      <c r="J461" s="534"/>
      <c r="K461" s="535"/>
      <c r="L461" s="534"/>
      <c r="M461" s="536"/>
      <c r="N461" s="537"/>
      <c r="O461" s="538"/>
      <c r="P461" s="539"/>
      <c r="Q461" s="541"/>
    </row>
    <row r="462" spans="1:17" ht="12" thickBot="1">
      <c r="A462" s="1625"/>
      <c r="B462" s="131">
        <v>10</v>
      </c>
      <c r="C462" s="531"/>
      <c r="D462" s="532"/>
      <c r="E462" s="532"/>
      <c r="F462" s="533"/>
      <c r="G462" s="534"/>
      <c r="H462" s="534"/>
      <c r="I462" s="534"/>
      <c r="J462" s="534"/>
      <c r="K462" s="535"/>
      <c r="L462" s="534"/>
      <c r="M462" s="536"/>
      <c r="N462" s="537"/>
      <c r="O462" s="538"/>
      <c r="P462" s="539"/>
      <c r="Q462" s="541"/>
    </row>
    <row r="463" spans="1:17" ht="12.75" customHeight="1">
      <c r="A463" s="1626" t="s">
        <v>113</v>
      </c>
      <c r="B463" s="14">
        <v>1</v>
      </c>
      <c r="C463" s="542"/>
      <c r="D463" s="543"/>
      <c r="E463" s="543"/>
      <c r="F463" s="544"/>
      <c r="G463" s="544"/>
      <c r="H463" s="544"/>
      <c r="I463" s="544"/>
      <c r="J463" s="544"/>
      <c r="K463" s="545"/>
      <c r="L463" s="544"/>
      <c r="M463" s="546"/>
      <c r="N463" s="547"/>
      <c r="O463" s="548"/>
      <c r="P463" s="549"/>
      <c r="Q463" s="550"/>
    </row>
    <row r="464" spans="1:17">
      <c r="A464" s="1627"/>
      <c r="B464" s="15">
        <v>2</v>
      </c>
      <c r="C464" s="551"/>
      <c r="D464" s="552"/>
      <c r="E464" s="552"/>
      <c r="F464" s="553"/>
      <c r="G464" s="553"/>
      <c r="H464" s="553"/>
      <c r="I464" s="553"/>
      <c r="J464" s="553"/>
      <c r="K464" s="554"/>
      <c r="L464" s="553"/>
      <c r="M464" s="555"/>
      <c r="N464" s="556"/>
      <c r="O464" s="557"/>
      <c r="P464" s="558"/>
      <c r="Q464" s="559"/>
    </row>
    <row r="465" spans="1:17">
      <c r="A465" s="1627"/>
      <c r="B465" s="15">
        <v>3</v>
      </c>
      <c r="C465" s="551"/>
      <c r="D465" s="552"/>
      <c r="E465" s="552"/>
      <c r="F465" s="553"/>
      <c r="G465" s="553"/>
      <c r="H465" s="553"/>
      <c r="I465" s="553"/>
      <c r="J465" s="553"/>
      <c r="K465" s="554"/>
      <c r="L465" s="553"/>
      <c r="M465" s="555"/>
      <c r="N465" s="556"/>
      <c r="O465" s="557"/>
      <c r="P465" s="558"/>
      <c r="Q465" s="559"/>
    </row>
    <row r="466" spans="1:17">
      <c r="A466" s="1627"/>
      <c r="B466" s="15">
        <v>4</v>
      </c>
      <c r="C466" s="551"/>
      <c r="D466" s="552"/>
      <c r="E466" s="552"/>
      <c r="F466" s="553"/>
      <c r="G466" s="553"/>
      <c r="H466" s="553"/>
      <c r="I466" s="553"/>
      <c r="J466" s="553"/>
      <c r="K466" s="554"/>
      <c r="L466" s="553"/>
      <c r="M466" s="555"/>
      <c r="N466" s="556"/>
      <c r="O466" s="557"/>
      <c r="P466" s="558"/>
      <c r="Q466" s="559"/>
    </row>
    <row r="467" spans="1:17">
      <c r="A467" s="1627"/>
      <c r="B467" s="15">
        <v>5</v>
      </c>
      <c r="C467" s="551"/>
      <c r="D467" s="552"/>
      <c r="E467" s="552"/>
      <c r="F467" s="553"/>
      <c r="G467" s="553"/>
      <c r="H467" s="553"/>
      <c r="I467" s="553"/>
      <c r="J467" s="553"/>
      <c r="K467" s="554"/>
      <c r="L467" s="553"/>
      <c r="M467" s="555"/>
      <c r="N467" s="556"/>
      <c r="O467" s="557"/>
      <c r="P467" s="558"/>
      <c r="Q467" s="559"/>
    </row>
    <row r="468" spans="1:17">
      <c r="A468" s="1627"/>
      <c r="B468" s="15">
        <v>6</v>
      </c>
      <c r="C468" s="551"/>
      <c r="D468" s="552"/>
      <c r="E468" s="552"/>
      <c r="F468" s="553"/>
      <c r="G468" s="553"/>
      <c r="H468" s="553"/>
      <c r="I468" s="553"/>
      <c r="J468" s="553"/>
      <c r="K468" s="554"/>
      <c r="L468" s="553"/>
      <c r="M468" s="555"/>
      <c r="N468" s="556"/>
      <c r="O468" s="557"/>
      <c r="P468" s="558"/>
      <c r="Q468" s="559"/>
    </row>
    <row r="469" spans="1:17">
      <c r="A469" s="1627"/>
      <c r="B469" s="15">
        <v>7</v>
      </c>
      <c r="C469" s="551"/>
      <c r="D469" s="552"/>
      <c r="E469" s="552"/>
      <c r="F469" s="553"/>
      <c r="G469" s="553"/>
      <c r="H469" s="553"/>
      <c r="I469" s="553"/>
      <c r="J469" s="553"/>
      <c r="K469" s="554"/>
      <c r="L469" s="553"/>
      <c r="M469" s="555"/>
      <c r="N469" s="556"/>
      <c r="O469" s="557"/>
      <c r="P469" s="558"/>
      <c r="Q469" s="559"/>
    </row>
    <row r="470" spans="1:17">
      <c r="A470" s="1627"/>
      <c r="B470" s="15">
        <v>8</v>
      </c>
      <c r="C470" s="551"/>
      <c r="D470" s="552"/>
      <c r="E470" s="552"/>
      <c r="F470" s="553"/>
      <c r="G470" s="553"/>
      <c r="H470" s="553"/>
      <c r="I470" s="553"/>
      <c r="J470" s="553"/>
      <c r="K470" s="554"/>
      <c r="L470" s="553"/>
      <c r="M470" s="555"/>
      <c r="N470" s="556"/>
      <c r="O470" s="557"/>
      <c r="P470" s="558"/>
      <c r="Q470" s="559"/>
    </row>
    <row r="471" spans="1:17">
      <c r="A471" s="1627"/>
      <c r="B471" s="15">
        <v>9</v>
      </c>
      <c r="C471" s="551"/>
      <c r="D471" s="552"/>
      <c r="E471" s="552"/>
      <c r="F471" s="553"/>
      <c r="G471" s="553"/>
      <c r="H471" s="553"/>
      <c r="I471" s="553"/>
      <c r="J471" s="553"/>
      <c r="K471" s="554"/>
      <c r="L471" s="553"/>
      <c r="M471" s="555"/>
      <c r="N471" s="556"/>
      <c r="O471" s="557"/>
      <c r="P471" s="558"/>
      <c r="Q471" s="559"/>
    </row>
    <row r="472" spans="1:17" ht="12" thickBot="1">
      <c r="A472" s="1628"/>
      <c r="B472" s="50">
        <v>10</v>
      </c>
      <c r="C472" s="551"/>
      <c r="D472" s="552"/>
      <c r="E472" s="552"/>
      <c r="F472" s="553"/>
      <c r="G472" s="553"/>
      <c r="H472" s="553"/>
      <c r="I472" s="553"/>
      <c r="J472" s="553"/>
      <c r="K472" s="554"/>
      <c r="L472" s="553"/>
      <c r="M472" s="555"/>
      <c r="N472" s="556"/>
      <c r="O472" s="557"/>
      <c r="P472" s="558"/>
      <c r="Q472" s="559"/>
    </row>
    <row r="473" spans="1:17">
      <c r="A473" s="1629" t="s">
        <v>122</v>
      </c>
      <c r="B473" s="152">
        <v>1</v>
      </c>
      <c r="C473" s="560"/>
      <c r="D473" s="561"/>
      <c r="E473" s="561"/>
      <c r="F473" s="562"/>
      <c r="G473" s="562"/>
      <c r="H473" s="562"/>
      <c r="I473" s="562"/>
      <c r="J473" s="562"/>
      <c r="K473" s="563"/>
      <c r="L473" s="562"/>
      <c r="M473" s="564"/>
      <c r="N473" s="565"/>
      <c r="O473" s="566"/>
      <c r="P473" s="567"/>
      <c r="Q473" s="568"/>
    </row>
    <row r="474" spans="1:17">
      <c r="A474" s="1630"/>
      <c r="B474" s="161">
        <v>2</v>
      </c>
      <c r="C474" s="569"/>
      <c r="D474" s="570"/>
      <c r="E474" s="570"/>
      <c r="F474" s="571"/>
      <c r="G474" s="571"/>
      <c r="H474" s="571"/>
      <c r="I474" s="571"/>
      <c r="J474" s="571"/>
      <c r="K474" s="572"/>
      <c r="L474" s="571"/>
      <c r="M474" s="573"/>
      <c r="N474" s="574"/>
      <c r="O474" s="575"/>
      <c r="P474" s="576"/>
      <c r="Q474" s="577"/>
    </row>
    <row r="475" spans="1:17">
      <c r="A475" s="1630"/>
      <c r="B475" s="161">
        <v>3</v>
      </c>
      <c r="C475" s="569"/>
      <c r="D475" s="570"/>
      <c r="E475" s="570"/>
      <c r="F475" s="571"/>
      <c r="G475" s="571"/>
      <c r="H475" s="571"/>
      <c r="I475" s="571"/>
      <c r="J475" s="571"/>
      <c r="K475" s="572"/>
      <c r="L475" s="571"/>
      <c r="M475" s="573"/>
      <c r="N475" s="574"/>
      <c r="O475" s="575"/>
      <c r="P475" s="576"/>
      <c r="Q475" s="577"/>
    </row>
    <row r="476" spans="1:17">
      <c r="A476" s="1630"/>
      <c r="B476" s="161">
        <v>4</v>
      </c>
      <c r="C476" s="569"/>
      <c r="D476" s="570"/>
      <c r="E476" s="570"/>
      <c r="F476" s="571"/>
      <c r="G476" s="571"/>
      <c r="H476" s="571"/>
      <c r="I476" s="571"/>
      <c r="J476" s="571"/>
      <c r="K476" s="572"/>
      <c r="L476" s="571"/>
      <c r="M476" s="573"/>
      <c r="N476" s="574"/>
      <c r="O476" s="575"/>
      <c r="P476" s="576"/>
      <c r="Q476" s="577"/>
    </row>
    <row r="477" spans="1:17">
      <c r="A477" s="1630"/>
      <c r="B477" s="161">
        <v>5</v>
      </c>
      <c r="C477" s="569"/>
      <c r="D477" s="570"/>
      <c r="E477" s="570"/>
      <c r="F477" s="571"/>
      <c r="G477" s="571"/>
      <c r="H477" s="571"/>
      <c r="I477" s="571"/>
      <c r="J477" s="571"/>
      <c r="K477" s="572"/>
      <c r="L477" s="571"/>
      <c r="M477" s="573"/>
      <c r="N477" s="574"/>
      <c r="O477" s="575"/>
      <c r="P477" s="576"/>
      <c r="Q477" s="577"/>
    </row>
    <row r="478" spans="1:17">
      <c r="A478" s="1630"/>
      <c r="B478" s="161">
        <v>6</v>
      </c>
      <c r="C478" s="569"/>
      <c r="D478" s="570"/>
      <c r="E478" s="570"/>
      <c r="F478" s="571"/>
      <c r="G478" s="571"/>
      <c r="H478" s="571"/>
      <c r="I478" s="571"/>
      <c r="J478" s="571"/>
      <c r="K478" s="572"/>
      <c r="L478" s="571"/>
      <c r="M478" s="573"/>
      <c r="N478" s="574"/>
      <c r="O478" s="575"/>
      <c r="P478" s="576"/>
      <c r="Q478" s="577"/>
    </row>
    <row r="479" spans="1:17">
      <c r="A479" s="1630"/>
      <c r="B479" s="161">
        <v>7</v>
      </c>
      <c r="C479" s="569"/>
      <c r="D479" s="570"/>
      <c r="E479" s="570"/>
      <c r="F479" s="571"/>
      <c r="G479" s="571"/>
      <c r="H479" s="571"/>
      <c r="I479" s="571"/>
      <c r="J479" s="571"/>
      <c r="K479" s="572"/>
      <c r="L479" s="571"/>
      <c r="M479" s="573"/>
      <c r="N479" s="574"/>
      <c r="O479" s="575"/>
      <c r="P479" s="576"/>
      <c r="Q479" s="577"/>
    </row>
    <row r="480" spans="1:17">
      <c r="A480" s="1630"/>
      <c r="B480" s="161">
        <v>8</v>
      </c>
      <c r="C480" s="569"/>
      <c r="D480" s="570"/>
      <c r="E480" s="570"/>
      <c r="F480" s="571"/>
      <c r="G480" s="571"/>
      <c r="H480" s="571"/>
      <c r="I480" s="571"/>
      <c r="J480" s="571"/>
      <c r="K480" s="572"/>
      <c r="L480" s="571"/>
      <c r="M480" s="573"/>
      <c r="N480" s="574"/>
      <c r="O480" s="575"/>
      <c r="P480" s="576"/>
      <c r="Q480" s="577"/>
    </row>
    <row r="481" spans="1:17">
      <c r="A481" s="1630"/>
      <c r="B481" s="161">
        <v>9</v>
      </c>
      <c r="C481" s="569"/>
      <c r="D481" s="570"/>
      <c r="E481" s="570"/>
      <c r="F481" s="571"/>
      <c r="G481" s="571"/>
      <c r="H481" s="571"/>
      <c r="I481" s="571"/>
      <c r="J481" s="571"/>
      <c r="K481" s="572"/>
      <c r="L481" s="571"/>
      <c r="M481" s="573"/>
      <c r="N481" s="574"/>
      <c r="O481" s="575"/>
      <c r="P481" s="576"/>
      <c r="Q481" s="577"/>
    </row>
    <row r="482" spans="1:17" ht="12" thickBot="1">
      <c r="A482" s="1631"/>
      <c r="B482" s="170">
        <v>10</v>
      </c>
      <c r="C482" s="578"/>
      <c r="D482" s="579"/>
      <c r="E482" s="579"/>
      <c r="F482" s="580"/>
      <c r="G482" s="580"/>
      <c r="H482" s="580"/>
      <c r="I482" s="580"/>
      <c r="J482" s="580"/>
      <c r="K482" s="581"/>
      <c r="L482" s="580"/>
      <c r="M482" s="582"/>
      <c r="N482" s="583"/>
      <c r="O482" s="584"/>
      <c r="P482" s="585"/>
      <c r="Q482" s="586"/>
    </row>
    <row r="483" spans="1:17">
      <c r="A483" s="1597" t="s">
        <v>133</v>
      </c>
      <c r="B483" s="98">
        <v>1</v>
      </c>
      <c r="C483" s="921" t="s">
        <v>565</v>
      </c>
      <c r="D483" s="922">
        <v>40</v>
      </c>
      <c r="E483" s="922">
        <v>1987</v>
      </c>
      <c r="F483" s="923">
        <v>42.034999999999997</v>
      </c>
      <c r="G483" s="923">
        <v>3.3149999999999999</v>
      </c>
      <c r="H483" s="923">
        <v>6.4</v>
      </c>
      <c r="I483" s="923">
        <v>32.32</v>
      </c>
      <c r="J483" s="923">
        <v>2280.42</v>
      </c>
      <c r="K483" s="924">
        <v>32.32</v>
      </c>
      <c r="L483" s="923">
        <v>2280.42</v>
      </c>
      <c r="M483" s="925">
        <v>1.4172827812420519E-2</v>
      </c>
      <c r="N483" s="926">
        <v>282.20100000000002</v>
      </c>
      <c r="O483" s="927">
        <v>3.9995861814928833</v>
      </c>
      <c r="P483" s="928">
        <v>850.36966874523114</v>
      </c>
      <c r="Q483" s="929">
        <v>239.97517088957301</v>
      </c>
    </row>
    <row r="484" spans="1:17">
      <c r="A484" s="1598"/>
      <c r="B484" s="98">
        <v>2</v>
      </c>
      <c r="C484" s="921" t="s">
        <v>1022</v>
      </c>
      <c r="D484" s="922">
        <v>41</v>
      </c>
      <c r="E484" s="922">
        <v>1991</v>
      </c>
      <c r="F484" s="923">
        <v>42.970999999999997</v>
      </c>
      <c r="G484" s="923">
        <v>3.3149999999999999</v>
      </c>
      <c r="H484" s="923">
        <v>6.4</v>
      </c>
      <c r="I484" s="923">
        <v>33.256</v>
      </c>
      <c r="J484" s="923">
        <v>2281.19</v>
      </c>
      <c r="K484" s="924">
        <v>33.256</v>
      </c>
      <c r="L484" s="923">
        <v>2281.19</v>
      </c>
      <c r="M484" s="925">
        <v>1.4578356033473757E-2</v>
      </c>
      <c r="N484" s="926">
        <v>282.20100000000002</v>
      </c>
      <c r="O484" s="927">
        <v>4.1140266510023284</v>
      </c>
      <c r="P484" s="928">
        <v>874.70136200842546</v>
      </c>
      <c r="Q484" s="929">
        <v>246.84159906013971</v>
      </c>
    </row>
    <row r="485" spans="1:17">
      <c r="A485" s="1598"/>
      <c r="B485" s="98">
        <v>3</v>
      </c>
      <c r="C485" s="921" t="s">
        <v>1023</v>
      </c>
      <c r="D485" s="922">
        <v>19</v>
      </c>
      <c r="E485" s="922">
        <v>1984</v>
      </c>
      <c r="F485" s="923">
        <v>19.797000000000001</v>
      </c>
      <c r="G485" s="923">
        <v>1.9379999999999999</v>
      </c>
      <c r="H485" s="923">
        <v>3.04</v>
      </c>
      <c r="I485" s="923">
        <v>14.818999000000002</v>
      </c>
      <c r="J485" s="923">
        <v>994.89</v>
      </c>
      <c r="K485" s="924">
        <v>14.818999000000002</v>
      </c>
      <c r="L485" s="923">
        <v>994.89</v>
      </c>
      <c r="M485" s="925">
        <v>1.489511302757089E-2</v>
      </c>
      <c r="N485" s="926">
        <v>282.20100000000002</v>
      </c>
      <c r="O485" s="927">
        <v>4.2034157914935326</v>
      </c>
      <c r="P485" s="928">
        <v>893.7067816542534</v>
      </c>
      <c r="Q485" s="929">
        <v>252.20494748961198</v>
      </c>
    </row>
    <row r="486" spans="1:17">
      <c r="A486" s="1598"/>
      <c r="B486" s="98">
        <v>4</v>
      </c>
      <c r="C486" s="921" t="s">
        <v>452</v>
      </c>
      <c r="D486" s="922">
        <v>46</v>
      </c>
      <c r="E486" s="922">
        <v>1988</v>
      </c>
      <c r="F486" s="923">
        <v>35.654000000000003</v>
      </c>
      <c r="G486" s="923">
        <v>1.90995</v>
      </c>
      <c r="H486" s="923">
        <v>0.46</v>
      </c>
      <c r="I486" s="923">
        <v>33.284050000000001</v>
      </c>
      <c r="J486" s="923">
        <v>2184.25</v>
      </c>
      <c r="K486" s="924">
        <v>33.284050000000001</v>
      </c>
      <c r="L486" s="923">
        <v>2184.25</v>
      </c>
      <c r="M486" s="925">
        <v>1.5238205333638549E-2</v>
      </c>
      <c r="N486" s="926">
        <v>282.20100000000002</v>
      </c>
      <c r="O486" s="927">
        <v>4.3002367833581321</v>
      </c>
      <c r="P486" s="928">
        <v>914.29232001831292</v>
      </c>
      <c r="Q486" s="929">
        <v>258.01420700148793</v>
      </c>
    </row>
    <row r="487" spans="1:17">
      <c r="A487" s="1598"/>
      <c r="B487" s="98">
        <v>5</v>
      </c>
      <c r="C487" s="921" t="s">
        <v>1024</v>
      </c>
      <c r="D487" s="922">
        <v>50</v>
      </c>
      <c r="E487" s="922">
        <v>1974</v>
      </c>
      <c r="F487" s="923">
        <v>52.079000000000001</v>
      </c>
      <c r="G487" s="923">
        <v>3.774</v>
      </c>
      <c r="H487" s="923">
        <v>8</v>
      </c>
      <c r="I487" s="923">
        <v>40.305002000000002</v>
      </c>
      <c r="J487" s="923">
        <v>2591.85</v>
      </c>
      <c r="K487" s="924">
        <v>40.305002000000002</v>
      </c>
      <c r="L487" s="923">
        <v>2591.85</v>
      </c>
      <c r="M487" s="925">
        <v>1.5550669213110328E-2</v>
      </c>
      <c r="N487" s="926">
        <v>282.20100000000002</v>
      </c>
      <c r="O487" s="927">
        <v>4.388414402608948</v>
      </c>
      <c r="P487" s="928">
        <v>933.04015278661961</v>
      </c>
      <c r="Q487" s="929">
        <v>263.30486415653689</v>
      </c>
    </row>
    <row r="488" spans="1:17">
      <c r="A488" s="1598"/>
      <c r="B488" s="98">
        <v>6</v>
      </c>
      <c r="C488" s="921" t="s">
        <v>397</v>
      </c>
      <c r="D488" s="922">
        <v>40</v>
      </c>
      <c r="E488" s="922">
        <v>1981</v>
      </c>
      <c r="F488" s="923">
        <v>45.006999999999998</v>
      </c>
      <c r="G488" s="923">
        <v>3.4169999999999998</v>
      </c>
      <c r="H488" s="923">
        <v>6.4</v>
      </c>
      <c r="I488" s="923">
        <v>35.189998000000003</v>
      </c>
      <c r="J488" s="923">
        <v>2251.3000000000002</v>
      </c>
      <c r="K488" s="924">
        <v>35.189998000000003</v>
      </c>
      <c r="L488" s="923">
        <v>2251.3000000000002</v>
      </c>
      <c r="M488" s="925">
        <v>1.5630967885221871E-2</v>
      </c>
      <c r="N488" s="926">
        <v>282.20100000000002</v>
      </c>
      <c r="O488" s="927">
        <v>4.4110747681774978</v>
      </c>
      <c r="P488" s="928">
        <v>937.85807311331223</v>
      </c>
      <c r="Q488" s="929">
        <v>264.66448609064986</v>
      </c>
    </row>
    <row r="489" spans="1:17">
      <c r="A489" s="1598"/>
      <c r="B489" s="98">
        <v>7</v>
      </c>
      <c r="C489" s="921" t="s">
        <v>1025</v>
      </c>
      <c r="D489" s="922">
        <v>50</v>
      </c>
      <c r="E489" s="922">
        <v>1980</v>
      </c>
      <c r="F489" s="923">
        <v>62.039000000000001</v>
      </c>
      <c r="G489" s="923">
        <v>4.9980000000000002</v>
      </c>
      <c r="H489" s="923">
        <v>8.1193399999999993</v>
      </c>
      <c r="I489" s="923">
        <v>48.921657000000003</v>
      </c>
      <c r="J489" s="923">
        <v>3015.29</v>
      </c>
      <c r="K489" s="924">
        <v>48.921657000000003</v>
      </c>
      <c r="L489" s="923">
        <v>3015.29</v>
      </c>
      <c r="M489" s="925">
        <v>1.6224527989015983E-2</v>
      </c>
      <c r="N489" s="926">
        <v>282.20100000000002</v>
      </c>
      <c r="O489" s="927">
        <v>4.5785780230282995</v>
      </c>
      <c r="P489" s="928">
        <v>973.47167934095899</v>
      </c>
      <c r="Q489" s="929">
        <v>274.71468138169797</v>
      </c>
    </row>
    <row r="490" spans="1:17">
      <c r="A490" s="1598"/>
      <c r="B490" s="98">
        <v>8</v>
      </c>
      <c r="C490" s="921"/>
      <c r="D490" s="922"/>
      <c r="E490" s="922"/>
      <c r="F490" s="923"/>
      <c r="G490" s="923"/>
      <c r="H490" s="923"/>
      <c r="I490" s="923"/>
      <c r="J490" s="923"/>
      <c r="K490" s="924"/>
      <c r="L490" s="923"/>
      <c r="M490" s="925"/>
      <c r="N490" s="926"/>
      <c r="O490" s="927"/>
      <c r="P490" s="928"/>
      <c r="Q490" s="929"/>
    </row>
    <row r="491" spans="1:17">
      <c r="A491" s="1598"/>
      <c r="B491" s="98">
        <v>9</v>
      </c>
      <c r="C491" s="921"/>
      <c r="D491" s="922"/>
      <c r="E491" s="922"/>
      <c r="F491" s="923"/>
      <c r="G491" s="923"/>
      <c r="H491" s="923"/>
      <c r="I491" s="923"/>
      <c r="J491" s="923"/>
      <c r="K491" s="924"/>
      <c r="L491" s="923"/>
      <c r="M491" s="925"/>
      <c r="N491" s="926"/>
      <c r="O491" s="927"/>
      <c r="P491" s="928"/>
      <c r="Q491" s="929"/>
    </row>
    <row r="492" spans="1:17" ht="12" thickBot="1">
      <c r="A492" s="1598"/>
      <c r="B492" s="181">
        <v>10</v>
      </c>
      <c r="C492" s="930"/>
      <c r="D492" s="931"/>
      <c r="E492" s="931"/>
      <c r="F492" s="923"/>
      <c r="G492" s="932"/>
      <c r="H492" s="932"/>
      <c r="I492" s="932"/>
      <c r="J492" s="932"/>
      <c r="K492" s="933"/>
      <c r="L492" s="932"/>
      <c r="M492" s="934"/>
      <c r="N492" s="935"/>
      <c r="O492" s="936"/>
      <c r="P492" s="937"/>
      <c r="Q492" s="938"/>
    </row>
    <row r="493" spans="1:17">
      <c r="A493" s="1599" t="s">
        <v>143</v>
      </c>
      <c r="B493" s="182">
        <v>1</v>
      </c>
      <c r="C493" s="939" t="s">
        <v>398</v>
      </c>
      <c r="D493" s="940">
        <v>22</v>
      </c>
      <c r="E493" s="940">
        <v>1989</v>
      </c>
      <c r="F493" s="941">
        <v>25.2</v>
      </c>
      <c r="G493" s="941">
        <v>2.04</v>
      </c>
      <c r="H493" s="941">
        <v>3.52</v>
      </c>
      <c r="I493" s="941">
        <v>19.640001000000002</v>
      </c>
      <c r="J493" s="941">
        <v>1148.3</v>
      </c>
      <c r="K493" s="942">
        <v>19.640001000000002</v>
      </c>
      <c r="L493" s="941">
        <v>1148.3</v>
      </c>
      <c r="M493" s="943">
        <v>1.7103545240790736E-2</v>
      </c>
      <c r="N493" s="944">
        <v>282.20100000000002</v>
      </c>
      <c r="O493" s="945">
        <v>4.8266375704963869</v>
      </c>
      <c r="P493" s="946">
        <v>1026.2127144474441</v>
      </c>
      <c r="Q493" s="947">
        <v>289.59825422978321</v>
      </c>
    </row>
    <row r="494" spans="1:17">
      <c r="A494" s="1600"/>
      <c r="B494" s="183">
        <v>2</v>
      </c>
      <c r="C494" s="948" t="s">
        <v>399</v>
      </c>
      <c r="D494" s="949">
        <v>45</v>
      </c>
      <c r="E494" s="949">
        <v>1979</v>
      </c>
      <c r="F494" s="950">
        <v>51.47</v>
      </c>
      <c r="G494" s="950">
        <v>3.4169999999999998</v>
      </c>
      <c r="H494" s="950">
        <v>7.2</v>
      </c>
      <c r="I494" s="950">
        <v>40.852997000000002</v>
      </c>
      <c r="J494" s="950">
        <v>2335.3000000000002</v>
      </c>
      <c r="K494" s="951">
        <v>40.852997000000002</v>
      </c>
      <c r="L494" s="950">
        <v>2335.3000000000002</v>
      </c>
      <c r="M494" s="952">
        <v>1.7493682610371257E-2</v>
      </c>
      <c r="N494" s="953">
        <v>282.20100000000002</v>
      </c>
      <c r="O494" s="954">
        <v>4.9367347263293793</v>
      </c>
      <c r="P494" s="955">
        <v>1049.6209566222753</v>
      </c>
      <c r="Q494" s="956">
        <v>296.20408357976271</v>
      </c>
    </row>
    <row r="495" spans="1:17">
      <c r="A495" s="1600"/>
      <c r="B495" s="183">
        <v>3</v>
      </c>
      <c r="C495" s="948" t="s">
        <v>1026</v>
      </c>
      <c r="D495" s="949">
        <v>22</v>
      </c>
      <c r="E495" s="949">
        <v>1991</v>
      </c>
      <c r="F495" s="950">
        <v>25.831</v>
      </c>
      <c r="G495" s="950">
        <v>1.6830000000000001</v>
      </c>
      <c r="H495" s="950">
        <v>3.52</v>
      </c>
      <c r="I495" s="950">
        <v>20.628001000000001</v>
      </c>
      <c r="J495" s="950">
        <v>1164.8399999999999</v>
      </c>
      <c r="K495" s="951">
        <v>20.628001000000001</v>
      </c>
      <c r="L495" s="950">
        <v>1164.8399999999999</v>
      </c>
      <c r="M495" s="952">
        <v>1.7708870746196904E-2</v>
      </c>
      <c r="N495" s="953">
        <v>282.20100000000002</v>
      </c>
      <c r="O495" s="954">
        <v>4.9974610334475127</v>
      </c>
      <c r="P495" s="955">
        <v>1062.5322447718142</v>
      </c>
      <c r="Q495" s="956">
        <v>299.84766200685078</v>
      </c>
    </row>
    <row r="496" spans="1:17">
      <c r="A496" s="1600"/>
      <c r="B496" s="183">
        <v>4</v>
      </c>
      <c r="C496" s="948" t="s">
        <v>1027</v>
      </c>
      <c r="D496" s="949">
        <v>40</v>
      </c>
      <c r="E496" s="949">
        <v>1972</v>
      </c>
      <c r="F496" s="950">
        <v>50.421999999999997</v>
      </c>
      <c r="G496" s="950">
        <v>3.621</v>
      </c>
      <c r="H496" s="950">
        <v>6.4</v>
      </c>
      <c r="I496" s="950">
        <v>40.400998999999999</v>
      </c>
      <c r="J496" s="950">
        <v>2236.87</v>
      </c>
      <c r="K496" s="951">
        <v>40.400998999999999</v>
      </c>
      <c r="L496" s="950">
        <v>2236.87</v>
      </c>
      <c r="M496" s="952">
        <v>1.8061397846097449E-2</v>
      </c>
      <c r="N496" s="953">
        <v>282.20100000000002</v>
      </c>
      <c r="O496" s="954">
        <v>5.0969445335665462</v>
      </c>
      <c r="P496" s="955">
        <v>1083.6838707658469</v>
      </c>
      <c r="Q496" s="956">
        <v>305.81667201399279</v>
      </c>
    </row>
    <row r="497" spans="1:17">
      <c r="A497" s="1600"/>
      <c r="B497" s="183">
        <v>5</v>
      </c>
      <c r="C497" s="948" t="s">
        <v>566</v>
      </c>
      <c r="D497" s="949">
        <v>40</v>
      </c>
      <c r="E497" s="949">
        <v>1973</v>
      </c>
      <c r="F497" s="950">
        <v>50.792999999999999</v>
      </c>
      <c r="G497" s="950">
        <v>2.7029999999999998</v>
      </c>
      <c r="H497" s="950">
        <v>6.4</v>
      </c>
      <c r="I497" s="950">
        <v>41.69</v>
      </c>
      <c r="J497" s="950">
        <v>2247.54</v>
      </c>
      <c r="K497" s="951">
        <v>41.69</v>
      </c>
      <c r="L497" s="950">
        <v>2247.54</v>
      </c>
      <c r="M497" s="952">
        <v>1.8549169314005534E-2</v>
      </c>
      <c r="N497" s="953">
        <v>282.20100000000002</v>
      </c>
      <c r="O497" s="954">
        <v>5.2345941295816765</v>
      </c>
      <c r="P497" s="955">
        <v>1112.9501588403321</v>
      </c>
      <c r="Q497" s="956">
        <v>314.07564777490052</v>
      </c>
    </row>
    <row r="498" spans="1:17">
      <c r="A498" s="1600"/>
      <c r="B498" s="183">
        <v>6</v>
      </c>
      <c r="C498" s="948" t="s">
        <v>400</v>
      </c>
      <c r="D498" s="949">
        <v>45</v>
      </c>
      <c r="E498" s="949">
        <v>1985</v>
      </c>
      <c r="F498" s="950">
        <v>54.991999999999997</v>
      </c>
      <c r="G498" s="950">
        <v>4.0034999999999998</v>
      </c>
      <c r="H498" s="950">
        <v>7.2</v>
      </c>
      <c r="I498" s="950">
        <v>43.788504000000003</v>
      </c>
      <c r="J498" s="950">
        <v>2334.15</v>
      </c>
      <c r="K498" s="951">
        <v>43.788504000000003</v>
      </c>
      <c r="L498" s="950">
        <v>2334.15</v>
      </c>
      <c r="M498" s="952">
        <v>1.8759935736777842E-2</v>
      </c>
      <c r="N498" s="953">
        <v>282.20100000000002</v>
      </c>
      <c r="O498" s="954">
        <v>5.2940726248544445</v>
      </c>
      <c r="P498" s="955">
        <v>1125.5961442066705</v>
      </c>
      <c r="Q498" s="956">
        <v>317.64435749126665</v>
      </c>
    </row>
    <row r="499" spans="1:17">
      <c r="A499" s="1600"/>
      <c r="B499" s="183">
        <v>7</v>
      </c>
      <c r="C499" s="948" t="s">
        <v>567</v>
      </c>
      <c r="D499" s="949">
        <v>46</v>
      </c>
      <c r="E499" s="949">
        <v>1981</v>
      </c>
      <c r="F499" s="950">
        <v>54.874000000000002</v>
      </c>
      <c r="G499" s="950">
        <v>4.4916720000000003</v>
      </c>
      <c r="H499" s="950">
        <v>7.2</v>
      </c>
      <c r="I499" s="950">
        <v>43.18233</v>
      </c>
      <c r="J499" s="950">
        <v>2273.52</v>
      </c>
      <c r="K499" s="951">
        <v>43.18233</v>
      </c>
      <c r="L499" s="950">
        <v>2273.52</v>
      </c>
      <c r="M499" s="952">
        <v>1.8993600232238995E-2</v>
      </c>
      <c r="N499" s="953">
        <v>282.20100000000002</v>
      </c>
      <c r="O499" s="954">
        <v>5.3600129791380766</v>
      </c>
      <c r="P499" s="955">
        <v>1139.6160139343397</v>
      </c>
      <c r="Q499" s="956">
        <v>321.6007787482846</v>
      </c>
    </row>
    <row r="500" spans="1:17">
      <c r="A500" s="1600"/>
      <c r="B500" s="183">
        <v>8</v>
      </c>
      <c r="C500" s="948" t="s">
        <v>453</v>
      </c>
      <c r="D500" s="949">
        <v>55</v>
      </c>
      <c r="E500" s="949">
        <v>1968</v>
      </c>
      <c r="F500" s="950">
        <v>61.180999999999997</v>
      </c>
      <c r="G500" s="950">
        <v>3.2130000000000001</v>
      </c>
      <c r="H500" s="950">
        <v>8.8000000000000007</v>
      </c>
      <c r="I500" s="950">
        <v>49.168000999999997</v>
      </c>
      <c r="J500" s="950">
        <v>2493.39</v>
      </c>
      <c r="K500" s="951">
        <v>49.168000999999997</v>
      </c>
      <c r="L500" s="950">
        <v>2493.39</v>
      </c>
      <c r="M500" s="952">
        <v>1.9719338330545962E-2</v>
      </c>
      <c r="N500" s="953">
        <v>282.20100000000002</v>
      </c>
      <c r="O500" s="954">
        <v>5.5648169962184015</v>
      </c>
      <c r="P500" s="955">
        <v>1183.1602998327578</v>
      </c>
      <c r="Q500" s="956">
        <v>333.88901977310411</v>
      </c>
    </row>
    <row r="501" spans="1:17">
      <c r="A501" s="1600"/>
      <c r="B501" s="183">
        <v>9</v>
      </c>
      <c r="C501" s="948" t="s">
        <v>568</v>
      </c>
      <c r="D501" s="949">
        <v>22</v>
      </c>
      <c r="E501" s="949">
        <v>1992</v>
      </c>
      <c r="F501" s="950">
        <v>29.582000000000001</v>
      </c>
      <c r="G501" s="950">
        <v>2.0264340000000001</v>
      </c>
      <c r="H501" s="950">
        <v>3.52</v>
      </c>
      <c r="I501" s="950">
        <v>24.035565999999999</v>
      </c>
      <c r="J501" s="950">
        <v>1158.3800000000001</v>
      </c>
      <c r="K501" s="951">
        <v>24.035565999999999</v>
      </c>
      <c r="L501" s="950">
        <v>1158.3800000000001</v>
      </c>
      <c r="M501" s="952">
        <v>2.0749292978124619E-2</v>
      </c>
      <c r="N501" s="953">
        <v>282.20100000000002</v>
      </c>
      <c r="O501" s="954">
        <v>5.8554712277197458</v>
      </c>
      <c r="P501" s="955">
        <v>1244.9575786874771</v>
      </c>
      <c r="Q501" s="956">
        <v>351.32827366318475</v>
      </c>
    </row>
    <row r="502" spans="1:17" ht="12" thickBot="1">
      <c r="A502" s="1601"/>
      <c r="B502" s="184">
        <v>10</v>
      </c>
      <c r="C502" s="957"/>
      <c r="D502" s="958"/>
      <c r="E502" s="958"/>
      <c r="F502" s="950"/>
      <c r="G502" s="959"/>
      <c r="H502" s="959"/>
      <c r="I502" s="959"/>
      <c r="J502" s="959"/>
      <c r="K502" s="960"/>
      <c r="L502" s="959"/>
      <c r="M502" s="961"/>
      <c r="N502" s="962"/>
      <c r="O502" s="963"/>
      <c r="P502" s="964"/>
      <c r="Q502" s="965"/>
    </row>
    <row r="503" spans="1:17">
      <c r="A503" s="1602" t="s">
        <v>154</v>
      </c>
      <c r="B503" s="21">
        <v>1</v>
      </c>
      <c r="C503" s="966" t="s">
        <v>1028</v>
      </c>
      <c r="D503" s="967">
        <v>12</v>
      </c>
      <c r="E503" s="967">
        <v>1980</v>
      </c>
      <c r="F503" s="968">
        <v>14.292</v>
      </c>
      <c r="G503" s="969">
        <v>2.04</v>
      </c>
      <c r="H503" s="969">
        <v>1.76</v>
      </c>
      <c r="I503" s="969">
        <v>10.492003</v>
      </c>
      <c r="J503" s="970">
        <v>584.73</v>
      </c>
      <c r="K503" s="971">
        <v>10.492003</v>
      </c>
      <c r="L503" s="972">
        <v>584.73</v>
      </c>
      <c r="M503" s="973">
        <v>1.794332939989397E-2</v>
      </c>
      <c r="N503" s="974">
        <v>282.20100000000002</v>
      </c>
      <c r="O503" s="975">
        <v>5.0636254999794783</v>
      </c>
      <c r="P503" s="976">
        <v>1076.5997639936381</v>
      </c>
      <c r="Q503" s="977">
        <v>303.81752999876869</v>
      </c>
    </row>
    <row r="504" spans="1:17">
      <c r="A504" s="1603"/>
      <c r="B504" s="23">
        <v>2</v>
      </c>
      <c r="C504" s="978" t="s">
        <v>569</v>
      </c>
      <c r="D504" s="979">
        <v>45</v>
      </c>
      <c r="E504" s="979">
        <v>1983</v>
      </c>
      <c r="F504" s="970">
        <v>54.710999999999999</v>
      </c>
      <c r="G504" s="970">
        <v>3.4169999999999998</v>
      </c>
      <c r="H504" s="970">
        <v>6.88</v>
      </c>
      <c r="I504" s="970">
        <v>44.413994000000002</v>
      </c>
      <c r="J504" s="970">
        <v>2205.25</v>
      </c>
      <c r="K504" s="971">
        <v>44.413994000000002</v>
      </c>
      <c r="L504" s="970">
        <v>2205.25</v>
      </c>
      <c r="M504" s="980">
        <v>2.0140117447001477E-2</v>
      </c>
      <c r="N504" s="981">
        <v>282.20100000000002</v>
      </c>
      <c r="O504" s="982">
        <v>5.6835612836612643</v>
      </c>
      <c r="P504" s="983">
        <v>1208.4070468200885</v>
      </c>
      <c r="Q504" s="984">
        <v>341.01367701967581</v>
      </c>
    </row>
    <row r="505" spans="1:17">
      <c r="A505" s="1603"/>
      <c r="B505" s="23">
        <v>3</v>
      </c>
      <c r="C505" s="978" t="s">
        <v>454</v>
      </c>
      <c r="D505" s="979">
        <v>13</v>
      </c>
      <c r="E505" s="979">
        <v>1900</v>
      </c>
      <c r="F505" s="970">
        <v>13.218999999999999</v>
      </c>
      <c r="G505" s="970">
        <v>0.51</v>
      </c>
      <c r="H505" s="970">
        <v>1.92</v>
      </c>
      <c r="I505" s="970">
        <v>10.788997999999999</v>
      </c>
      <c r="J505" s="970">
        <v>485.29</v>
      </c>
      <c r="K505" s="971">
        <v>10.788997999999999</v>
      </c>
      <c r="L505" s="970">
        <v>485.29</v>
      </c>
      <c r="M505" s="980">
        <v>2.223206330235529E-2</v>
      </c>
      <c r="N505" s="981">
        <v>282.20100000000002</v>
      </c>
      <c r="O505" s="982">
        <v>6.2739104959879652</v>
      </c>
      <c r="P505" s="983">
        <v>1333.9237981413175</v>
      </c>
      <c r="Q505" s="984">
        <v>376.43462975927798</v>
      </c>
    </row>
    <row r="506" spans="1:17">
      <c r="A506" s="1603"/>
      <c r="B506" s="23">
        <v>4</v>
      </c>
      <c r="C506" s="978" t="s">
        <v>401</v>
      </c>
      <c r="D506" s="979">
        <v>7</v>
      </c>
      <c r="E506" s="979">
        <v>1989</v>
      </c>
      <c r="F506" s="970">
        <v>10.422000000000001</v>
      </c>
      <c r="G506" s="970">
        <v>0</v>
      </c>
      <c r="H506" s="970">
        <v>0</v>
      </c>
      <c r="I506" s="970">
        <v>10.422000000000001</v>
      </c>
      <c r="J506" s="970">
        <v>461.34</v>
      </c>
      <c r="K506" s="971">
        <v>10.422000000000001</v>
      </c>
      <c r="L506" s="970">
        <v>461.34</v>
      </c>
      <c r="M506" s="980">
        <v>2.2590714007023022E-2</v>
      </c>
      <c r="N506" s="981">
        <v>282.20100000000002</v>
      </c>
      <c r="O506" s="982">
        <v>6.3751220834959046</v>
      </c>
      <c r="P506" s="983">
        <v>1355.4428404213813</v>
      </c>
      <c r="Q506" s="984">
        <v>382.50732500975425</v>
      </c>
    </row>
    <row r="507" spans="1:17">
      <c r="A507" s="1603"/>
      <c r="B507" s="23">
        <v>5</v>
      </c>
      <c r="C507" s="978" t="s">
        <v>455</v>
      </c>
      <c r="D507" s="979">
        <v>12</v>
      </c>
      <c r="E507" s="979">
        <v>1988</v>
      </c>
      <c r="F507" s="970">
        <v>17.446000000000002</v>
      </c>
      <c r="G507" s="970">
        <v>0.61199999999999999</v>
      </c>
      <c r="H507" s="970">
        <v>1.92</v>
      </c>
      <c r="I507" s="970">
        <v>14.914</v>
      </c>
      <c r="J507" s="970">
        <v>608.15</v>
      </c>
      <c r="K507" s="971">
        <v>14.914</v>
      </c>
      <c r="L507" s="970">
        <v>608.15</v>
      </c>
      <c r="M507" s="980">
        <v>2.4523555043985859E-2</v>
      </c>
      <c r="N507" s="981">
        <v>282.20100000000002</v>
      </c>
      <c r="O507" s="982">
        <v>6.9205717569678535</v>
      </c>
      <c r="P507" s="983">
        <v>1471.4133026391517</v>
      </c>
      <c r="Q507" s="984">
        <v>415.2343054180713</v>
      </c>
    </row>
    <row r="508" spans="1:17">
      <c r="A508" s="1603"/>
      <c r="B508" s="23">
        <v>6</v>
      </c>
      <c r="C508" s="978" t="s">
        <v>570</v>
      </c>
      <c r="D508" s="979">
        <v>12</v>
      </c>
      <c r="E508" s="979">
        <v>1980</v>
      </c>
      <c r="F508" s="970">
        <v>14.488</v>
      </c>
      <c r="G508" s="970">
        <v>0.35699999999999998</v>
      </c>
      <c r="H508" s="970">
        <v>1.6</v>
      </c>
      <c r="I508" s="970">
        <v>12.531001</v>
      </c>
      <c r="J508" s="970">
        <v>468.68</v>
      </c>
      <c r="K508" s="971">
        <v>12.531001</v>
      </c>
      <c r="L508" s="970">
        <v>468.68</v>
      </c>
      <c r="M508" s="980">
        <v>2.6736794828027651E-2</v>
      </c>
      <c r="N508" s="981">
        <v>282.20100000000002</v>
      </c>
      <c r="O508" s="982">
        <v>7.5451502372642318</v>
      </c>
      <c r="P508" s="983">
        <v>1604.2076896816591</v>
      </c>
      <c r="Q508" s="984">
        <v>452.70901423585394</v>
      </c>
    </row>
    <row r="509" spans="1:17">
      <c r="A509" s="1603"/>
      <c r="B509" s="23">
        <v>7</v>
      </c>
      <c r="C509" s="978" t="s">
        <v>456</v>
      </c>
      <c r="D509" s="979">
        <v>6</v>
      </c>
      <c r="E509" s="979">
        <v>1930</v>
      </c>
      <c r="F509" s="970">
        <v>8.5939999999999994</v>
      </c>
      <c r="G509" s="970">
        <v>0.255</v>
      </c>
      <c r="H509" s="970">
        <v>0.8</v>
      </c>
      <c r="I509" s="970">
        <v>7.5389990000000004</v>
      </c>
      <c r="J509" s="970">
        <v>266.7</v>
      </c>
      <c r="K509" s="971">
        <v>7.5389990000000004</v>
      </c>
      <c r="L509" s="970">
        <v>266.7</v>
      </c>
      <c r="M509" s="980">
        <v>2.8267712785901764E-2</v>
      </c>
      <c r="N509" s="981">
        <v>282.20100000000002</v>
      </c>
      <c r="O509" s="982">
        <v>7.9771768158942642</v>
      </c>
      <c r="P509" s="983">
        <v>1696.0627671541058</v>
      </c>
      <c r="Q509" s="984">
        <v>478.63060895365589</v>
      </c>
    </row>
    <row r="510" spans="1:17">
      <c r="A510" s="1603"/>
      <c r="B510" s="23">
        <v>8</v>
      </c>
      <c r="C510" s="978" t="s">
        <v>571</v>
      </c>
      <c r="D510" s="979">
        <v>6</v>
      </c>
      <c r="E510" s="979">
        <v>1910</v>
      </c>
      <c r="F510" s="970">
        <v>10.095000000000001</v>
      </c>
      <c r="G510" s="970">
        <v>0.153</v>
      </c>
      <c r="H510" s="970">
        <v>0.96</v>
      </c>
      <c r="I510" s="970">
        <v>8.9819999999999993</v>
      </c>
      <c r="J510" s="970">
        <v>303.89999999999998</v>
      </c>
      <c r="K510" s="971">
        <v>8.9819999999999993</v>
      </c>
      <c r="L510" s="970">
        <v>303.89999999999998</v>
      </c>
      <c r="M510" s="980">
        <v>2.9555774925962487E-2</v>
      </c>
      <c r="N510" s="981">
        <v>282.20100000000002</v>
      </c>
      <c r="O510" s="982">
        <v>8.3406692398815405</v>
      </c>
      <c r="P510" s="983">
        <v>1773.3464955577492</v>
      </c>
      <c r="Q510" s="984">
        <v>500.44015439289245</v>
      </c>
    </row>
    <row r="511" spans="1:17">
      <c r="A511" s="1603"/>
      <c r="B511" s="23">
        <v>9</v>
      </c>
      <c r="C511" s="978" t="s">
        <v>572</v>
      </c>
      <c r="D511" s="979">
        <v>5</v>
      </c>
      <c r="E511" s="979">
        <v>1962</v>
      </c>
      <c r="F511" s="970">
        <v>5.7050000000000001</v>
      </c>
      <c r="G511" s="970">
        <v>0</v>
      </c>
      <c r="H511" s="970">
        <v>0</v>
      </c>
      <c r="I511" s="970">
        <v>5.7050000000000001</v>
      </c>
      <c r="J511" s="970">
        <v>187.09</v>
      </c>
      <c r="K511" s="971">
        <v>5.7050000000000001</v>
      </c>
      <c r="L511" s="970">
        <v>187.09</v>
      </c>
      <c r="M511" s="980">
        <v>3.0493345448714522E-2</v>
      </c>
      <c r="N511" s="981">
        <v>282.20100000000002</v>
      </c>
      <c r="O511" s="982">
        <v>8.6052525789726868</v>
      </c>
      <c r="P511" s="983">
        <v>1829.6007269228714</v>
      </c>
      <c r="Q511" s="984">
        <v>516.31515473836134</v>
      </c>
    </row>
    <row r="512" spans="1:17" ht="12.75" thickBot="1">
      <c r="A512" s="1604"/>
      <c r="B512" s="322">
        <v>10</v>
      </c>
      <c r="C512" s="985"/>
      <c r="D512" s="986"/>
      <c r="E512" s="986"/>
      <c r="F512" s="987"/>
      <c r="G512" s="987"/>
      <c r="H512" s="987"/>
      <c r="I512" s="987"/>
      <c r="J512" s="987"/>
      <c r="K512" s="988"/>
      <c r="L512" s="987"/>
      <c r="M512" s="989"/>
      <c r="N512" s="990"/>
      <c r="O512" s="991"/>
      <c r="P512" s="992"/>
      <c r="Q512" s="993"/>
    </row>
    <row r="513" spans="1:17">
      <c r="F513" s="110"/>
      <c r="G513" s="110"/>
      <c r="H513" s="110"/>
      <c r="I513" s="110"/>
    </row>
    <row r="514" spans="1:17" ht="15">
      <c r="A514" s="1595" t="s">
        <v>249</v>
      </c>
      <c r="B514" s="1595"/>
      <c r="C514" s="1595"/>
      <c r="D514" s="1595"/>
      <c r="E514" s="1595"/>
      <c r="F514" s="1595"/>
      <c r="G514" s="1595"/>
      <c r="H514" s="1595"/>
      <c r="I514" s="1595"/>
      <c r="J514" s="1595"/>
      <c r="K514" s="1595"/>
      <c r="L514" s="1595"/>
      <c r="M514" s="1595"/>
      <c r="N514" s="1595"/>
      <c r="O514" s="1595"/>
      <c r="P514" s="1595"/>
      <c r="Q514" s="1595"/>
    </row>
    <row r="515" spans="1:17" ht="13.5" thickBot="1">
      <c r="A515" s="1265"/>
      <c r="B515" s="1265"/>
      <c r="C515" s="1265"/>
      <c r="D515" s="1265"/>
      <c r="E515" s="1521" t="s">
        <v>507</v>
      </c>
      <c r="F515" s="1521"/>
      <c r="G515" s="1521"/>
      <c r="H515" s="1521"/>
      <c r="I515" s="1265">
        <v>0.1</v>
      </c>
      <c r="J515" s="1265" t="s">
        <v>506</v>
      </c>
      <c r="K515" s="1265" t="s">
        <v>508</v>
      </c>
      <c r="L515" s="1266">
        <v>556</v>
      </c>
      <c r="M515" s="1265"/>
      <c r="N515" s="1265"/>
      <c r="O515" s="1265"/>
      <c r="P515" s="1265"/>
      <c r="Q515" s="1265"/>
    </row>
    <row r="516" spans="1:17">
      <c r="A516" s="1605" t="s">
        <v>1</v>
      </c>
      <c r="B516" s="1552" t="s">
        <v>0</v>
      </c>
      <c r="C516" s="1524" t="s">
        <v>2</v>
      </c>
      <c r="D516" s="1524" t="s">
        <v>3</v>
      </c>
      <c r="E516" s="1524" t="s">
        <v>13</v>
      </c>
      <c r="F516" s="1527" t="s">
        <v>14</v>
      </c>
      <c r="G516" s="1528"/>
      <c r="H516" s="1528"/>
      <c r="I516" s="1529"/>
      <c r="J516" s="1524" t="s">
        <v>4</v>
      </c>
      <c r="K516" s="1524" t="s">
        <v>15</v>
      </c>
      <c r="L516" s="1524" t="s">
        <v>5</v>
      </c>
      <c r="M516" s="1524" t="s">
        <v>6</v>
      </c>
      <c r="N516" s="1524" t="s">
        <v>16</v>
      </c>
      <c r="O516" s="1554" t="s">
        <v>17</v>
      </c>
      <c r="P516" s="1524" t="s">
        <v>25</v>
      </c>
      <c r="Q516" s="1543" t="s">
        <v>26</v>
      </c>
    </row>
    <row r="517" spans="1:17" ht="33.75">
      <c r="A517" s="1606"/>
      <c r="B517" s="1553"/>
      <c r="C517" s="1525"/>
      <c r="D517" s="1526"/>
      <c r="E517" s="1526"/>
      <c r="F517" s="18" t="s">
        <v>18</v>
      </c>
      <c r="G517" s="18" t="s">
        <v>19</v>
      </c>
      <c r="H517" s="18" t="s">
        <v>20</v>
      </c>
      <c r="I517" s="18" t="s">
        <v>21</v>
      </c>
      <c r="J517" s="1526"/>
      <c r="K517" s="1526"/>
      <c r="L517" s="1526"/>
      <c r="M517" s="1526"/>
      <c r="N517" s="1526"/>
      <c r="O517" s="1555"/>
      <c r="P517" s="1526"/>
      <c r="Q517" s="1544"/>
    </row>
    <row r="518" spans="1:17">
      <c r="A518" s="1607"/>
      <c r="B518" s="1608"/>
      <c r="C518" s="1526"/>
      <c r="D518" s="120" t="s">
        <v>7</v>
      </c>
      <c r="E518" s="120" t="s">
        <v>8</v>
      </c>
      <c r="F518" s="120" t="s">
        <v>9</v>
      </c>
      <c r="G518" s="120" t="s">
        <v>9</v>
      </c>
      <c r="H518" s="120" t="s">
        <v>9</v>
      </c>
      <c r="I518" s="120" t="s">
        <v>9</v>
      </c>
      <c r="J518" s="120" t="s">
        <v>22</v>
      </c>
      <c r="K518" s="120" t="s">
        <v>9</v>
      </c>
      <c r="L518" s="120" t="s">
        <v>22</v>
      </c>
      <c r="M518" s="120" t="s">
        <v>76</v>
      </c>
      <c r="N518" s="120" t="s">
        <v>10</v>
      </c>
      <c r="O518" s="120" t="s">
        <v>77</v>
      </c>
      <c r="P518" s="121" t="s">
        <v>27</v>
      </c>
      <c r="Q518" s="122" t="s">
        <v>28</v>
      </c>
    </row>
    <row r="519" spans="1:17" ht="12" thickBot="1">
      <c r="A519" s="123">
        <v>1</v>
      </c>
      <c r="B519" s="124">
        <v>2</v>
      </c>
      <c r="C519" s="125">
        <v>3</v>
      </c>
      <c r="D519" s="126">
        <v>4</v>
      </c>
      <c r="E519" s="126">
        <v>5</v>
      </c>
      <c r="F519" s="126">
        <v>6</v>
      </c>
      <c r="G519" s="126">
        <v>7</v>
      </c>
      <c r="H519" s="126">
        <v>8</v>
      </c>
      <c r="I519" s="126">
        <v>9</v>
      </c>
      <c r="J519" s="126">
        <v>10</v>
      </c>
      <c r="K519" s="126">
        <v>11</v>
      </c>
      <c r="L519" s="125">
        <v>12</v>
      </c>
      <c r="M519" s="126">
        <v>13</v>
      </c>
      <c r="N519" s="126">
        <v>14</v>
      </c>
      <c r="O519" s="127">
        <v>15</v>
      </c>
      <c r="P519" s="125">
        <v>16</v>
      </c>
      <c r="Q519" s="128">
        <v>17</v>
      </c>
    </row>
    <row r="520" spans="1:17">
      <c r="A520" s="1624" t="s">
        <v>107</v>
      </c>
      <c r="B520" s="321">
        <v>1</v>
      </c>
      <c r="C520" s="704"/>
      <c r="D520" s="705"/>
      <c r="E520" s="705"/>
      <c r="F520" s="706"/>
      <c r="G520" s="707"/>
      <c r="H520" s="707"/>
      <c r="I520" s="707"/>
      <c r="J520" s="707"/>
      <c r="K520" s="708"/>
      <c r="L520" s="707"/>
      <c r="M520" s="709"/>
      <c r="N520" s="710"/>
      <c r="O520" s="711"/>
      <c r="P520" s="712"/>
      <c r="Q520" s="430"/>
    </row>
    <row r="521" spans="1:17">
      <c r="A521" s="1625"/>
      <c r="B521" s="131">
        <v>2</v>
      </c>
      <c r="C521" s="421"/>
      <c r="D521" s="422"/>
      <c r="E521" s="422"/>
      <c r="F521" s="423"/>
      <c r="G521" s="424"/>
      <c r="H521" s="424"/>
      <c r="I521" s="424"/>
      <c r="J521" s="424"/>
      <c r="K521" s="425"/>
      <c r="L521" s="424"/>
      <c r="M521" s="426"/>
      <c r="N521" s="427"/>
      <c r="O521" s="428"/>
      <c r="P521" s="429"/>
      <c r="Q521" s="431"/>
    </row>
    <row r="522" spans="1:17">
      <c r="A522" s="1625"/>
      <c r="B522" s="131">
        <v>3</v>
      </c>
      <c r="C522" s="421"/>
      <c r="D522" s="422"/>
      <c r="E522" s="422"/>
      <c r="F522" s="423"/>
      <c r="G522" s="424"/>
      <c r="H522" s="424"/>
      <c r="I522" s="424"/>
      <c r="J522" s="424"/>
      <c r="K522" s="425"/>
      <c r="L522" s="424"/>
      <c r="M522" s="426"/>
      <c r="N522" s="427"/>
      <c r="O522" s="428"/>
      <c r="P522" s="429"/>
      <c r="Q522" s="431"/>
    </row>
    <row r="523" spans="1:17">
      <c r="A523" s="1625"/>
      <c r="B523" s="131">
        <v>4</v>
      </c>
      <c r="C523" s="421"/>
      <c r="D523" s="422"/>
      <c r="E523" s="422"/>
      <c r="F523" s="423"/>
      <c r="G523" s="424"/>
      <c r="H523" s="424"/>
      <c r="I523" s="424"/>
      <c r="J523" s="424"/>
      <c r="K523" s="425"/>
      <c r="L523" s="424"/>
      <c r="M523" s="426"/>
      <c r="N523" s="427"/>
      <c r="O523" s="428"/>
      <c r="P523" s="429"/>
      <c r="Q523" s="431"/>
    </row>
    <row r="524" spans="1:17">
      <c r="A524" s="1625"/>
      <c r="B524" s="131">
        <v>5</v>
      </c>
      <c r="C524" s="421"/>
      <c r="D524" s="422"/>
      <c r="E524" s="422"/>
      <c r="F524" s="423"/>
      <c r="G524" s="424"/>
      <c r="H524" s="424"/>
      <c r="I524" s="424"/>
      <c r="J524" s="424"/>
      <c r="K524" s="425"/>
      <c r="L524" s="424"/>
      <c r="M524" s="426"/>
      <c r="N524" s="427"/>
      <c r="O524" s="428"/>
      <c r="P524" s="429"/>
      <c r="Q524" s="431"/>
    </row>
    <row r="525" spans="1:17">
      <c r="A525" s="1625"/>
      <c r="B525" s="131">
        <v>6</v>
      </c>
      <c r="C525" s="421"/>
      <c r="D525" s="422"/>
      <c r="E525" s="422"/>
      <c r="F525" s="423"/>
      <c r="G525" s="424"/>
      <c r="H525" s="424"/>
      <c r="I525" s="424"/>
      <c r="J525" s="424"/>
      <c r="K525" s="425"/>
      <c r="L525" s="424"/>
      <c r="M525" s="426"/>
      <c r="N525" s="427"/>
      <c r="O525" s="428"/>
      <c r="P525" s="429"/>
      <c r="Q525" s="431"/>
    </row>
    <row r="526" spans="1:17">
      <c r="A526" s="1625"/>
      <c r="B526" s="131">
        <v>7</v>
      </c>
      <c r="C526" s="421"/>
      <c r="D526" s="422"/>
      <c r="E526" s="422"/>
      <c r="F526" s="423"/>
      <c r="G526" s="424"/>
      <c r="H526" s="424"/>
      <c r="I526" s="424"/>
      <c r="J526" s="424"/>
      <c r="K526" s="425"/>
      <c r="L526" s="424"/>
      <c r="M526" s="426"/>
      <c r="N526" s="427"/>
      <c r="O526" s="428"/>
      <c r="P526" s="429"/>
      <c r="Q526" s="431"/>
    </row>
    <row r="527" spans="1:17">
      <c r="A527" s="1625"/>
      <c r="B527" s="131">
        <v>8</v>
      </c>
      <c r="C527" s="421"/>
      <c r="D527" s="422"/>
      <c r="E527" s="422"/>
      <c r="F527" s="423"/>
      <c r="G527" s="424"/>
      <c r="H527" s="424"/>
      <c r="I527" s="424"/>
      <c r="J527" s="424"/>
      <c r="K527" s="425"/>
      <c r="L527" s="424"/>
      <c r="M527" s="426"/>
      <c r="N527" s="427"/>
      <c r="O527" s="428"/>
      <c r="P527" s="429"/>
      <c r="Q527" s="431"/>
    </row>
    <row r="528" spans="1:17">
      <c r="A528" s="1625"/>
      <c r="B528" s="131">
        <v>9</v>
      </c>
      <c r="C528" s="421"/>
      <c r="D528" s="422"/>
      <c r="E528" s="422"/>
      <c r="F528" s="423"/>
      <c r="G528" s="424"/>
      <c r="H528" s="424"/>
      <c r="I528" s="424"/>
      <c r="J528" s="424"/>
      <c r="K528" s="425"/>
      <c r="L528" s="424"/>
      <c r="M528" s="426"/>
      <c r="N528" s="427"/>
      <c r="O528" s="428"/>
      <c r="P528" s="429"/>
      <c r="Q528" s="431"/>
    </row>
    <row r="529" spans="1:17" ht="12" thickBot="1">
      <c r="A529" s="1625"/>
      <c r="B529" s="131">
        <v>10</v>
      </c>
      <c r="C529" s="421"/>
      <c r="D529" s="422"/>
      <c r="E529" s="422"/>
      <c r="F529" s="423"/>
      <c r="G529" s="424"/>
      <c r="H529" s="424"/>
      <c r="I529" s="424"/>
      <c r="J529" s="424"/>
      <c r="K529" s="425"/>
      <c r="L529" s="424"/>
      <c r="M529" s="426"/>
      <c r="N529" s="427"/>
      <c r="O529" s="428"/>
      <c r="P529" s="429"/>
      <c r="Q529" s="587"/>
    </row>
    <row r="530" spans="1:17">
      <c r="A530" s="1626" t="s">
        <v>113</v>
      </c>
      <c r="B530" s="14">
        <v>1</v>
      </c>
      <c r="C530" s="432"/>
      <c r="D530" s="433"/>
      <c r="E530" s="433"/>
      <c r="F530" s="434"/>
      <c r="G530" s="434"/>
      <c r="H530" s="434"/>
      <c r="I530" s="434"/>
      <c r="J530" s="434"/>
      <c r="K530" s="435"/>
      <c r="L530" s="434"/>
      <c r="M530" s="436"/>
      <c r="N530" s="437"/>
      <c r="O530" s="438"/>
      <c r="P530" s="439"/>
      <c r="Q530" s="440"/>
    </row>
    <row r="531" spans="1:17">
      <c r="A531" s="1627"/>
      <c r="B531" s="15">
        <v>2</v>
      </c>
      <c r="C531" s="441"/>
      <c r="D531" s="442"/>
      <c r="E531" s="442"/>
      <c r="F531" s="443"/>
      <c r="G531" s="443"/>
      <c r="H531" s="443"/>
      <c r="I531" s="443"/>
      <c r="J531" s="443"/>
      <c r="K531" s="444"/>
      <c r="L531" s="443"/>
      <c r="M531" s="445"/>
      <c r="N531" s="446"/>
      <c r="O531" s="447"/>
      <c r="P531" s="448"/>
      <c r="Q531" s="449"/>
    </row>
    <row r="532" spans="1:17">
      <c r="A532" s="1627"/>
      <c r="B532" s="15">
        <v>3</v>
      </c>
      <c r="C532" s="441"/>
      <c r="D532" s="442"/>
      <c r="E532" s="442"/>
      <c r="F532" s="443"/>
      <c r="G532" s="443"/>
      <c r="H532" s="443"/>
      <c r="I532" s="443"/>
      <c r="J532" s="443"/>
      <c r="K532" s="444"/>
      <c r="L532" s="443"/>
      <c r="M532" s="445"/>
      <c r="N532" s="446"/>
      <c r="O532" s="447"/>
      <c r="P532" s="448"/>
      <c r="Q532" s="449"/>
    </row>
    <row r="533" spans="1:17">
      <c r="A533" s="1627"/>
      <c r="B533" s="15">
        <v>4</v>
      </c>
      <c r="C533" s="441"/>
      <c r="D533" s="442"/>
      <c r="E533" s="442"/>
      <c r="F533" s="443"/>
      <c r="G533" s="443"/>
      <c r="H533" s="443"/>
      <c r="I533" s="443"/>
      <c r="J533" s="443"/>
      <c r="K533" s="444"/>
      <c r="L533" s="443"/>
      <c r="M533" s="445"/>
      <c r="N533" s="446"/>
      <c r="O533" s="447"/>
      <c r="P533" s="448"/>
      <c r="Q533" s="449"/>
    </row>
    <row r="534" spans="1:17">
      <c r="A534" s="1627"/>
      <c r="B534" s="15">
        <v>5</v>
      </c>
      <c r="C534" s="441"/>
      <c r="D534" s="442"/>
      <c r="E534" s="442"/>
      <c r="F534" s="443"/>
      <c r="G534" s="443"/>
      <c r="H534" s="443"/>
      <c r="I534" s="443"/>
      <c r="J534" s="443"/>
      <c r="K534" s="444"/>
      <c r="L534" s="443"/>
      <c r="M534" s="445"/>
      <c r="N534" s="446"/>
      <c r="O534" s="447"/>
      <c r="P534" s="448"/>
      <c r="Q534" s="449"/>
    </row>
    <row r="535" spans="1:17">
      <c r="A535" s="1627"/>
      <c r="B535" s="15">
        <v>6</v>
      </c>
      <c r="C535" s="441"/>
      <c r="D535" s="442"/>
      <c r="E535" s="442"/>
      <c r="F535" s="443"/>
      <c r="G535" s="443"/>
      <c r="H535" s="443"/>
      <c r="I535" s="443"/>
      <c r="J535" s="443"/>
      <c r="K535" s="444"/>
      <c r="L535" s="443"/>
      <c r="M535" s="445"/>
      <c r="N535" s="446"/>
      <c r="O535" s="447"/>
      <c r="P535" s="448"/>
      <c r="Q535" s="449"/>
    </row>
    <row r="536" spans="1:17">
      <c r="A536" s="1627"/>
      <c r="B536" s="15">
        <v>7</v>
      </c>
      <c r="C536" s="441"/>
      <c r="D536" s="442"/>
      <c r="E536" s="442"/>
      <c r="F536" s="443"/>
      <c r="G536" s="443"/>
      <c r="H536" s="443"/>
      <c r="I536" s="443"/>
      <c r="J536" s="443"/>
      <c r="K536" s="444"/>
      <c r="L536" s="443"/>
      <c r="M536" s="445"/>
      <c r="N536" s="446"/>
      <c r="O536" s="447"/>
      <c r="P536" s="448"/>
      <c r="Q536" s="449"/>
    </row>
    <row r="537" spans="1:17">
      <c r="A537" s="1627"/>
      <c r="B537" s="15">
        <v>8</v>
      </c>
      <c r="C537" s="441"/>
      <c r="D537" s="442"/>
      <c r="E537" s="442"/>
      <c r="F537" s="443"/>
      <c r="G537" s="443"/>
      <c r="H537" s="443"/>
      <c r="I537" s="443"/>
      <c r="J537" s="443"/>
      <c r="K537" s="444"/>
      <c r="L537" s="443"/>
      <c r="M537" s="445"/>
      <c r="N537" s="446"/>
      <c r="O537" s="447"/>
      <c r="P537" s="448"/>
      <c r="Q537" s="449"/>
    </row>
    <row r="538" spans="1:17">
      <c r="A538" s="1627"/>
      <c r="B538" s="15">
        <v>9</v>
      </c>
      <c r="C538" s="441"/>
      <c r="D538" s="442"/>
      <c r="E538" s="442"/>
      <c r="F538" s="443"/>
      <c r="G538" s="443"/>
      <c r="H538" s="443"/>
      <c r="I538" s="443"/>
      <c r="J538" s="443"/>
      <c r="K538" s="444"/>
      <c r="L538" s="443"/>
      <c r="M538" s="445"/>
      <c r="N538" s="446"/>
      <c r="O538" s="447"/>
      <c r="P538" s="448"/>
      <c r="Q538" s="449"/>
    </row>
    <row r="539" spans="1:17" ht="12" thickBot="1">
      <c r="A539" s="1628"/>
      <c r="B539" s="50">
        <v>10</v>
      </c>
      <c r="C539" s="441"/>
      <c r="D539" s="442"/>
      <c r="E539" s="442"/>
      <c r="F539" s="443"/>
      <c r="G539" s="443"/>
      <c r="H539" s="443"/>
      <c r="I539" s="443"/>
      <c r="J539" s="443"/>
      <c r="K539" s="444"/>
      <c r="L539" s="443"/>
      <c r="M539" s="445"/>
      <c r="N539" s="446"/>
      <c r="O539" s="447"/>
      <c r="P539" s="448"/>
      <c r="Q539" s="449"/>
    </row>
    <row r="540" spans="1:17">
      <c r="A540" s="1629" t="s">
        <v>122</v>
      </c>
      <c r="B540" s="152">
        <v>1</v>
      </c>
      <c r="C540" s="450"/>
      <c r="D540" s="451"/>
      <c r="E540" s="451"/>
      <c r="F540" s="452"/>
      <c r="G540" s="452"/>
      <c r="H540" s="452"/>
      <c r="I540" s="452"/>
      <c r="J540" s="452"/>
      <c r="K540" s="453"/>
      <c r="L540" s="452"/>
      <c r="M540" s="454"/>
      <c r="N540" s="455"/>
      <c r="O540" s="456"/>
      <c r="P540" s="457"/>
      <c r="Q540" s="458"/>
    </row>
    <row r="541" spans="1:17">
      <c r="A541" s="1630"/>
      <c r="B541" s="161">
        <v>2</v>
      </c>
      <c r="C541" s="459"/>
      <c r="D541" s="460"/>
      <c r="E541" s="460"/>
      <c r="F541" s="461"/>
      <c r="G541" s="461"/>
      <c r="H541" s="461"/>
      <c r="I541" s="461"/>
      <c r="J541" s="461"/>
      <c r="K541" s="462"/>
      <c r="L541" s="461"/>
      <c r="M541" s="463"/>
      <c r="N541" s="464"/>
      <c r="O541" s="465"/>
      <c r="P541" s="466"/>
      <c r="Q541" s="467"/>
    </row>
    <row r="542" spans="1:17">
      <c r="A542" s="1630"/>
      <c r="B542" s="161">
        <v>3</v>
      </c>
      <c r="C542" s="459"/>
      <c r="D542" s="460"/>
      <c r="E542" s="460"/>
      <c r="F542" s="461"/>
      <c r="G542" s="461"/>
      <c r="H542" s="461"/>
      <c r="I542" s="461"/>
      <c r="J542" s="461"/>
      <c r="K542" s="462"/>
      <c r="L542" s="461"/>
      <c r="M542" s="463"/>
      <c r="N542" s="464"/>
      <c r="O542" s="465"/>
      <c r="P542" s="466"/>
      <c r="Q542" s="467"/>
    </row>
    <row r="543" spans="1:17">
      <c r="A543" s="1630"/>
      <c r="B543" s="161">
        <v>4</v>
      </c>
      <c r="C543" s="459"/>
      <c r="D543" s="460"/>
      <c r="E543" s="460"/>
      <c r="F543" s="461"/>
      <c r="G543" s="461"/>
      <c r="H543" s="461"/>
      <c r="I543" s="461"/>
      <c r="J543" s="461"/>
      <c r="K543" s="462"/>
      <c r="L543" s="461"/>
      <c r="M543" s="463"/>
      <c r="N543" s="464"/>
      <c r="O543" s="465"/>
      <c r="P543" s="466"/>
      <c r="Q543" s="467"/>
    </row>
    <row r="544" spans="1:17">
      <c r="A544" s="1630"/>
      <c r="B544" s="161">
        <v>5</v>
      </c>
      <c r="C544" s="459"/>
      <c r="D544" s="460"/>
      <c r="E544" s="460"/>
      <c r="F544" s="461"/>
      <c r="G544" s="461"/>
      <c r="H544" s="461"/>
      <c r="I544" s="461"/>
      <c r="J544" s="461"/>
      <c r="K544" s="462"/>
      <c r="L544" s="461"/>
      <c r="M544" s="463"/>
      <c r="N544" s="464"/>
      <c r="O544" s="465"/>
      <c r="P544" s="466"/>
      <c r="Q544" s="467"/>
    </row>
    <row r="545" spans="1:17">
      <c r="A545" s="1630"/>
      <c r="B545" s="161">
        <v>6</v>
      </c>
      <c r="C545" s="459"/>
      <c r="D545" s="460"/>
      <c r="E545" s="460"/>
      <c r="F545" s="461"/>
      <c r="G545" s="461"/>
      <c r="H545" s="461"/>
      <c r="I545" s="461"/>
      <c r="J545" s="461"/>
      <c r="K545" s="462"/>
      <c r="L545" s="461"/>
      <c r="M545" s="463"/>
      <c r="N545" s="464"/>
      <c r="O545" s="465"/>
      <c r="P545" s="466"/>
      <c r="Q545" s="467"/>
    </row>
    <row r="546" spans="1:17">
      <c r="A546" s="1630"/>
      <c r="B546" s="161">
        <v>7</v>
      </c>
      <c r="C546" s="459"/>
      <c r="D546" s="460"/>
      <c r="E546" s="460"/>
      <c r="F546" s="461"/>
      <c r="G546" s="461"/>
      <c r="H546" s="461"/>
      <c r="I546" s="461"/>
      <c r="J546" s="461"/>
      <c r="K546" s="462"/>
      <c r="L546" s="461"/>
      <c r="M546" s="463"/>
      <c r="N546" s="464"/>
      <c r="O546" s="465"/>
      <c r="P546" s="466"/>
      <c r="Q546" s="467"/>
    </row>
    <row r="547" spans="1:17">
      <c r="A547" s="1630"/>
      <c r="B547" s="161">
        <v>8</v>
      </c>
      <c r="C547" s="459"/>
      <c r="D547" s="460"/>
      <c r="E547" s="460"/>
      <c r="F547" s="461"/>
      <c r="G547" s="461"/>
      <c r="H547" s="461"/>
      <c r="I547" s="461"/>
      <c r="J547" s="461"/>
      <c r="K547" s="462"/>
      <c r="L547" s="461"/>
      <c r="M547" s="463"/>
      <c r="N547" s="464"/>
      <c r="O547" s="465"/>
      <c r="P547" s="466"/>
      <c r="Q547" s="467"/>
    </row>
    <row r="548" spans="1:17">
      <c r="A548" s="1630"/>
      <c r="B548" s="161">
        <v>9</v>
      </c>
      <c r="C548" s="459"/>
      <c r="D548" s="460"/>
      <c r="E548" s="460"/>
      <c r="F548" s="461"/>
      <c r="G548" s="461"/>
      <c r="H548" s="461"/>
      <c r="I548" s="461"/>
      <c r="J548" s="461"/>
      <c r="K548" s="462"/>
      <c r="L548" s="461"/>
      <c r="M548" s="463"/>
      <c r="N548" s="464"/>
      <c r="O548" s="465"/>
      <c r="P548" s="466"/>
      <c r="Q548" s="467"/>
    </row>
    <row r="549" spans="1:17" ht="12" thickBot="1">
      <c r="A549" s="1631"/>
      <c r="B549" s="170">
        <v>10</v>
      </c>
      <c r="C549" s="468"/>
      <c r="D549" s="469"/>
      <c r="E549" s="469"/>
      <c r="F549" s="470"/>
      <c r="G549" s="470"/>
      <c r="H549" s="470"/>
      <c r="I549" s="470"/>
      <c r="J549" s="470"/>
      <c r="K549" s="471"/>
      <c r="L549" s="470"/>
      <c r="M549" s="472"/>
      <c r="N549" s="473"/>
      <c r="O549" s="474"/>
      <c r="P549" s="475"/>
      <c r="Q549" s="476"/>
    </row>
    <row r="550" spans="1:17">
      <c r="A550" s="1597" t="s">
        <v>133</v>
      </c>
      <c r="B550" s="98">
        <v>1</v>
      </c>
      <c r="C550" s="858" t="s">
        <v>438</v>
      </c>
      <c r="D550" s="859">
        <v>39</v>
      </c>
      <c r="E550" s="859">
        <v>1990</v>
      </c>
      <c r="F550" s="860">
        <v>42.725000000000001</v>
      </c>
      <c r="G550" s="860">
        <v>6.879696</v>
      </c>
      <c r="H550" s="860">
        <v>6.32</v>
      </c>
      <c r="I550" s="860">
        <v>29.525304999999999</v>
      </c>
      <c r="J550" s="860">
        <v>2218.0300000000002</v>
      </c>
      <c r="K550" s="861">
        <v>29.525304999999999</v>
      </c>
      <c r="L550" s="860">
        <v>2218.0300000000002</v>
      </c>
      <c r="M550" s="862">
        <v>1.3311499393606036E-2</v>
      </c>
      <c r="N550" s="863">
        <v>278.05900000000003</v>
      </c>
      <c r="O550" s="864">
        <v>3.7013822098867011</v>
      </c>
      <c r="P550" s="865">
        <v>798.68996361636209</v>
      </c>
      <c r="Q550" s="866">
        <v>222.08293259320203</v>
      </c>
    </row>
    <row r="551" spans="1:17">
      <c r="A551" s="1598"/>
      <c r="B551" s="98">
        <v>2</v>
      </c>
      <c r="C551" s="858" t="s">
        <v>439</v>
      </c>
      <c r="D551" s="859">
        <v>39</v>
      </c>
      <c r="E551" s="859">
        <v>1990</v>
      </c>
      <c r="F551" s="860">
        <v>42.594000000000001</v>
      </c>
      <c r="G551" s="860">
        <v>4.2308579999999996</v>
      </c>
      <c r="H551" s="860">
        <v>6.4</v>
      </c>
      <c r="I551" s="860">
        <v>31.963142999999999</v>
      </c>
      <c r="J551" s="860">
        <v>2294.0500000000002</v>
      </c>
      <c r="K551" s="861">
        <v>31.963142999999999</v>
      </c>
      <c r="L551" s="860">
        <v>2294.0500000000002</v>
      </c>
      <c r="M551" s="862">
        <v>1.393306292365031E-2</v>
      </c>
      <c r="N551" s="863">
        <v>278.05900000000003</v>
      </c>
      <c r="O551" s="864">
        <v>3.874213543487282</v>
      </c>
      <c r="P551" s="865">
        <v>835.98377541901857</v>
      </c>
      <c r="Q551" s="866">
        <v>232.45281260923693</v>
      </c>
    </row>
    <row r="552" spans="1:17">
      <c r="A552" s="1598"/>
      <c r="B552" s="98">
        <v>3</v>
      </c>
      <c r="C552" s="858" t="s">
        <v>442</v>
      </c>
      <c r="D552" s="859">
        <v>59</v>
      </c>
      <c r="E552" s="859">
        <v>1975</v>
      </c>
      <c r="F552" s="860">
        <v>56.643999999999998</v>
      </c>
      <c r="G552" s="860">
        <v>5.9186009999999998</v>
      </c>
      <c r="H552" s="860">
        <v>9.6</v>
      </c>
      <c r="I552" s="860">
        <v>41.125413000000002</v>
      </c>
      <c r="J552" s="860">
        <v>2729.69</v>
      </c>
      <c r="K552" s="861">
        <v>41.125413000000002</v>
      </c>
      <c r="L552" s="860">
        <v>2729.69</v>
      </c>
      <c r="M552" s="862">
        <v>1.5065964633346644E-2</v>
      </c>
      <c r="N552" s="863">
        <v>278.05900000000003</v>
      </c>
      <c r="O552" s="864">
        <v>4.1892270599837351</v>
      </c>
      <c r="P552" s="865">
        <v>903.95787800079859</v>
      </c>
      <c r="Q552" s="866">
        <v>251.35362359902408</v>
      </c>
    </row>
    <row r="553" spans="1:17">
      <c r="A553" s="1598"/>
      <c r="B553" s="98">
        <v>4</v>
      </c>
      <c r="C553" s="858" t="s">
        <v>437</v>
      </c>
      <c r="D553" s="859">
        <v>58</v>
      </c>
      <c r="E553" s="859">
        <v>1991</v>
      </c>
      <c r="F553" s="860">
        <v>51.253999999999998</v>
      </c>
      <c r="G553" s="860">
        <v>4.5742919999999998</v>
      </c>
      <c r="H553" s="860">
        <v>9.44</v>
      </c>
      <c r="I553" s="860">
        <v>37.239710000000002</v>
      </c>
      <c r="J553" s="860">
        <v>2439.79</v>
      </c>
      <c r="K553" s="861">
        <v>37.239710000000002</v>
      </c>
      <c r="L553" s="860">
        <v>2439.79</v>
      </c>
      <c r="M553" s="862">
        <v>1.5263489890523367E-2</v>
      </c>
      <c r="N553" s="863">
        <v>278.05900000000003</v>
      </c>
      <c r="O553" s="864">
        <v>4.2441507354690371</v>
      </c>
      <c r="P553" s="865">
        <v>915.80939343140199</v>
      </c>
      <c r="Q553" s="866">
        <v>254.64904412814224</v>
      </c>
    </row>
    <row r="554" spans="1:17">
      <c r="A554" s="1598"/>
      <c r="B554" s="98">
        <v>5</v>
      </c>
      <c r="C554" s="858" t="s">
        <v>443</v>
      </c>
      <c r="D554" s="859">
        <v>30</v>
      </c>
      <c r="E554" s="859">
        <v>1974</v>
      </c>
      <c r="F554" s="860">
        <v>34.082999999999998</v>
      </c>
      <c r="G554" s="860">
        <v>2.3426339999999999</v>
      </c>
      <c r="H554" s="860">
        <v>4.8</v>
      </c>
      <c r="I554" s="860">
        <v>26.940367999999999</v>
      </c>
      <c r="J554" s="860">
        <v>1743.53</v>
      </c>
      <c r="K554" s="861">
        <v>26.940367999999999</v>
      </c>
      <c r="L554" s="860">
        <v>1743.53</v>
      </c>
      <c r="M554" s="862">
        <v>1.5451622857077308E-2</v>
      </c>
      <c r="N554" s="863">
        <v>278.05900000000003</v>
      </c>
      <c r="O554" s="864">
        <v>4.2964628000160596</v>
      </c>
      <c r="P554" s="865">
        <v>927.0973714246386</v>
      </c>
      <c r="Q554" s="866">
        <v>257.78776800096364</v>
      </c>
    </row>
    <row r="555" spans="1:17">
      <c r="A555" s="1598"/>
      <c r="B555" s="98">
        <v>6</v>
      </c>
      <c r="C555" s="858" t="s">
        <v>445</v>
      </c>
      <c r="D555" s="859">
        <v>30</v>
      </c>
      <c r="E555" s="859">
        <v>1990</v>
      </c>
      <c r="F555" s="860">
        <v>33.234999999999999</v>
      </c>
      <c r="G555" s="860">
        <v>3.310206</v>
      </c>
      <c r="H555" s="860">
        <v>4.8</v>
      </c>
      <c r="I555" s="860">
        <v>25.124794000000001</v>
      </c>
      <c r="J555" s="860">
        <v>1613.04</v>
      </c>
      <c r="K555" s="861">
        <v>25.124794000000001</v>
      </c>
      <c r="L555" s="860">
        <v>1613.04</v>
      </c>
      <c r="M555" s="862">
        <v>1.5576051430838666E-2</v>
      </c>
      <c r="N555" s="863">
        <v>278.05900000000003</v>
      </c>
      <c r="O555" s="864">
        <v>4.3310612848075687</v>
      </c>
      <c r="P555" s="865">
        <v>934.56308585031991</v>
      </c>
      <c r="Q555" s="866">
        <v>259.86367708845415</v>
      </c>
    </row>
    <row r="556" spans="1:17">
      <c r="A556" s="1598"/>
      <c r="B556" s="98">
        <v>7</v>
      </c>
      <c r="C556" s="858" t="s">
        <v>441</v>
      </c>
      <c r="D556" s="859">
        <v>50</v>
      </c>
      <c r="E556" s="859">
        <v>1971</v>
      </c>
      <c r="F556" s="860">
        <v>52.728999999999999</v>
      </c>
      <c r="G556" s="860">
        <v>3.834282</v>
      </c>
      <c r="H556" s="860">
        <v>8</v>
      </c>
      <c r="I556" s="860">
        <v>40.894714</v>
      </c>
      <c r="J556" s="860">
        <v>2564.8000000000002</v>
      </c>
      <c r="K556" s="861">
        <v>40.894714</v>
      </c>
      <c r="L556" s="860">
        <v>2564.8000000000002</v>
      </c>
      <c r="M556" s="862">
        <v>1.594460152838428E-2</v>
      </c>
      <c r="N556" s="863">
        <v>278.05900000000003</v>
      </c>
      <c r="O556" s="864">
        <v>4.4335399563810052</v>
      </c>
      <c r="P556" s="865">
        <v>956.67609170305684</v>
      </c>
      <c r="Q556" s="866">
        <v>266.01239738286029</v>
      </c>
    </row>
    <row r="557" spans="1:17">
      <c r="A557" s="1598"/>
      <c r="B557" s="98">
        <v>8</v>
      </c>
      <c r="C557" s="858" t="s">
        <v>440</v>
      </c>
      <c r="D557" s="859">
        <v>50</v>
      </c>
      <c r="E557" s="859">
        <v>1972</v>
      </c>
      <c r="F557" s="860">
        <v>56.731999999999999</v>
      </c>
      <c r="G557" s="860">
        <v>5.488569</v>
      </c>
      <c r="H557" s="860">
        <v>8</v>
      </c>
      <c r="I557" s="860">
        <v>43.243433000000003</v>
      </c>
      <c r="J557" s="860">
        <v>2601.9</v>
      </c>
      <c r="K557" s="861">
        <v>43.243433000000003</v>
      </c>
      <c r="L557" s="860">
        <v>2601.9</v>
      </c>
      <c r="M557" s="862">
        <v>1.6619944271493908E-2</v>
      </c>
      <c r="N557" s="863">
        <v>278.05900000000003</v>
      </c>
      <c r="O557" s="864">
        <v>4.6213250841873252</v>
      </c>
      <c r="P557" s="865">
        <v>997.19665628963446</v>
      </c>
      <c r="Q557" s="866">
        <v>277.27950505123948</v>
      </c>
    </row>
    <row r="558" spans="1:17">
      <c r="A558" s="1598"/>
      <c r="B558" s="98">
        <v>9</v>
      </c>
      <c r="C558" s="858" t="s">
        <v>446</v>
      </c>
      <c r="D558" s="859">
        <v>51</v>
      </c>
      <c r="E558" s="859">
        <v>1972</v>
      </c>
      <c r="F558" s="860">
        <v>57.481999999999999</v>
      </c>
      <c r="G558" s="860">
        <v>5.8576560000000004</v>
      </c>
      <c r="H558" s="860">
        <v>8</v>
      </c>
      <c r="I558" s="860">
        <v>43.624341999999999</v>
      </c>
      <c r="J558" s="860">
        <v>2608.15</v>
      </c>
      <c r="K558" s="861">
        <v>43.624341999999999</v>
      </c>
      <c r="L558" s="860">
        <v>2608.15</v>
      </c>
      <c r="M558" s="862">
        <v>1.6726162989091884E-2</v>
      </c>
      <c r="N558" s="863">
        <v>278.05900000000003</v>
      </c>
      <c r="O558" s="864">
        <v>4.650860154583901</v>
      </c>
      <c r="P558" s="865">
        <v>1003.569779345513</v>
      </c>
      <c r="Q558" s="866">
        <v>279.05160927503402</v>
      </c>
    </row>
    <row r="559" spans="1:17" ht="12" thickBot="1">
      <c r="A559" s="1598"/>
      <c r="B559" s="181">
        <v>10</v>
      </c>
      <c r="C559" s="867" t="s">
        <v>444</v>
      </c>
      <c r="D559" s="868">
        <v>59</v>
      </c>
      <c r="E559" s="868">
        <v>1991</v>
      </c>
      <c r="F559" s="869">
        <v>56.253999999999998</v>
      </c>
      <c r="G559" s="869">
        <v>4.5421110000000002</v>
      </c>
      <c r="H559" s="869">
        <v>9.6</v>
      </c>
      <c r="I559" s="869">
        <v>42.111887000000003</v>
      </c>
      <c r="J559" s="869">
        <v>2442.5500000000002</v>
      </c>
      <c r="K559" s="870">
        <v>42.111887000000003</v>
      </c>
      <c r="L559" s="869">
        <v>2442.5500000000002</v>
      </c>
      <c r="M559" s="871">
        <v>1.7240951874066039E-2</v>
      </c>
      <c r="N559" s="872">
        <v>278.05900000000003</v>
      </c>
      <c r="O559" s="873">
        <v>4.7940018371509296</v>
      </c>
      <c r="P559" s="874">
        <v>1034.4571124439624</v>
      </c>
      <c r="Q559" s="875">
        <v>287.64011022905572</v>
      </c>
    </row>
    <row r="560" spans="1:17">
      <c r="A560" s="1599" t="s">
        <v>143</v>
      </c>
      <c r="B560" s="182">
        <v>1</v>
      </c>
      <c r="C560" s="876" t="s">
        <v>447</v>
      </c>
      <c r="D560" s="877">
        <v>40</v>
      </c>
      <c r="E560" s="877">
        <v>1985</v>
      </c>
      <c r="F560" s="878">
        <v>44.45</v>
      </c>
      <c r="G560" s="878">
        <v>4.886412</v>
      </c>
      <c r="H560" s="878">
        <v>6.4</v>
      </c>
      <c r="I560" s="878">
        <v>33.163587999999997</v>
      </c>
      <c r="J560" s="878">
        <v>2285.42</v>
      </c>
      <c r="K560" s="879">
        <v>33.163587999999997</v>
      </c>
      <c r="L560" s="878">
        <v>2285.42</v>
      </c>
      <c r="M560" s="880">
        <v>1.4510938033271782E-2</v>
      </c>
      <c r="N560" s="881">
        <v>278.05900000000003</v>
      </c>
      <c r="O560" s="882">
        <v>4.0348969185935193</v>
      </c>
      <c r="P560" s="883">
        <v>870.65628199630692</v>
      </c>
      <c r="Q560" s="884">
        <v>242.09381511561114</v>
      </c>
    </row>
    <row r="561" spans="1:17">
      <c r="A561" s="1600"/>
      <c r="B561" s="183">
        <v>2</v>
      </c>
      <c r="C561" s="885" t="s">
        <v>251</v>
      </c>
      <c r="D561" s="886">
        <v>16</v>
      </c>
      <c r="E561" s="886">
        <v>1989</v>
      </c>
      <c r="F561" s="887">
        <v>20.027000000000001</v>
      </c>
      <c r="G561" s="887">
        <v>0</v>
      </c>
      <c r="H561" s="887">
        <v>0</v>
      </c>
      <c r="I561" s="887">
        <v>20.026997999999999</v>
      </c>
      <c r="J561" s="887">
        <v>1072.46</v>
      </c>
      <c r="K561" s="888">
        <v>20.026997999999999</v>
      </c>
      <c r="L561" s="887">
        <v>1072.46</v>
      </c>
      <c r="M561" s="889">
        <v>1.8673888070417543E-2</v>
      </c>
      <c r="N561" s="890">
        <v>278.05900000000003</v>
      </c>
      <c r="O561" s="891">
        <v>5.1924426429722317</v>
      </c>
      <c r="P561" s="892">
        <v>1120.4332842250526</v>
      </c>
      <c r="Q561" s="893">
        <v>311.54655857833393</v>
      </c>
    </row>
    <row r="562" spans="1:17">
      <c r="A562" s="1600"/>
      <c r="B562" s="183">
        <v>3</v>
      </c>
      <c r="C562" s="885" t="s">
        <v>448</v>
      </c>
      <c r="D562" s="886">
        <v>40</v>
      </c>
      <c r="E562" s="886">
        <v>1982</v>
      </c>
      <c r="F562" s="887">
        <v>49.155000000000001</v>
      </c>
      <c r="G562" s="887">
        <v>4.4898870000000004</v>
      </c>
      <c r="H562" s="887">
        <v>6.4</v>
      </c>
      <c r="I562" s="887">
        <v>38.265112999999999</v>
      </c>
      <c r="J562" s="887">
        <v>1944.42</v>
      </c>
      <c r="K562" s="888">
        <v>38.265112999999999</v>
      </c>
      <c r="L562" s="887">
        <v>1944.42</v>
      </c>
      <c r="M562" s="889">
        <v>1.9679448370208082E-2</v>
      </c>
      <c r="N562" s="890">
        <v>278.05900000000003</v>
      </c>
      <c r="O562" s="891">
        <v>5.4720477343716896</v>
      </c>
      <c r="P562" s="892">
        <v>1180.7669022124849</v>
      </c>
      <c r="Q562" s="893">
        <v>328.32286406230133</v>
      </c>
    </row>
    <row r="563" spans="1:17">
      <c r="A563" s="1600"/>
      <c r="B563" s="183">
        <v>4</v>
      </c>
      <c r="C563" s="885" t="s">
        <v>449</v>
      </c>
      <c r="D563" s="886">
        <v>45</v>
      </c>
      <c r="E563" s="886">
        <v>1978</v>
      </c>
      <c r="F563" s="887">
        <v>54.776000000000003</v>
      </c>
      <c r="G563" s="887">
        <v>4.1017770000000002</v>
      </c>
      <c r="H563" s="887">
        <v>7.2</v>
      </c>
      <c r="I563" s="887">
        <v>43.474221</v>
      </c>
      <c r="J563" s="887">
        <v>2206.29</v>
      </c>
      <c r="K563" s="888">
        <v>43.474221</v>
      </c>
      <c r="L563" s="887">
        <v>2206.29</v>
      </c>
      <c r="M563" s="889">
        <v>1.970467209659655E-2</v>
      </c>
      <c r="N563" s="890">
        <v>278.05900000000003</v>
      </c>
      <c r="O563" s="891">
        <v>5.4790614185075404</v>
      </c>
      <c r="P563" s="892">
        <v>1182.280325795793</v>
      </c>
      <c r="Q563" s="893">
        <v>328.74368511045247</v>
      </c>
    </row>
    <row r="564" spans="1:17">
      <c r="A564" s="1600"/>
      <c r="B564" s="183">
        <v>5</v>
      </c>
      <c r="C564" s="885" t="s">
        <v>250</v>
      </c>
      <c r="D564" s="886">
        <v>26</v>
      </c>
      <c r="E564" s="886">
        <v>1985</v>
      </c>
      <c r="F564" s="887">
        <v>28.306999999999999</v>
      </c>
      <c r="G564" s="887">
        <v>0</v>
      </c>
      <c r="H564" s="887">
        <v>0</v>
      </c>
      <c r="I564" s="887">
        <v>28.306999999999999</v>
      </c>
      <c r="J564" s="887">
        <v>1415.92</v>
      </c>
      <c r="K564" s="888">
        <v>28.306999999999999</v>
      </c>
      <c r="L564" s="887">
        <v>1415.92</v>
      </c>
      <c r="M564" s="889">
        <v>1.9991948697666531E-2</v>
      </c>
      <c r="N564" s="890">
        <v>278.05900000000003</v>
      </c>
      <c r="O564" s="891">
        <v>5.5589412629244581</v>
      </c>
      <c r="P564" s="892">
        <v>1199.516921859992</v>
      </c>
      <c r="Q564" s="893">
        <v>333.53647577546752</v>
      </c>
    </row>
    <row r="565" spans="1:17">
      <c r="A565" s="1600"/>
      <c r="B565" s="183">
        <v>6</v>
      </c>
      <c r="C565" s="885" t="s">
        <v>451</v>
      </c>
      <c r="D565" s="886">
        <v>24</v>
      </c>
      <c r="E565" s="886">
        <v>1969</v>
      </c>
      <c r="F565" s="887">
        <v>25.922999999999998</v>
      </c>
      <c r="G565" s="887">
        <v>1.238586</v>
      </c>
      <c r="H565" s="887">
        <v>3.84</v>
      </c>
      <c r="I565" s="887">
        <v>20.844414</v>
      </c>
      <c r="J565" s="887">
        <v>1020.69</v>
      </c>
      <c r="K565" s="888">
        <v>20.844414</v>
      </c>
      <c r="L565" s="887">
        <v>1020.69</v>
      </c>
      <c r="M565" s="889">
        <v>2.0421885195309054E-2</v>
      </c>
      <c r="N565" s="890">
        <v>305.63600000000002</v>
      </c>
      <c r="O565" s="891">
        <v>6.2416633035534783</v>
      </c>
      <c r="P565" s="892">
        <v>1225.3131117185433</v>
      </c>
      <c r="Q565" s="893">
        <v>374.49979821320875</v>
      </c>
    </row>
    <row r="566" spans="1:17">
      <c r="A566" s="1600"/>
      <c r="B566" s="183">
        <v>7</v>
      </c>
      <c r="C566" s="885" t="s">
        <v>402</v>
      </c>
      <c r="D566" s="886">
        <v>37</v>
      </c>
      <c r="E566" s="886">
        <v>1970</v>
      </c>
      <c r="F566" s="887">
        <v>42.768000000000001</v>
      </c>
      <c r="G566" s="887">
        <v>2.4371369999999999</v>
      </c>
      <c r="H566" s="887">
        <v>5.76</v>
      </c>
      <c r="I566" s="887">
        <v>34.570861999999998</v>
      </c>
      <c r="J566" s="887">
        <v>1579.46</v>
      </c>
      <c r="K566" s="888">
        <v>34.570861999999998</v>
      </c>
      <c r="L566" s="887">
        <v>1579.46</v>
      </c>
      <c r="M566" s="889">
        <v>2.1887773036354197E-2</v>
      </c>
      <c r="N566" s="890">
        <v>294.95400000000006</v>
      </c>
      <c r="O566" s="891">
        <v>6.4558862081648174</v>
      </c>
      <c r="P566" s="892">
        <v>1313.2663821812519</v>
      </c>
      <c r="Q566" s="893">
        <v>387.353172489889</v>
      </c>
    </row>
    <row r="567" spans="1:17">
      <c r="A567" s="1600"/>
      <c r="B567" s="183">
        <v>8</v>
      </c>
      <c r="C567" s="885" t="s">
        <v>450</v>
      </c>
      <c r="D567" s="886">
        <v>36</v>
      </c>
      <c r="E567" s="886">
        <v>1972</v>
      </c>
      <c r="F567" s="887">
        <v>40.682000000000002</v>
      </c>
      <c r="G567" s="887">
        <v>2.448</v>
      </c>
      <c r="H567" s="887">
        <v>5.76</v>
      </c>
      <c r="I567" s="887">
        <v>32.473996999999997</v>
      </c>
      <c r="J567" s="887">
        <v>1508.84</v>
      </c>
      <c r="K567" s="888">
        <v>32.473996999999997</v>
      </c>
      <c r="L567" s="887">
        <v>1508.84</v>
      </c>
      <c r="M567" s="889">
        <v>2.1522492113146524E-2</v>
      </c>
      <c r="N567" s="890">
        <v>305.63600000000002</v>
      </c>
      <c r="O567" s="891">
        <v>6.5780483994936514</v>
      </c>
      <c r="P567" s="892">
        <v>1291.3495267887915</v>
      </c>
      <c r="Q567" s="893">
        <v>394.68290396961913</v>
      </c>
    </row>
    <row r="568" spans="1:17">
      <c r="A568" s="1600"/>
      <c r="B568" s="183">
        <v>9</v>
      </c>
      <c r="C568" s="885" t="s">
        <v>403</v>
      </c>
      <c r="D568" s="886">
        <v>20</v>
      </c>
      <c r="E568" s="886">
        <v>1990</v>
      </c>
      <c r="F568" s="887">
        <v>29.695</v>
      </c>
      <c r="G568" s="887">
        <v>2.0735579999999998</v>
      </c>
      <c r="H568" s="887">
        <v>3.2</v>
      </c>
      <c r="I568" s="887">
        <v>24.421441999999999</v>
      </c>
      <c r="J568" s="887">
        <v>1074.54</v>
      </c>
      <c r="K568" s="888">
        <v>24.421441999999999</v>
      </c>
      <c r="L568" s="887">
        <v>1074.54</v>
      </c>
      <c r="M568" s="889">
        <v>2.2727345654884882E-2</v>
      </c>
      <c r="N568" s="890">
        <v>294.95400000000006</v>
      </c>
      <c r="O568" s="891">
        <v>6.7035215102909174</v>
      </c>
      <c r="P568" s="892">
        <v>1363.640739293093</v>
      </c>
      <c r="Q568" s="893">
        <v>402.21129061745501</v>
      </c>
    </row>
    <row r="569" spans="1:17" ht="12" thickBot="1">
      <c r="A569" s="1601"/>
      <c r="B569" s="184">
        <v>10</v>
      </c>
      <c r="C569" s="894"/>
      <c r="D569" s="895"/>
      <c r="E569" s="895"/>
      <c r="F569" s="896"/>
      <c r="G569" s="896"/>
      <c r="H569" s="896"/>
      <c r="I569" s="896"/>
      <c r="J569" s="896"/>
      <c r="K569" s="897"/>
      <c r="L569" s="896"/>
      <c r="M569" s="898"/>
      <c r="N569" s="899"/>
      <c r="O569" s="900"/>
      <c r="P569" s="901"/>
      <c r="Q569" s="902"/>
    </row>
    <row r="570" spans="1:17">
      <c r="A570" s="1602" t="s">
        <v>154</v>
      </c>
      <c r="B570" s="21">
        <v>1</v>
      </c>
      <c r="C570" s="903" t="s">
        <v>412</v>
      </c>
      <c r="D570" s="904">
        <v>11</v>
      </c>
      <c r="E570" s="904">
        <v>1976</v>
      </c>
      <c r="F570" s="905">
        <v>9.7829999999999995</v>
      </c>
      <c r="G570" s="905">
        <v>0</v>
      </c>
      <c r="H570" s="905">
        <v>0</v>
      </c>
      <c r="I570" s="905">
        <v>9.7829999999999995</v>
      </c>
      <c r="J570" s="905">
        <v>496.05</v>
      </c>
      <c r="K570" s="906">
        <v>9.7829999999999995</v>
      </c>
      <c r="L570" s="905">
        <v>496.05</v>
      </c>
      <c r="M570" s="907">
        <v>1.9721802237677652E-2</v>
      </c>
      <c r="N570" s="908">
        <v>278.05900000000003</v>
      </c>
      <c r="O570" s="909">
        <v>5.4838246084064108</v>
      </c>
      <c r="P570" s="910">
        <v>1183.308134260659</v>
      </c>
      <c r="Q570" s="911">
        <v>329.0294765043846</v>
      </c>
    </row>
    <row r="571" spans="1:17">
      <c r="A571" s="1603"/>
      <c r="B571" s="23">
        <v>2</v>
      </c>
      <c r="C571" s="912" t="s">
        <v>411</v>
      </c>
      <c r="D571" s="913">
        <v>5</v>
      </c>
      <c r="E571" s="913">
        <v>1961</v>
      </c>
      <c r="F571" s="914">
        <v>4.4909999999999997</v>
      </c>
      <c r="G571" s="914">
        <v>0</v>
      </c>
      <c r="H571" s="914">
        <v>0</v>
      </c>
      <c r="I571" s="914">
        <v>4.4909989999999995</v>
      </c>
      <c r="J571" s="914">
        <v>223.64</v>
      </c>
      <c r="K571" s="915">
        <v>4.4909989999999995</v>
      </c>
      <c r="L571" s="914">
        <v>223.64</v>
      </c>
      <c r="M571" s="916">
        <v>2.0081376319084243E-2</v>
      </c>
      <c r="N571" s="917">
        <v>278.05900000000003</v>
      </c>
      <c r="O571" s="918">
        <v>5.583807417908246</v>
      </c>
      <c r="P571" s="919">
        <v>1204.8825791450545</v>
      </c>
      <c r="Q571" s="920">
        <v>335.02844507449475</v>
      </c>
    </row>
    <row r="572" spans="1:17">
      <c r="A572" s="1603"/>
      <c r="B572" s="23">
        <v>3</v>
      </c>
      <c r="C572" s="912" t="s">
        <v>404</v>
      </c>
      <c r="D572" s="913">
        <v>24</v>
      </c>
      <c r="E572" s="913">
        <v>1962</v>
      </c>
      <c r="F572" s="914">
        <v>28.908000000000001</v>
      </c>
      <c r="G572" s="914">
        <v>1.9792590000000001</v>
      </c>
      <c r="H572" s="914">
        <v>0</v>
      </c>
      <c r="I572" s="914">
        <v>26.928743999999998</v>
      </c>
      <c r="J572" s="914">
        <v>1108.08</v>
      </c>
      <c r="K572" s="915">
        <v>26.928743999999998</v>
      </c>
      <c r="L572" s="914">
        <v>1108.08</v>
      </c>
      <c r="M572" s="916">
        <v>2.4302165908598659E-2</v>
      </c>
      <c r="N572" s="917">
        <v>278.05900000000003</v>
      </c>
      <c r="O572" s="918">
        <v>6.7574359503790351</v>
      </c>
      <c r="P572" s="919">
        <v>1458.1299545159195</v>
      </c>
      <c r="Q572" s="920">
        <v>405.44615702274211</v>
      </c>
    </row>
    <row r="573" spans="1:17">
      <c r="A573" s="1603"/>
      <c r="B573" s="23">
        <v>4</v>
      </c>
      <c r="C573" s="912" t="s">
        <v>406</v>
      </c>
      <c r="D573" s="913">
        <v>18</v>
      </c>
      <c r="E573" s="913">
        <v>1989</v>
      </c>
      <c r="F573" s="914">
        <v>26.021999999999998</v>
      </c>
      <c r="G573" s="914">
        <v>1.1195010000000001</v>
      </c>
      <c r="H573" s="914">
        <v>0</v>
      </c>
      <c r="I573" s="914">
        <v>24.902498000000001</v>
      </c>
      <c r="J573" s="914">
        <v>937.87</v>
      </c>
      <c r="K573" s="915">
        <v>24.902498000000001</v>
      </c>
      <c r="L573" s="914">
        <v>937.87</v>
      </c>
      <c r="M573" s="916">
        <v>2.6552185270879762E-2</v>
      </c>
      <c r="N573" s="917">
        <v>278.05900000000003</v>
      </c>
      <c r="O573" s="918">
        <v>7.383074084235556</v>
      </c>
      <c r="P573" s="919">
        <v>1593.1311162527857</v>
      </c>
      <c r="Q573" s="920">
        <v>442.98444505413335</v>
      </c>
    </row>
    <row r="574" spans="1:17">
      <c r="A574" s="1603"/>
      <c r="B574" s="23">
        <v>5</v>
      </c>
      <c r="C574" s="912" t="s">
        <v>408</v>
      </c>
      <c r="D574" s="913">
        <v>8</v>
      </c>
      <c r="E574" s="913">
        <v>1972</v>
      </c>
      <c r="F574" s="914">
        <v>13.005000000000001</v>
      </c>
      <c r="G574" s="914">
        <v>0.48327599999999998</v>
      </c>
      <c r="H574" s="914">
        <v>0.67</v>
      </c>
      <c r="I574" s="914">
        <v>11.851723</v>
      </c>
      <c r="J574" s="914">
        <v>440.39</v>
      </c>
      <c r="K574" s="915">
        <v>11.851723</v>
      </c>
      <c r="L574" s="914">
        <v>440.39</v>
      </c>
      <c r="M574" s="916">
        <v>2.6911880378755193E-2</v>
      </c>
      <c r="N574" s="917">
        <v>278.05900000000003</v>
      </c>
      <c r="O574" s="918">
        <v>7.4830905462362907</v>
      </c>
      <c r="P574" s="919">
        <v>1614.7128227253115</v>
      </c>
      <c r="Q574" s="920">
        <v>448.98543277417747</v>
      </c>
    </row>
    <row r="575" spans="1:17">
      <c r="A575" s="1603"/>
      <c r="B575" s="23">
        <v>6</v>
      </c>
      <c r="C575" s="912" t="s">
        <v>405</v>
      </c>
      <c r="D575" s="913">
        <v>17</v>
      </c>
      <c r="E575" s="913">
        <v>1983</v>
      </c>
      <c r="F575" s="914">
        <v>36.040999999999997</v>
      </c>
      <c r="G575" s="914">
        <v>1.334568</v>
      </c>
      <c r="H575" s="914">
        <v>2.88</v>
      </c>
      <c r="I575" s="914">
        <v>31.826430999999999</v>
      </c>
      <c r="J575" s="914">
        <v>1153.81</v>
      </c>
      <c r="K575" s="915">
        <v>31.826430999999999</v>
      </c>
      <c r="L575" s="914">
        <v>1153.81</v>
      </c>
      <c r="M575" s="916">
        <v>2.7583771158162955E-2</v>
      </c>
      <c r="N575" s="917">
        <v>278.05900000000003</v>
      </c>
      <c r="O575" s="918">
        <v>7.6699158244676342</v>
      </c>
      <c r="P575" s="919">
        <v>1655.0262694897772</v>
      </c>
      <c r="Q575" s="920">
        <v>460.19494946805798</v>
      </c>
    </row>
    <row r="576" spans="1:17">
      <c r="A576" s="1603"/>
      <c r="B576" s="23">
        <v>7</v>
      </c>
      <c r="C576" s="912" t="s">
        <v>407</v>
      </c>
      <c r="D576" s="913">
        <v>12</v>
      </c>
      <c r="E576" s="913">
        <v>1968</v>
      </c>
      <c r="F576" s="914">
        <v>16.033000000000001</v>
      </c>
      <c r="G576" s="914">
        <v>0.50581799999999999</v>
      </c>
      <c r="H576" s="914">
        <v>0.12</v>
      </c>
      <c r="I576" s="914">
        <v>15.407182000000001</v>
      </c>
      <c r="J576" s="914">
        <v>536.53</v>
      </c>
      <c r="K576" s="915">
        <v>15.407182000000001</v>
      </c>
      <c r="L576" s="914">
        <v>536.53</v>
      </c>
      <c r="M576" s="916">
        <v>2.8716347641324812E-2</v>
      </c>
      <c r="N576" s="917">
        <v>278.05900000000003</v>
      </c>
      <c r="O576" s="918">
        <v>7.9848389087991372</v>
      </c>
      <c r="P576" s="919">
        <v>1722.9808584794887</v>
      </c>
      <c r="Q576" s="920">
        <v>479.09033452794819</v>
      </c>
    </row>
    <row r="577" spans="1:17">
      <c r="A577" s="1603"/>
      <c r="B577" s="23">
        <v>8</v>
      </c>
      <c r="C577" s="912" t="s">
        <v>409</v>
      </c>
      <c r="D577" s="913">
        <v>6</v>
      </c>
      <c r="E577" s="913">
        <v>1968</v>
      </c>
      <c r="F577" s="914">
        <v>7.3920000000000003</v>
      </c>
      <c r="G577" s="914">
        <v>0</v>
      </c>
      <c r="H577" s="914">
        <v>0</v>
      </c>
      <c r="I577" s="914">
        <v>7.3919990000000002</v>
      </c>
      <c r="J577" s="914">
        <v>252.14</v>
      </c>
      <c r="K577" s="915">
        <v>7.3919990000000002</v>
      </c>
      <c r="L577" s="914">
        <v>252.14</v>
      </c>
      <c r="M577" s="916">
        <v>2.9317042119457445E-2</v>
      </c>
      <c r="N577" s="917">
        <v>278.05900000000003</v>
      </c>
      <c r="O577" s="918">
        <v>8.1518674146942178</v>
      </c>
      <c r="P577" s="919">
        <v>1759.0225271674467</v>
      </c>
      <c r="Q577" s="920">
        <v>489.11204488165311</v>
      </c>
    </row>
    <row r="578" spans="1:17">
      <c r="A578" s="1603"/>
      <c r="B578" s="23">
        <v>9</v>
      </c>
      <c r="C578" s="912" t="s">
        <v>410</v>
      </c>
      <c r="D578" s="913">
        <v>6</v>
      </c>
      <c r="E578" s="913">
        <v>1961</v>
      </c>
      <c r="F578" s="914">
        <v>11.372999999999999</v>
      </c>
      <c r="G578" s="914">
        <v>0</v>
      </c>
      <c r="H578" s="914">
        <v>0</v>
      </c>
      <c r="I578" s="914">
        <v>11.372999999999999</v>
      </c>
      <c r="J578" s="914">
        <v>362.24</v>
      </c>
      <c r="K578" s="915">
        <v>11.372999999999999</v>
      </c>
      <c r="L578" s="914">
        <v>362.24</v>
      </c>
      <c r="M578" s="916">
        <v>3.139631183745583E-2</v>
      </c>
      <c r="N578" s="917">
        <v>278.05900000000003</v>
      </c>
      <c r="O578" s="918">
        <v>8.7300270732111311</v>
      </c>
      <c r="P578" s="919">
        <v>1883.7787102473499</v>
      </c>
      <c r="Q578" s="920">
        <v>523.80162439266792</v>
      </c>
    </row>
    <row r="579" spans="1:17" ht="12.75" thickBot="1">
      <c r="A579" s="1604"/>
      <c r="B579" s="322">
        <v>10</v>
      </c>
      <c r="C579" s="812"/>
      <c r="D579" s="813"/>
      <c r="E579" s="813"/>
      <c r="F579" s="814"/>
      <c r="G579" s="814"/>
      <c r="H579" s="814"/>
      <c r="I579" s="814"/>
      <c r="J579" s="814"/>
      <c r="K579" s="815"/>
      <c r="L579" s="814"/>
      <c r="M579" s="816"/>
      <c r="N579" s="817"/>
      <c r="O579" s="818"/>
      <c r="P579" s="819"/>
      <c r="Q579" s="820"/>
    </row>
    <row r="580" spans="1:17">
      <c r="F580" s="110"/>
      <c r="G580" s="110"/>
      <c r="H580" s="110"/>
      <c r="I580" s="110"/>
    </row>
    <row r="581" spans="1:17">
      <c r="F581" s="110"/>
      <c r="G581" s="110"/>
      <c r="H581" s="110"/>
      <c r="I581" s="110"/>
    </row>
    <row r="582" spans="1:17" ht="16.5" customHeight="1">
      <c r="A582" s="1595" t="s">
        <v>252</v>
      </c>
      <c r="B582" s="1595"/>
      <c r="C582" s="1595"/>
      <c r="D582" s="1595"/>
      <c r="E582" s="1595"/>
      <c r="F582" s="1595"/>
      <c r="G582" s="1595"/>
      <c r="H582" s="1595"/>
      <c r="I582" s="1595"/>
      <c r="J582" s="1595"/>
      <c r="K582" s="1595"/>
      <c r="L582" s="1595"/>
      <c r="M582" s="1595"/>
      <c r="N582" s="1595"/>
      <c r="O582" s="1595"/>
      <c r="P582" s="1595"/>
      <c r="Q582" s="1595"/>
    </row>
    <row r="583" spans="1:17" ht="13.5" thickBot="1">
      <c r="A583" s="1265"/>
      <c r="B583" s="1265"/>
      <c r="C583" s="1265"/>
      <c r="D583" s="1265"/>
      <c r="E583" s="1521" t="s">
        <v>507</v>
      </c>
      <c r="F583" s="1521"/>
      <c r="G583" s="1521"/>
      <c r="H583" s="1521"/>
      <c r="I583" s="1265">
        <v>-0.6</v>
      </c>
      <c r="J583" s="1265" t="s">
        <v>506</v>
      </c>
      <c r="K583" s="1265" t="s">
        <v>508</v>
      </c>
      <c r="L583" s="1266">
        <v>576</v>
      </c>
      <c r="M583" s="1265"/>
      <c r="N583" s="1265"/>
      <c r="O583" s="1265"/>
      <c r="P583" s="1265"/>
      <c r="Q583" s="1265"/>
    </row>
    <row r="584" spans="1:17">
      <c r="A584" s="1605" t="s">
        <v>1</v>
      </c>
      <c r="B584" s="1552" t="s">
        <v>0</v>
      </c>
      <c r="C584" s="1524" t="s">
        <v>2</v>
      </c>
      <c r="D584" s="1524" t="s">
        <v>3</v>
      </c>
      <c r="E584" s="1524" t="s">
        <v>13</v>
      </c>
      <c r="F584" s="1527" t="s">
        <v>14</v>
      </c>
      <c r="G584" s="1528"/>
      <c r="H584" s="1528"/>
      <c r="I584" s="1529"/>
      <c r="J584" s="1524" t="s">
        <v>4</v>
      </c>
      <c r="K584" s="1524" t="s">
        <v>15</v>
      </c>
      <c r="L584" s="1524" t="s">
        <v>5</v>
      </c>
      <c r="M584" s="1524" t="s">
        <v>6</v>
      </c>
      <c r="N584" s="1524" t="s">
        <v>16</v>
      </c>
      <c r="O584" s="1554" t="s">
        <v>17</v>
      </c>
      <c r="P584" s="1524" t="s">
        <v>25</v>
      </c>
      <c r="Q584" s="1543" t="s">
        <v>26</v>
      </c>
    </row>
    <row r="585" spans="1:17" ht="33.75">
      <c r="A585" s="1606"/>
      <c r="B585" s="1553"/>
      <c r="C585" s="1525"/>
      <c r="D585" s="1526"/>
      <c r="E585" s="1526"/>
      <c r="F585" s="18" t="s">
        <v>18</v>
      </c>
      <c r="G585" s="18" t="s">
        <v>19</v>
      </c>
      <c r="H585" s="18" t="s">
        <v>20</v>
      </c>
      <c r="I585" s="18" t="s">
        <v>21</v>
      </c>
      <c r="J585" s="1526"/>
      <c r="K585" s="1526"/>
      <c r="L585" s="1526"/>
      <c r="M585" s="1526"/>
      <c r="N585" s="1526"/>
      <c r="O585" s="1555"/>
      <c r="P585" s="1526"/>
      <c r="Q585" s="1544"/>
    </row>
    <row r="586" spans="1:17">
      <c r="A586" s="1607"/>
      <c r="B586" s="1608"/>
      <c r="C586" s="1526"/>
      <c r="D586" s="120" t="s">
        <v>7</v>
      </c>
      <c r="E586" s="120" t="s">
        <v>8</v>
      </c>
      <c r="F586" s="120" t="s">
        <v>9</v>
      </c>
      <c r="G586" s="120" t="s">
        <v>9</v>
      </c>
      <c r="H586" s="120" t="s">
        <v>9</v>
      </c>
      <c r="I586" s="120" t="s">
        <v>9</v>
      </c>
      <c r="J586" s="120" t="s">
        <v>22</v>
      </c>
      <c r="K586" s="120" t="s">
        <v>9</v>
      </c>
      <c r="L586" s="120" t="s">
        <v>22</v>
      </c>
      <c r="M586" s="120" t="s">
        <v>76</v>
      </c>
      <c r="N586" s="120" t="s">
        <v>10</v>
      </c>
      <c r="O586" s="120" t="s">
        <v>77</v>
      </c>
      <c r="P586" s="121" t="s">
        <v>27</v>
      </c>
      <c r="Q586" s="122" t="s">
        <v>28</v>
      </c>
    </row>
    <row r="587" spans="1:17" ht="12" thickBot="1">
      <c r="A587" s="123">
        <v>1</v>
      </c>
      <c r="B587" s="124">
        <v>2</v>
      </c>
      <c r="C587" s="125">
        <v>3</v>
      </c>
      <c r="D587" s="126">
        <v>4</v>
      </c>
      <c r="E587" s="126">
        <v>5</v>
      </c>
      <c r="F587" s="126">
        <v>6</v>
      </c>
      <c r="G587" s="126">
        <v>7</v>
      </c>
      <c r="H587" s="126">
        <v>8</v>
      </c>
      <c r="I587" s="126">
        <v>9</v>
      </c>
      <c r="J587" s="126">
        <v>10</v>
      </c>
      <c r="K587" s="126">
        <v>11</v>
      </c>
      <c r="L587" s="125">
        <v>12</v>
      </c>
      <c r="M587" s="126">
        <v>13</v>
      </c>
      <c r="N587" s="126">
        <v>14</v>
      </c>
      <c r="O587" s="127">
        <v>15</v>
      </c>
      <c r="P587" s="125">
        <v>16</v>
      </c>
      <c r="Q587" s="128">
        <v>17</v>
      </c>
    </row>
    <row r="588" spans="1:17">
      <c r="A588" s="1624" t="s">
        <v>107</v>
      </c>
      <c r="B588" s="321">
        <v>1</v>
      </c>
      <c r="C588" s="1449" t="s">
        <v>590</v>
      </c>
      <c r="D588" s="1450">
        <v>44</v>
      </c>
      <c r="E588" s="1450">
        <v>1985</v>
      </c>
      <c r="F588" s="1450">
        <v>24.995999999999999</v>
      </c>
      <c r="G588" s="1450">
        <v>4.4420489999999999</v>
      </c>
      <c r="H588" s="1450">
        <v>6.32</v>
      </c>
      <c r="I588" s="1451">
        <v>14.233948</v>
      </c>
      <c r="J588" s="1450">
        <v>2285.27</v>
      </c>
      <c r="K588" s="1452">
        <v>14.233948</v>
      </c>
      <c r="L588" s="1450">
        <v>2285.27</v>
      </c>
      <c r="M588" s="1453">
        <v>6.2285629269189201E-3</v>
      </c>
      <c r="N588" s="1454">
        <v>264.43400000000003</v>
      </c>
      <c r="O588" s="1455">
        <v>1.647043809016878</v>
      </c>
      <c r="P588" s="1455">
        <v>373.71377561513521</v>
      </c>
      <c r="Q588" s="1456">
        <v>98.822628541012676</v>
      </c>
    </row>
    <row r="589" spans="1:17">
      <c r="A589" s="1625"/>
      <c r="B589" s="131">
        <v>2</v>
      </c>
      <c r="C589" s="1457" t="s">
        <v>591</v>
      </c>
      <c r="D589" s="1458">
        <v>45</v>
      </c>
      <c r="E589" s="1458">
        <v>1975</v>
      </c>
      <c r="F589" s="1458">
        <v>25.626999999999999</v>
      </c>
      <c r="G589" s="1458">
        <v>2.8014299999999999</v>
      </c>
      <c r="H589" s="1458">
        <v>7.2</v>
      </c>
      <c r="I589" s="1459">
        <v>15.625567</v>
      </c>
      <c r="J589" s="1458">
        <v>2325.2199999999998</v>
      </c>
      <c r="K589" s="1460">
        <v>15.625567</v>
      </c>
      <c r="L589" s="1461">
        <v>2325.2199999999998</v>
      </c>
      <c r="M589" s="1462">
        <v>6.7200381039213501E-3</v>
      </c>
      <c r="N589" s="1463">
        <v>264.43400000000003</v>
      </c>
      <c r="O589" s="1464">
        <v>1.7770065559723385</v>
      </c>
      <c r="P589" s="1464">
        <v>403.20228623528101</v>
      </c>
      <c r="Q589" s="1465">
        <v>106.62039335834031</v>
      </c>
    </row>
    <row r="590" spans="1:17">
      <c r="A590" s="1625"/>
      <c r="B590" s="131">
        <v>3</v>
      </c>
      <c r="C590" s="597"/>
      <c r="D590" s="129"/>
      <c r="E590" s="129"/>
      <c r="F590" s="598"/>
      <c r="G590" s="599"/>
      <c r="H590" s="599"/>
      <c r="I590" s="599"/>
      <c r="J590" s="599"/>
      <c r="K590" s="600"/>
      <c r="L590" s="600"/>
      <c r="M590" s="600"/>
      <c r="N590" s="601"/>
      <c r="O590" s="602"/>
      <c r="P590" s="138"/>
      <c r="Q590" s="139"/>
    </row>
    <row r="591" spans="1:17">
      <c r="A591" s="1625"/>
      <c r="B591" s="131">
        <v>4</v>
      </c>
      <c r="C591" s="597"/>
      <c r="D591" s="129"/>
      <c r="E591" s="129"/>
      <c r="F591" s="598"/>
      <c r="G591" s="599"/>
      <c r="H591" s="599"/>
      <c r="I591" s="599"/>
      <c r="J591" s="599"/>
      <c r="K591" s="600"/>
      <c r="L591" s="600"/>
      <c r="M591" s="600"/>
      <c r="N591" s="601"/>
      <c r="O591" s="602"/>
      <c r="P591" s="138"/>
      <c r="Q591" s="139"/>
    </row>
    <row r="592" spans="1:17">
      <c r="A592" s="1625"/>
      <c r="B592" s="131">
        <v>5</v>
      </c>
      <c r="C592" s="597"/>
      <c r="D592" s="129"/>
      <c r="E592" s="129"/>
      <c r="F592" s="598"/>
      <c r="G592" s="599"/>
      <c r="H592" s="599"/>
      <c r="I592" s="599"/>
      <c r="J592" s="599"/>
      <c r="K592" s="600"/>
      <c r="L592" s="600"/>
      <c r="M592" s="600"/>
      <c r="N592" s="601"/>
      <c r="O592" s="602"/>
      <c r="P592" s="138"/>
      <c r="Q592" s="139"/>
    </row>
    <row r="593" spans="1:17">
      <c r="A593" s="1625"/>
      <c r="B593" s="131">
        <v>6</v>
      </c>
      <c r="C593" s="130"/>
      <c r="D593" s="131"/>
      <c r="E593" s="131"/>
      <c r="F593" s="132"/>
      <c r="G593" s="133"/>
      <c r="H593" s="133"/>
      <c r="I593" s="133"/>
      <c r="J593" s="133"/>
      <c r="K593" s="134"/>
      <c r="L593" s="600"/>
      <c r="M593" s="135"/>
      <c r="N593" s="136"/>
      <c r="O593" s="137"/>
      <c r="P593" s="138"/>
      <c r="Q593" s="139"/>
    </row>
    <row r="594" spans="1:17">
      <c r="A594" s="1625"/>
      <c r="B594" s="131">
        <v>7</v>
      </c>
      <c r="C594" s="130"/>
      <c r="D594" s="131"/>
      <c r="E594" s="131"/>
      <c r="F594" s="132"/>
      <c r="G594" s="133"/>
      <c r="H594" s="133"/>
      <c r="I594" s="133"/>
      <c r="J594" s="133"/>
      <c r="K594" s="134"/>
      <c r="L594" s="600"/>
      <c r="M594" s="135"/>
      <c r="N594" s="136"/>
      <c r="O594" s="137"/>
      <c r="P594" s="138"/>
      <c r="Q594" s="139"/>
    </row>
    <row r="595" spans="1:17">
      <c r="A595" s="1625"/>
      <c r="B595" s="131">
        <v>8</v>
      </c>
      <c r="C595" s="130"/>
      <c r="D595" s="131"/>
      <c r="E595" s="131"/>
      <c r="F595" s="132"/>
      <c r="G595" s="133"/>
      <c r="H595" s="133"/>
      <c r="I595" s="133"/>
      <c r="J595" s="133"/>
      <c r="K595" s="134"/>
      <c r="L595" s="600"/>
      <c r="M595" s="135"/>
      <c r="N595" s="136"/>
      <c r="O595" s="137"/>
      <c r="P595" s="138"/>
      <c r="Q595" s="139"/>
    </row>
    <row r="596" spans="1:17">
      <c r="A596" s="1625"/>
      <c r="B596" s="131">
        <v>9</v>
      </c>
      <c r="C596" s="130"/>
      <c r="D596" s="131"/>
      <c r="E596" s="131"/>
      <c r="F596" s="132"/>
      <c r="G596" s="133"/>
      <c r="H596" s="133"/>
      <c r="I596" s="133"/>
      <c r="J596" s="133"/>
      <c r="K596" s="134"/>
      <c r="L596" s="600"/>
      <c r="M596" s="135"/>
      <c r="N596" s="136"/>
      <c r="O596" s="137"/>
      <c r="P596" s="138"/>
      <c r="Q596" s="139"/>
    </row>
    <row r="597" spans="1:17" ht="12" thickBot="1">
      <c r="A597" s="1625"/>
      <c r="B597" s="131">
        <v>10</v>
      </c>
      <c r="C597" s="588"/>
      <c r="D597" s="589"/>
      <c r="E597" s="589"/>
      <c r="F597" s="590"/>
      <c r="G597" s="591"/>
      <c r="H597" s="591"/>
      <c r="I597" s="591"/>
      <c r="J597" s="591"/>
      <c r="K597" s="592"/>
      <c r="L597" s="603"/>
      <c r="M597" s="593"/>
      <c r="N597" s="594"/>
      <c r="O597" s="595"/>
      <c r="P597" s="596"/>
      <c r="Q597" s="140"/>
    </row>
    <row r="598" spans="1:17">
      <c r="A598" s="1626" t="s">
        <v>113</v>
      </c>
      <c r="B598" s="14">
        <v>1</v>
      </c>
      <c r="C598" s="13"/>
      <c r="D598" s="14"/>
      <c r="E598" s="14"/>
      <c r="F598" s="141"/>
      <c r="G598" s="141"/>
      <c r="H598" s="141"/>
      <c r="I598" s="141"/>
      <c r="J598" s="141"/>
      <c r="K598" s="142"/>
      <c r="L598" s="142"/>
      <c r="M598" s="142"/>
      <c r="N598" s="144"/>
      <c r="O598" s="96"/>
      <c r="P598" s="145"/>
      <c r="Q598" s="146"/>
    </row>
    <row r="599" spans="1:17">
      <c r="A599" s="1627"/>
      <c r="B599" s="15">
        <v>2</v>
      </c>
      <c r="C599" s="11"/>
      <c r="D599" s="15"/>
      <c r="E599" s="15"/>
      <c r="F599" s="147"/>
      <c r="G599" s="147"/>
      <c r="H599" s="147"/>
      <c r="I599" s="147"/>
      <c r="J599" s="147"/>
      <c r="K599" s="74"/>
      <c r="L599" s="74"/>
      <c r="M599" s="74"/>
      <c r="N599" s="149"/>
      <c r="O599" s="64"/>
      <c r="P599" s="150"/>
      <c r="Q599" s="151"/>
    </row>
    <row r="600" spans="1:17">
      <c r="A600" s="1627"/>
      <c r="B600" s="15">
        <v>3</v>
      </c>
      <c r="C600" s="11"/>
      <c r="D600" s="15"/>
      <c r="E600" s="15"/>
      <c r="F600" s="147"/>
      <c r="G600" s="147"/>
      <c r="H600" s="147"/>
      <c r="I600" s="147"/>
      <c r="J600" s="147"/>
      <c r="K600" s="74"/>
      <c r="L600" s="74"/>
      <c r="M600" s="74"/>
      <c r="N600" s="149"/>
      <c r="O600" s="64"/>
      <c r="P600" s="150"/>
      <c r="Q600" s="151"/>
    </row>
    <row r="601" spans="1:17">
      <c r="A601" s="1627"/>
      <c r="B601" s="15">
        <v>4</v>
      </c>
      <c r="C601" s="11"/>
      <c r="D601" s="15"/>
      <c r="E601" s="15"/>
      <c r="F601" s="147"/>
      <c r="G601" s="147"/>
      <c r="H601" s="147"/>
      <c r="I601" s="147"/>
      <c r="J601" s="147"/>
      <c r="K601" s="74"/>
      <c r="L601" s="74"/>
      <c r="M601" s="74"/>
      <c r="N601" s="149"/>
      <c r="O601" s="64"/>
      <c r="P601" s="150"/>
      <c r="Q601" s="151"/>
    </row>
    <row r="602" spans="1:17">
      <c r="A602" s="1627"/>
      <c r="B602" s="15">
        <v>5</v>
      </c>
      <c r="C602" s="11"/>
      <c r="D602" s="15"/>
      <c r="E602" s="15"/>
      <c r="F602" s="147"/>
      <c r="G602" s="147"/>
      <c r="H602" s="147"/>
      <c r="I602" s="147"/>
      <c r="J602" s="147"/>
      <c r="K602" s="74"/>
      <c r="L602" s="74"/>
      <c r="M602" s="74"/>
      <c r="N602" s="149"/>
      <c r="O602" s="64"/>
      <c r="P602" s="150"/>
      <c r="Q602" s="151"/>
    </row>
    <row r="603" spans="1:17">
      <c r="A603" s="1627"/>
      <c r="B603" s="15">
        <v>6</v>
      </c>
      <c r="C603" s="11"/>
      <c r="D603" s="15"/>
      <c r="E603" s="15"/>
      <c r="F603" s="147"/>
      <c r="G603" s="147"/>
      <c r="H603" s="147"/>
      <c r="I603" s="147"/>
      <c r="J603" s="147"/>
      <c r="K603" s="74"/>
      <c r="L603" s="74"/>
      <c r="M603" s="74"/>
      <c r="N603" s="149"/>
      <c r="O603" s="64"/>
      <c r="P603" s="150"/>
      <c r="Q603" s="151"/>
    </row>
    <row r="604" spans="1:17">
      <c r="A604" s="1627"/>
      <c r="B604" s="15">
        <v>7</v>
      </c>
      <c r="C604" s="11"/>
      <c r="D604" s="15"/>
      <c r="E604" s="15"/>
      <c r="F604" s="147"/>
      <c r="G604" s="147"/>
      <c r="H604" s="147"/>
      <c r="I604" s="147"/>
      <c r="J604" s="147"/>
      <c r="K604" s="74"/>
      <c r="L604" s="74"/>
      <c r="M604" s="74"/>
      <c r="N604" s="149"/>
      <c r="O604" s="64"/>
      <c r="P604" s="150"/>
      <c r="Q604" s="151"/>
    </row>
    <row r="605" spans="1:17">
      <c r="A605" s="1627"/>
      <c r="B605" s="15">
        <v>8</v>
      </c>
      <c r="C605" s="11"/>
      <c r="D605" s="15"/>
      <c r="E605" s="15"/>
      <c r="F605" s="147"/>
      <c r="G605" s="147"/>
      <c r="H605" s="147"/>
      <c r="I605" s="147"/>
      <c r="J605" s="147"/>
      <c r="K605" s="74"/>
      <c r="L605" s="74"/>
      <c r="M605" s="74"/>
      <c r="N605" s="149"/>
      <c r="O605" s="64"/>
      <c r="P605" s="150"/>
      <c r="Q605" s="151"/>
    </row>
    <row r="606" spans="1:17">
      <c r="A606" s="1627"/>
      <c r="B606" s="15">
        <v>9</v>
      </c>
      <c r="C606" s="11"/>
      <c r="D606" s="15"/>
      <c r="E606" s="15"/>
      <c r="F606" s="147"/>
      <c r="G606" s="147"/>
      <c r="H606" s="147"/>
      <c r="I606" s="147"/>
      <c r="J606" s="147"/>
      <c r="K606" s="74"/>
      <c r="L606" s="74"/>
      <c r="M606" s="74"/>
      <c r="N606" s="149"/>
      <c r="O606" s="64"/>
      <c r="P606" s="150"/>
      <c r="Q606" s="151"/>
    </row>
    <row r="607" spans="1:17" ht="12" thickBot="1">
      <c r="A607" s="1628"/>
      <c r="B607" s="50">
        <v>10</v>
      </c>
      <c r="C607" s="11"/>
      <c r="D607" s="15"/>
      <c r="E607" s="15"/>
      <c r="F607" s="147"/>
      <c r="G607" s="147"/>
      <c r="H607" s="147"/>
      <c r="I607" s="147"/>
      <c r="J607" s="147"/>
      <c r="K607" s="74"/>
      <c r="L607" s="74"/>
      <c r="M607" s="74"/>
      <c r="N607" s="149"/>
      <c r="O607" s="64"/>
      <c r="P607" s="150"/>
      <c r="Q607" s="151"/>
    </row>
    <row r="608" spans="1:17">
      <c r="A608" s="1629" t="s">
        <v>122</v>
      </c>
      <c r="B608" s="152">
        <v>1</v>
      </c>
      <c r="C608" s="153"/>
      <c r="D608" s="152"/>
      <c r="E608" s="152"/>
      <c r="F608" s="154"/>
      <c r="G608" s="154"/>
      <c r="H608" s="154"/>
      <c r="I608" s="154"/>
      <c r="J608" s="154"/>
      <c r="K608" s="155"/>
      <c r="L608" s="155"/>
      <c r="M608" s="155"/>
      <c r="N608" s="157"/>
      <c r="O608" s="158"/>
      <c r="P608" s="159"/>
      <c r="Q608" s="160"/>
    </row>
    <row r="609" spans="1:17">
      <c r="A609" s="1630"/>
      <c r="B609" s="161">
        <v>2</v>
      </c>
      <c r="C609" s="162"/>
      <c r="D609" s="161"/>
      <c r="E609" s="161"/>
      <c r="F609" s="163"/>
      <c r="G609" s="163"/>
      <c r="H609" s="163"/>
      <c r="I609" s="163"/>
      <c r="J609" s="163"/>
      <c r="K609" s="164"/>
      <c r="L609" s="164"/>
      <c r="M609" s="164"/>
      <c r="N609" s="166"/>
      <c r="O609" s="167"/>
      <c r="P609" s="168"/>
      <c r="Q609" s="169"/>
    </row>
    <row r="610" spans="1:17">
      <c r="A610" s="1630"/>
      <c r="B610" s="161">
        <v>3</v>
      </c>
      <c r="C610" s="162"/>
      <c r="D610" s="161"/>
      <c r="E610" s="161"/>
      <c r="F610" s="163"/>
      <c r="G610" s="163"/>
      <c r="H610" s="163"/>
      <c r="I610" s="163"/>
      <c r="J610" s="163"/>
      <c r="K610" s="164"/>
      <c r="L610" s="164"/>
      <c r="M610" s="165"/>
      <c r="N610" s="166"/>
      <c r="O610" s="167"/>
      <c r="P610" s="168"/>
      <c r="Q610" s="169"/>
    </row>
    <row r="611" spans="1:17">
      <c r="A611" s="1630"/>
      <c r="B611" s="161">
        <v>4</v>
      </c>
      <c r="C611" s="162"/>
      <c r="D611" s="161"/>
      <c r="E611" s="161"/>
      <c r="F611" s="163"/>
      <c r="G611" s="163"/>
      <c r="H611" s="163"/>
      <c r="I611" s="163"/>
      <c r="J611" s="163"/>
      <c r="K611" s="164"/>
      <c r="L611" s="164"/>
      <c r="M611" s="165"/>
      <c r="N611" s="166"/>
      <c r="O611" s="167"/>
      <c r="P611" s="168"/>
      <c r="Q611" s="169"/>
    </row>
    <row r="612" spans="1:17">
      <c r="A612" s="1630"/>
      <c r="B612" s="161">
        <v>5</v>
      </c>
      <c r="C612" s="162"/>
      <c r="D612" s="161"/>
      <c r="E612" s="161"/>
      <c r="F612" s="163"/>
      <c r="G612" s="163"/>
      <c r="H612" s="163"/>
      <c r="I612" s="163"/>
      <c r="J612" s="163"/>
      <c r="K612" s="164"/>
      <c r="L612" s="164"/>
      <c r="M612" s="165"/>
      <c r="N612" s="166"/>
      <c r="O612" s="167"/>
      <c r="P612" s="168"/>
      <c r="Q612" s="169"/>
    </row>
    <row r="613" spans="1:17">
      <c r="A613" s="1630"/>
      <c r="B613" s="161">
        <v>6</v>
      </c>
      <c r="C613" s="162"/>
      <c r="D613" s="161"/>
      <c r="E613" s="161"/>
      <c r="F613" s="163"/>
      <c r="G613" s="163"/>
      <c r="H613" s="163"/>
      <c r="I613" s="163"/>
      <c r="J613" s="163"/>
      <c r="K613" s="164"/>
      <c r="L613" s="164"/>
      <c r="M613" s="165"/>
      <c r="N613" s="166"/>
      <c r="O613" s="167"/>
      <c r="P613" s="168"/>
      <c r="Q613" s="169"/>
    </row>
    <row r="614" spans="1:17">
      <c r="A614" s="1630"/>
      <c r="B614" s="161">
        <v>7</v>
      </c>
      <c r="C614" s="162"/>
      <c r="D614" s="161"/>
      <c r="E614" s="161"/>
      <c r="F614" s="163"/>
      <c r="G614" s="163"/>
      <c r="H614" s="163"/>
      <c r="I614" s="163"/>
      <c r="J614" s="163"/>
      <c r="K614" s="164"/>
      <c r="L614" s="164"/>
      <c r="M614" s="165"/>
      <c r="N614" s="166"/>
      <c r="O614" s="167"/>
      <c r="P614" s="168"/>
      <c r="Q614" s="169"/>
    </row>
    <row r="615" spans="1:17">
      <c r="A615" s="1630"/>
      <c r="B615" s="161">
        <v>8</v>
      </c>
      <c r="C615" s="162"/>
      <c r="D615" s="161"/>
      <c r="E615" s="161"/>
      <c r="F615" s="163"/>
      <c r="G615" s="163"/>
      <c r="H615" s="163"/>
      <c r="I615" s="163"/>
      <c r="J615" s="163"/>
      <c r="K615" s="164"/>
      <c r="L615" s="164"/>
      <c r="M615" s="165"/>
      <c r="N615" s="166"/>
      <c r="O615" s="167"/>
      <c r="P615" s="168"/>
      <c r="Q615" s="169"/>
    </row>
    <row r="616" spans="1:17">
      <c r="A616" s="1630"/>
      <c r="B616" s="161">
        <v>9</v>
      </c>
      <c r="C616" s="162"/>
      <c r="D616" s="161"/>
      <c r="E616" s="161"/>
      <c r="F616" s="163"/>
      <c r="G616" s="163"/>
      <c r="H616" s="163"/>
      <c r="I616" s="163"/>
      <c r="J616" s="163"/>
      <c r="K616" s="164"/>
      <c r="L616" s="164"/>
      <c r="M616" s="165"/>
      <c r="N616" s="166"/>
      <c r="O616" s="167"/>
      <c r="P616" s="168"/>
      <c r="Q616" s="169"/>
    </row>
    <row r="617" spans="1:17" ht="12" thickBot="1">
      <c r="A617" s="1631"/>
      <c r="B617" s="170">
        <v>10</v>
      </c>
      <c r="C617" s="171"/>
      <c r="D617" s="170"/>
      <c r="E617" s="170"/>
      <c r="F617" s="172"/>
      <c r="G617" s="172"/>
      <c r="H617" s="172"/>
      <c r="I617" s="172"/>
      <c r="J617" s="172"/>
      <c r="K617" s="173"/>
      <c r="L617" s="173"/>
      <c r="M617" s="174"/>
      <c r="N617" s="175"/>
      <c r="O617" s="176"/>
      <c r="P617" s="177"/>
      <c r="Q617" s="178"/>
    </row>
    <row r="618" spans="1:17">
      <c r="A618" s="1597" t="s">
        <v>133</v>
      </c>
      <c r="B618" s="98">
        <v>1</v>
      </c>
      <c r="C618" s="713" t="s">
        <v>254</v>
      </c>
      <c r="D618" s="714">
        <v>43</v>
      </c>
      <c r="E618" s="714">
        <v>1971</v>
      </c>
      <c r="F618" s="715">
        <v>36.6</v>
      </c>
      <c r="G618" s="715">
        <v>0</v>
      </c>
      <c r="H618" s="715">
        <v>0</v>
      </c>
      <c r="I618" s="715">
        <v>36.599997000000002</v>
      </c>
      <c r="J618" s="715">
        <v>1764.69</v>
      </c>
      <c r="K618" s="716">
        <v>36.599997000000002</v>
      </c>
      <c r="L618" s="715">
        <v>1764.69</v>
      </c>
      <c r="M618" s="717">
        <v>2.0740184961664656E-2</v>
      </c>
      <c r="N618" s="718">
        <v>264.43400000000003</v>
      </c>
      <c r="O618" s="719">
        <v>5.4844100701528324</v>
      </c>
      <c r="P618" s="720">
        <v>1244.4110976998795</v>
      </c>
      <c r="Q618" s="721">
        <v>329.06460420917</v>
      </c>
    </row>
    <row r="619" spans="1:17">
      <c r="A619" s="1598"/>
      <c r="B619" s="98">
        <v>2</v>
      </c>
      <c r="C619" s="713" t="s">
        <v>253</v>
      </c>
      <c r="D619" s="714">
        <v>20</v>
      </c>
      <c r="E619" s="714">
        <v>1973</v>
      </c>
      <c r="F619" s="715">
        <v>24.47</v>
      </c>
      <c r="G619" s="715">
        <v>1.495932</v>
      </c>
      <c r="H619" s="715">
        <v>3.2</v>
      </c>
      <c r="I619" s="715">
        <v>19.774066000000001</v>
      </c>
      <c r="J619" s="715">
        <v>929.05</v>
      </c>
      <c r="K619" s="716">
        <v>19.774066000000001</v>
      </c>
      <c r="L619" s="715">
        <v>929.05</v>
      </c>
      <c r="M619" s="717">
        <v>2.1284178461869654E-2</v>
      </c>
      <c r="N619" s="718">
        <v>264.43400000000003</v>
      </c>
      <c r="O619" s="719">
        <v>5.6282604473860411</v>
      </c>
      <c r="P619" s="720">
        <v>1277.0507077121792</v>
      </c>
      <c r="Q619" s="721">
        <v>337.69562684316247</v>
      </c>
    </row>
    <row r="620" spans="1:17">
      <c r="A620" s="1598"/>
      <c r="B620" s="98">
        <v>3</v>
      </c>
      <c r="C620" s="713" t="s">
        <v>255</v>
      </c>
      <c r="D620" s="714">
        <v>44</v>
      </c>
      <c r="E620" s="714">
        <v>1964</v>
      </c>
      <c r="F620" s="715">
        <v>48.215000000000003</v>
      </c>
      <c r="G620" s="715">
        <v>2.750175</v>
      </c>
      <c r="H620" s="715">
        <v>4.6451599999999997</v>
      </c>
      <c r="I620" s="715">
        <v>40.819670000000002</v>
      </c>
      <c r="J620" s="715">
        <v>1865.95</v>
      </c>
      <c r="K620" s="716">
        <v>40.819670000000002</v>
      </c>
      <c r="L620" s="715">
        <v>1865.95</v>
      </c>
      <c r="M620" s="717">
        <v>2.1876079208982019E-2</v>
      </c>
      <c r="N620" s="718">
        <v>264.43400000000003</v>
      </c>
      <c r="O620" s="719">
        <v>5.7847791295479514</v>
      </c>
      <c r="P620" s="720">
        <v>1312.5647525389211</v>
      </c>
      <c r="Q620" s="721">
        <v>347.08674777287712</v>
      </c>
    </row>
    <row r="621" spans="1:17">
      <c r="A621" s="1598"/>
      <c r="B621" s="98">
        <v>4</v>
      </c>
      <c r="C621" s="713" t="s">
        <v>257</v>
      </c>
      <c r="D621" s="714">
        <v>50</v>
      </c>
      <c r="E621" s="714">
        <v>1971</v>
      </c>
      <c r="F621" s="715">
        <v>68.766000000000005</v>
      </c>
      <c r="G621" s="715">
        <v>4.1252880000000003</v>
      </c>
      <c r="H621" s="715">
        <v>8</v>
      </c>
      <c r="I621" s="715">
        <v>56.640711000000003</v>
      </c>
      <c r="J621" s="715">
        <v>2518.19</v>
      </c>
      <c r="K621" s="716">
        <v>56.640711000000003</v>
      </c>
      <c r="L621" s="715">
        <v>2518.19</v>
      </c>
      <c r="M621" s="717">
        <v>2.2492628038392654E-2</v>
      </c>
      <c r="N621" s="718">
        <v>264.43400000000003</v>
      </c>
      <c r="O621" s="719">
        <v>5.9478156027043241</v>
      </c>
      <c r="P621" s="720">
        <v>1349.5576823035594</v>
      </c>
      <c r="Q621" s="721">
        <v>356.8689361622595</v>
      </c>
    </row>
    <row r="622" spans="1:17">
      <c r="A622" s="1598"/>
      <c r="B622" s="98">
        <v>5</v>
      </c>
      <c r="C622" s="713" t="s">
        <v>256</v>
      </c>
      <c r="D622" s="714">
        <v>32</v>
      </c>
      <c r="E622" s="714">
        <v>1967</v>
      </c>
      <c r="F622" s="715">
        <v>35.884</v>
      </c>
      <c r="G622" s="715">
        <v>0</v>
      </c>
      <c r="H622" s="715">
        <v>0</v>
      </c>
      <c r="I622" s="715">
        <v>35.883999000000003</v>
      </c>
      <c r="J622" s="715">
        <v>1535</v>
      </c>
      <c r="K622" s="716">
        <v>35.883999000000003</v>
      </c>
      <c r="L622" s="715">
        <v>1535</v>
      </c>
      <c r="M622" s="717">
        <v>2.3377198045602607E-2</v>
      </c>
      <c r="N622" s="718">
        <v>264.43400000000003</v>
      </c>
      <c r="O622" s="719">
        <v>6.1817259879908804</v>
      </c>
      <c r="P622" s="720">
        <v>1402.6318827361563</v>
      </c>
      <c r="Q622" s="721">
        <v>370.90355927945279</v>
      </c>
    </row>
    <row r="623" spans="1:17">
      <c r="A623" s="1598"/>
      <c r="B623" s="98">
        <v>6</v>
      </c>
      <c r="C623" s="713"/>
      <c r="D623" s="714"/>
      <c r="E623" s="714"/>
      <c r="F623" s="715"/>
      <c r="G623" s="715"/>
      <c r="H623" s="715"/>
      <c r="I623" s="715"/>
      <c r="J623" s="715"/>
      <c r="K623" s="716"/>
      <c r="L623" s="715"/>
      <c r="M623" s="717"/>
      <c r="N623" s="718"/>
      <c r="O623" s="719"/>
      <c r="P623" s="720"/>
      <c r="Q623" s="721"/>
    </row>
    <row r="624" spans="1:17">
      <c r="A624" s="1598"/>
      <c r="B624" s="98">
        <v>7</v>
      </c>
      <c r="C624" s="713"/>
      <c r="D624" s="714"/>
      <c r="E624" s="714"/>
      <c r="F624" s="715"/>
      <c r="G624" s="715"/>
      <c r="H624" s="715"/>
      <c r="I624" s="715"/>
      <c r="J624" s="715"/>
      <c r="K624" s="716"/>
      <c r="L624" s="715"/>
      <c r="M624" s="717"/>
      <c r="N624" s="718"/>
      <c r="O624" s="719"/>
      <c r="P624" s="720"/>
      <c r="Q624" s="721"/>
    </row>
    <row r="625" spans="1:17">
      <c r="A625" s="1598"/>
      <c r="B625" s="98">
        <v>8</v>
      </c>
      <c r="C625" s="713"/>
      <c r="D625" s="714"/>
      <c r="E625" s="714"/>
      <c r="F625" s="715"/>
      <c r="G625" s="715"/>
      <c r="H625" s="715"/>
      <c r="I625" s="715"/>
      <c r="J625" s="715"/>
      <c r="K625" s="716"/>
      <c r="L625" s="715"/>
      <c r="M625" s="717"/>
      <c r="N625" s="718"/>
      <c r="O625" s="719"/>
      <c r="P625" s="720"/>
      <c r="Q625" s="721"/>
    </row>
    <row r="626" spans="1:17" ht="12.75" customHeight="1">
      <c r="A626" s="1598"/>
      <c r="B626" s="98">
        <v>9</v>
      </c>
      <c r="C626" s="713"/>
      <c r="D626" s="714"/>
      <c r="E626" s="714"/>
      <c r="F626" s="715"/>
      <c r="G626" s="715"/>
      <c r="H626" s="715"/>
      <c r="I626" s="715"/>
      <c r="J626" s="715"/>
      <c r="K626" s="716"/>
      <c r="L626" s="715"/>
      <c r="M626" s="717"/>
      <c r="N626" s="718"/>
      <c r="O626" s="719"/>
      <c r="P626" s="720"/>
      <c r="Q626" s="721"/>
    </row>
    <row r="627" spans="1:17" ht="12" thickBot="1">
      <c r="A627" s="1598"/>
      <c r="B627" s="181">
        <v>10</v>
      </c>
      <c r="C627" s="758"/>
      <c r="D627" s="759"/>
      <c r="E627" s="759"/>
      <c r="F627" s="760"/>
      <c r="G627" s="760"/>
      <c r="H627" s="760"/>
      <c r="I627" s="760"/>
      <c r="J627" s="760"/>
      <c r="K627" s="761"/>
      <c r="L627" s="760"/>
      <c r="M627" s="762"/>
      <c r="N627" s="763"/>
      <c r="O627" s="764"/>
      <c r="P627" s="765"/>
      <c r="Q627" s="766"/>
    </row>
    <row r="628" spans="1:17">
      <c r="A628" s="1599" t="s">
        <v>143</v>
      </c>
      <c r="B628" s="182">
        <v>1</v>
      </c>
      <c r="C628" s="2273" t="s">
        <v>261</v>
      </c>
      <c r="D628" s="2274">
        <v>45</v>
      </c>
      <c r="E628" s="2274">
        <v>1982</v>
      </c>
      <c r="F628" s="2275">
        <v>41.783000000000001</v>
      </c>
      <c r="G628" s="2275">
        <v>3.7012740000000002</v>
      </c>
      <c r="H628" s="2275">
        <v>0.44500000000000001</v>
      </c>
      <c r="I628" s="2275">
        <v>37.636724000000001</v>
      </c>
      <c r="J628" s="2275">
        <v>1563.22</v>
      </c>
      <c r="K628" s="2276">
        <v>37.636724000000001</v>
      </c>
      <c r="L628" s="2275">
        <v>1563.22</v>
      </c>
      <c r="M628" s="2277">
        <v>2.4076408950755492E-2</v>
      </c>
      <c r="N628" s="2278">
        <v>264.43400000000003</v>
      </c>
      <c r="O628" s="2279">
        <v>6.3666211244840785</v>
      </c>
      <c r="P628" s="2280">
        <v>1444.5845370453296</v>
      </c>
      <c r="Q628" s="2281">
        <v>381.99726746904474</v>
      </c>
    </row>
    <row r="629" spans="1:17">
      <c r="A629" s="1600"/>
      <c r="B629" s="183">
        <v>2</v>
      </c>
      <c r="C629" s="722" t="s">
        <v>259</v>
      </c>
      <c r="D629" s="723">
        <v>29</v>
      </c>
      <c r="E629" s="723">
        <v>1960</v>
      </c>
      <c r="F629" s="724">
        <v>29.8</v>
      </c>
      <c r="G629" s="724">
        <v>0</v>
      </c>
      <c r="H629" s="724">
        <v>0</v>
      </c>
      <c r="I629" s="724">
        <v>29.799997999999999</v>
      </c>
      <c r="J629" s="724">
        <v>1187.67</v>
      </c>
      <c r="K629" s="725">
        <v>29.799997999999999</v>
      </c>
      <c r="L629" s="724">
        <v>1187.67</v>
      </c>
      <c r="M629" s="726">
        <v>2.5091143162663025E-2</v>
      </c>
      <c r="N629" s="727">
        <v>264.43400000000003</v>
      </c>
      <c r="O629" s="728">
        <v>6.6349513510756353</v>
      </c>
      <c r="P629" s="729">
        <v>1505.4685897597815</v>
      </c>
      <c r="Q629" s="730">
        <v>398.09708106453809</v>
      </c>
    </row>
    <row r="630" spans="1:17">
      <c r="A630" s="1600"/>
      <c r="B630" s="183">
        <v>3</v>
      </c>
      <c r="C630" s="722" t="s">
        <v>260</v>
      </c>
      <c r="D630" s="723">
        <v>32</v>
      </c>
      <c r="E630" s="723">
        <v>1965</v>
      </c>
      <c r="F630" s="724">
        <v>36.747999999999998</v>
      </c>
      <c r="G630" s="724">
        <v>0</v>
      </c>
      <c r="H630" s="724">
        <v>0</v>
      </c>
      <c r="I630" s="724">
        <v>36.747998000000003</v>
      </c>
      <c r="J630" s="724">
        <v>1419.59</v>
      </c>
      <c r="K630" s="725">
        <v>36.747998000000003</v>
      </c>
      <c r="L630" s="724">
        <v>1419.59</v>
      </c>
      <c r="M630" s="726">
        <v>2.5886346057664541E-2</v>
      </c>
      <c r="N630" s="727">
        <v>264.43400000000003</v>
      </c>
      <c r="O630" s="728">
        <v>6.8452300334124656</v>
      </c>
      <c r="P630" s="729">
        <v>1553.1807634598724</v>
      </c>
      <c r="Q630" s="730">
        <v>410.71380200474795</v>
      </c>
    </row>
    <row r="631" spans="1:17">
      <c r="A631" s="1600"/>
      <c r="B631" s="183">
        <v>4</v>
      </c>
      <c r="C631" s="722" t="s">
        <v>258</v>
      </c>
      <c r="D631" s="723">
        <v>6</v>
      </c>
      <c r="E631" s="723">
        <v>1956</v>
      </c>
      <c r="F631" s="724">
        <v>10.468</v>
      </c>
      <c r="G631" s="724">
        <v>0.77708699999999997</v>
      </c>
      <c r="H631" s="724">
        <v>0.921288</v>
      </c>
      <c r="I631" s="724">
        <v>8.7696229999999993</v>
      </c>
      <c r="J631" s="724">
        <v>327.26</v>
      </c>
      <c r="K631" s="725">
        <v>8.7696229999999993</v>
      </c>
      <c r="L631" s="724">
        <v>327.26</v>
      </c>
      <c r="M631" s="726">
        <v>2.6797112387703964E-2</v>
      </c>
      <c r="N631" s="727">
        <v>264.43400000000003</v>
      </c>
      <c r="O631" s="728">
        <v>7.0860676171301105</v>
      </c>
      <c r="P631" s="729">
        <v>1607.8267432622376</v>
      </c>
      <c r="Q631" s="730">
        <v>425.16405702780656</v>
      </c>
    </row>
    <row r="632" spans="1:17">
      <c r="A632" s="1600"/>
      <c r="B632" s="183">
        <v>5</v>
      </c>
      <c r="C632" s="722"/>
      <c r="D632" s="723"/>
      <c r="E632" s="723"/>
      <c r="F632" s="724"/>
      <c r="G632" s="724"/>
      <c r="H632" s="724"/>
      <c r="I632" s="724"/>
      <c r="J632" s="724"/>
      <c r="K632" s="725"/>
      <c r="L632" s="724"/>
      <c r="M632" s="726"/>
      <c r="N632" s="727"/>
      <c r="O632" s="728"/>
      <c r="P632" s="729"/>
      <c r="Q632" s="730"/>
    </row>
    <row r="633" spans="1:17">
      <c r="A633" s="1600"/>
      <c r="B633" s="183">
        <v>6</v>
      </c>
      <c r="C633" s="722"/>
      <c r="D633" s="723"/>
      <c r="E633" s="723"/>
      <c r="F633" s="724"/>
      <c r="G633" s="724"/>
      <c r="H633" s="724"/>
      <c r="I633" s="724"/>
      <c r="J633" s="724"/>
      <c r="K633" s="725"/>
      <c r="L633" s="724"/>
      <c r="M633" s="726"/>
      <c r="N633" s="727"/>
      <c r="O633" s="728"/>
      <c r="P633" s="729"/>
      <c r="Q633" s="730"/>
    </row>
    <row r="634" spans="1:17">
      <c r="A634" s="1600"/>
      <c r="B634" s="183">
        <v>7</v>
      </c>
      <c r="C634" s="722"/>
      <c r="D634" s="723"/>
      <c r="E634" s="723"/>
      <c r="F634" s="724"/>
      <c r="G634" s="724"/>
      <c r="H634" s="724"/>
      <c r="I634" s="724"/>
      <c r="J634" s="724"/>
      <c r="K634" s="725"/>
      <c r="L634" s="724"/>
      <c r="M634" s="726"/>
      <c r="N634" s="727"/>
      <c r="O634" s="728"/>
      <c r="P634" s="729"/>
      <c r="Q634" s="730"/>
    </row>
    <row r="635" spans="1:17">
      <c r="A635" s="1600"/>
      <c r="B635" s="183">
        <v>8</v>
      </c>
      <c r="C635" s="722"/>
      <c r="D635" s="723"/>
      <c r="E635" s="723"/>
      <c r="F635" s="724"/>
      <c r="G635" s="724"/>
      <c r="H635" s="724"/>
      <c r="I635" s="724"/>
      <c r="J635" s="724"/>
      <c r="K635" s="725"/>
      <c r="L635" s="724"/>
      <c r="M635" s="726"/>
      <c r="N635" s="727"/>
      <c r="O635" s="728"/>
      <c r="P635" s="729"/>
      <c r="Q635" s="730"/>
    </row>
    <row r="636" spans="1:17" ht="12.75" customHeight="1">
      <c r="A636" s="1600"/>
      <c r="B636" s="183">
        <v>9</v>
      </c>
      <c r="C636" s="722"/>
      <c r="D636" s="723"/>
      <c r="E636" s="723"/>
      <c r="F636" s="724"/>
      <c r="G636" s="724"/>
      <c r="H636" s="724"/>
      <c r="I636" s="724"/>
      <c r="J636" s="724"/>
      <c r="K636" s="725"/>
      <c r="L636" s="724"/>
      <c r="M636" s="726"/>
      <c r="N636" s="727"/>
      <c r="O636" s="728"/>
      <c r="P636" s="729"/>
      <c r="Q636" s="730"/>
    </row>
    <row r="637" spans="1:17" ht="12" thickBot="1">
      <c r="A637" s="1601"/>
      <c r="B637" s="184">
        <v>10</v>
      </c>
      <c r="C637" s="731"/>
      <c r="D637" s="732"/>
      <c r="E637" s="732"/>
      <c r="F637" s="733"/>
      <c r="G637" s="733"/>
      <c r="H637" s="733"/>
      <c r="I637" s="733"/>
      <c r="J637" s="733"/>
      <c r="K637" s="734"/>
      <c r="L637" s="733"/>
      <c r="M637" s="735"/>
      <c r="N637" s="736"/>
      <c r="O637" s="737"/>
      <c r="P637" s="738"/>
      <c r="Q637" s="739"/>
    </row>
    <row r="638" spans="1:17">
      <c r="A638" s="1602" t="s">
        <v>154</v>
      </c>
      <c r="B638" s="21">
        <v>1</v>
      </c>
      <c r="C638" s="740"/>
      <c r="D638" s="741"/>
      <c r="E638" s="741"/>
      <c r="F638" s="742"/>
      <c r="G638" s="742"/>
      <c r="H638" s="742"/>
      <c r="I638" s="742"/>
      <c r="J638" s="742"/>
      <c r="K638" s="743"/>
      <c r="L638" s="742"/>
      <c r="M638" s="744"/>
      <c r="N638" s="745"/>
      <c r="O638" s="746"/>
      <c r="P638" s="747"/>
      <c r="Q638" s="748"/>
    </row>
    <row r="639" spans="1:17">
      <c r="A639" s="1603"/>
      <c r="B639" s="23">
        <v>2</v>
      </c>
      <c r="C639" s="749"/>
      <c r="D639" s="750"/>
      <c r="E639" s="750"/>
      <c r="F639" s="751"/>
      <c r="G639" s="751"/>
      <c r="H639" s="751"/>
      <c r="I639" s="751"/>
      <c r="J639" s="751"/>
      <c r="K639" s="752"/>
      <c r="L639" s="751"/>
      <c r="M639" s="753"/>
      <c r="N639" s="754"/>
      <c r="O639" s="755"/>
      <c r="P639" s="756"/>
      <c r="Q639" s="757"/>
    </row>
    <row r="640" spans="1:17">
      <c r="A640" s="1603"/>
      <c r="B640" s="23">
        <v>3</v>
      </c>
      <c r="C640" s="300"/>
      <c r="D640" s="301"/>
      <c r="E640" s="301"/>
      <c r="F640" s="186"/>
      <c r="G640" s="186"/>
      <c r="H640" s="186"/>
      <c r="I640" s="186"/>
      <c r="J640" s="186"/>
      <c r="K640" s="302"/>
      <c r="L640" s="186"/>
      <c r="M640" s="303"/>
      <c r="N640" s="304"/>
      <c r="O640" s="73"/>
      <c r="P640" s="305"/>
      <c r="Q640" s="306"/>
    </row>
    <row r="641" spans="1:17">
      <c r="A641" s="1603"/>
      <c r="B641" s="23">
        <v>4</v>
      </c>
      <c r="C641" s="300"/>
      <c r="D641" s="301"/>
      <c r="E641" s="301"/>
      <c r="F641" s="186"/>
      <c r="G641" s="186"/>
      <c r="H641" s="186"/>
      <c r="I641" s="186"/>
      <c r="J641" s="186"/>
      <c r="K641" s="302"/>
      <c r="L641" s="186"/>
      <c r="M641" s="303"/>
      <c r="N641" s="304"/>
      <c r="O641" s="73"/>
      <c r="P641" s="305"/>
      <c r="Q641" s="306"/>
    </row>
    <row r="642" spans="1:17">
      <c r="A642" s="1603"/>
      <c r="B642" s="23">
        <v>5</v>
      </c>
      <c r="C642" s="300"/>
      <c r="D642" s="301"/>
      <c r="E642" s="301"/>
      <c r="F642" s="186"/>
      <c r="G642" s="186"/>
      <c r="H642" s="186"/>
      <c r="I642" s="186"/>
      <c r="J642" s="186"/>
      <c r="K642" s="302"/>
      <c r="L642" s="186"/>
      <c r="M642" s="303"/>
      <c r="N642" s="304"/>
      <c r="O642" s="73"/>
      <c r="P642" s="305"/>
      <c r="Q642" s="306"/>
    </row>
    <row r="643" spans="1:17">
      <c r="A643" s="1603"/>
      <c r="B643" s="23">
        <v>6</v>
      </c>
      <c r="C643" s="300"/>
      <c r="D643" s="301"/>
      <c r="E643" s="301"/>
      <c r="F643" s="186"/>
      <c r="G643" s="186"/>
      <c r="H643" s="186"/>
      <c r="I643" s="186"/>
      <c r="J643" s="186"/>
      <c r="K643" s="302"/>
      <c r="L643" s="186"/>
      <c r="M643" s="303"/>
      <c r="N643" s="304"/>
      <c r="O643" s="73"/>
      <c r="P643" s="305"/>
      <c r="Q643" s="306"/>
    </row>
    <row r="644" spans="1:17">
      <c r="A644" s="1603"/>
      <c r="B644" s="23">
        <v>7</v>
      </c>
      <c r="C644" s="300"/>
      <c r="D644" s="301"/>
      <c r="E644" s="301"/>
      <c r="F644" s="186"/>
      <c r="G644" s="186"/>
      <c r="H644" s="186"/>
      <c r="I644" s="186"/>
      <c r="J644" s="186"/>
      <c r="K644" s="302"/>
      <c r="L644" s="186"/>
      <c r="M644" s="303"/>
      <c r="N644" s="304"/>
      <c r="O644" s="73"/>
      <c r="P644" s="305"/>
      <c r="Q644" s="306"/>
    </row>
    <row r="645" spans="1:17">
      <c r="A645" s="1603"/>
      <c r="B645" s="23">
        <v>8</v>
      </c>
      <c r="C645" s="300"/>
      <c r="D645" s="301"/>
      <c r="E645" s="301"/>
      <c r="F645" s="186"/>
      <c r="G645" s="186"/>
      <c r="H645" s="186"/>
      <c r="I645" s="186"/>
      <c r="J645" s="186"/>
      <c r="K645" s="302"/>
      <c r="L645" s="186"/>
      <c r="M645" s="303"/>
      <c r="N645" s="304"/>
      <c r="O645" s="73"/>
      <c r="P645" s="305"/>
      <c r="Q645" s="306"/>
    </row>
    <row r="646" spans="1:17" ht="12.75" customHeight="1">
      <c r="A646" s="1603"/>
      <c r="B646" s="23">
        <v>9</v>
      </c>
      <c r="C646" s="300"/>
      <c r="D646" s="301"/>
      <c r="E646" s="301"/>
      <c r="F646" s="186"/>
      <c r="G646" s="186"/>
      <c r="H646" s="186"/>
      <c r="I646" s="186"/>
      <c r="J646" s="186"/>
      <c r="K646" s="302"/>
      <c r="L646" s="186"/>
      <c r="M646" s="303"/>
      <c r="N646" s="304"/>
      <c r="O646" s="73"/>
      <c r="P646" s="305"/>
      <c r="Q646" s="306"/>
    </row>
    <row r="647" spans="1:17" ht="12.75" thickBot="1">
      <c r="A647" s="1604"/>
      <c r="B647" s="322">
        <v>10</v>
      </c>
      <c r="C647" s="307"/>
      <c r="D647" s="308"/>
      <c r="E647" s="308"/>
      <c r="F647" s="187"/>
      <c r="G647" s="187"/>
      <c r="H647" s="187"/>
      <c r="I647" s="187"/>
      <c r="J647" s="187"/>
      <c r="K647" s="309"/>
      <c r="L647" s="187"/>
      <c r="M647" s="310"/>
      <c r="N647" s="311"/>
      <c r="O647" s="312"/>
      <c r="P647" s="313"/>
      <c r="Q647" s="188"/>
    </row>
    <row r="648" spans="1:17">
      <c r="F648" s="110"/>
      <c r="G648" s="110"/>
      <c r="H648" s="110"/>
      <c r="I648" s="110"/>
    </row>
    <row r="649" spans="1:17">
      <c r="F649" s="110"/>
      <c r="G649" s="110"/>
      <c r="H649" s="110"/>
      <c r="I649" s="110"/>
    </row>
    <row r="650" spans="1:17" ht="15">
      <c r="A650" s="1595" t="s">
        <v>262</v>
      </c>
      <c r="B650" s="1595"/>
      <c r="C650" s="1595"/>
      <c r="D650" s="1595"/>
      <c r="E650" s="1595"/>
      <c r="F650" s="1595"/>
      <c r="G650" s="1595"/>
      <c r="H650" s="1595"/>
      <c r="I650" s="1595"/>
      <c r="J650" s="1595"/>
      <c r="K650" s="1595"/>
      <c r="L650" s="1595"/>
      <c r="M650" s="1595"/>
      <c r="N650" s="1595"/>
      <c r="O650" s="1595"/>
      <c r="P650" s="1595"/>
      <c r="Q650" s="1595"/>
    </row>
    <row r="651" spans="1:17" ht="13.5" thickBot="1">
      <c r="A651" s="1265"/>
      <c r="B651" s="1265"/>
      <c r="C651" s="1265"/>
      <c r="D651" s="1265"/>
      <c r="E651" s="1521" t="s">
        <v>507</v>
      </c>
      <c r="F651" s="1521"/>
      <c r="G651" s="1521"/>
      <c r="H651" s="1521"/>
      <c r="I651" s="1265">
        <v>1.3</v>
      </c>
      <c r="J651" s="1265" t="s">
        <v>506</v>
      </c>
      <c r="K651" s="1265" t="s">
        <v>508</v>
      </c>
      <c r="L651" s="1266">
        <v>518</v>
      </c>
      <c r="M651" s="1265"/>
      <c r="N651" s="1265"/>
      <c r="O651" s="1265"/>
      <c r="P651" s="1265"/>
      <c r="Q651" s="1265"/>
    </row>
    <row r="652" spans="1:17">
      <c r="A652" s="1605" t="s">
        <v>1</v>
      </c>
      <c r="B652" s="1552" t="s">
        <v>0</v>
      </c>
      <c r="C652" s="1524" t="s">
        <v>2</v>
      </c>
      <c r="D652" s="1524" t="s">
        <v>3</v>
      </c>
      <c r="E652" s="1524" t="s">
        <v>13</v>
      </c>
      <c r="F652" s="1527" t="s">
        <v>14</v>
      </c>
      <c r="G652" s="1528"/>
      <c r="H652" s="1528"/>
      <c r="I652" s="1529"/>
      <c r="J652" s="1524" t="s">
        <v>4</v>
      </c>
      <c r="K652" s="1524" t="s">
        <v>15</v>
      </c>
      <c r="L652" s="1524" t="s">
        <v>5</v>
      </c>
      <c r="M652" s="1524" t="s">
        <v>6</v>
      </c>
      <c r="N652" s="1524" t="s">
        <v>16</v>
      </c>
      <c r="O652" s="1554" t="s">
        <v>17</v>
      </c>
      <c r="P652" s="1524" t="s">
        <v>25</v>
      </c>
      <c r="Q652" s="1543" t="s">
        <v>26</v>
      </c>
    </row>
    <row r="653" spans="1:17" ht="33.75">
      <c r="A653" s="1606"/>
      <c r="B653" s="1553"/>
      <c r="C653" s="1525"/>
      <c r="D653" s="1526"/>
      <c r="E653" s="1526"/>
      <c r="F653" s="18" t="s">
        <v>18</v>
      </c>
      <c r="G653" s="18" t="s">
        <v>19</v>
      </c>
      <c r="H653" s="18" t="s">
        <v>20</v>
      </c>
      <c r="I653" s="18" t="s">
        <v>21</v>
      </c>
      <c r="J653" s="1526"/>
      <c r="K653" s="1526"/>
      <c r="L653" s="1526"/>
      <c r="M653" s="1526"/>
      <c r="N653" s="1526"/>
      <c r="O653" s="1555"/>
      <c r="P653" s="1526"/>
      <c r="Q653" s="1544"/>
    </row>
    <row r="654" spans="1:17">
      <c r="A654" s="1607"/>
      <c r="B654" s="1608"/>
      <c r="C654" s="1526"/>
      <c r="D654" s="120" t="s">
        <v>7</v>
      </c>
      <c r="E654" s="120" t="s">
        <v>8</v>
      </c>
      <c r="F654" s="120" t="s">
        <v>9</v>
      </c>
      <c r="G654" s="120" t="s">
        <v>9</v>
      </c>
      <c r="H654" s="120" t="s">
        <v>9</v>
      </c>
      <c r="I654" s="120" t="s">
        <v>9</v>
      </c>
      <c r="J654" s="120" t="s">
        <v>22</v>
      </c>
      <c r="K654" s="120" t="s">
        <v>9</v>
      </c>
      <c r="L654" s="120" t="s">
        <v>22</v>
      </c>
      <c r="M654" s="120" t="s">
        <v>76</v>
      </c>
      <c r="N654" s="120" t="s">
        <v>10</v>
      </c>
      <c r="O654" s="120" t="s">
        <v>77</v>
      </c>
      <c r="P654" s="121" t="s">
        <v>27</v>
      </c>
      <c r="Q654" s="122" t="s">
        <v>28</v>
      </c>
    </row>
    <row r="655" spans="1:17" ht="12" thickBot="1">
      <c r="A655" s="123">
        <v>1</v>
      </c>
      <c r="B655" s="124">
        <v>2</v>
      </c>
      <c r="C655" s="125">
        <v>3</v>
      </c>
      <c r="D655" s="126">
        <v>4</v>
      </c>
      <c r="E655" s="126">
        <v>5</v>
      </c>
      <c r="F655" s="126">
        <v>6</v>
      </c>
      <c r="G655" s="126">
        <v>7</v>
      </c>
      <c r="H655" s="126">
        <v>8</v>
      </c>
      <c r="I655" s="126">
        <v>9</v>
      </c>
      <c r="J655" s="126">
        <v>10</v>
      </c>
      <c r="K655" s="126">
        <v>11</v>
      </c>
      <c r="L655" s="125">
        <v>12</v>
      </c>
      <c r="M655" s="126">
        <v>13</v>
      </c>
      <c r="N655" s="126">
        <v>14</v>
      </c>
      <c r="O655" s="127">
        <v>15</v>
      </c>
      <c r="P655" s="125">
        <v>16</v>
      </c>
      <c r="Q655" s="128">
        <v>17</v>
      </c>
    </row>
    <row r="656" spans="1:17">
      <c r="A656" s="1624" t="s">
        <v>107</v>
      </c>
      <c r="B656" s="321">
        <v>1</v>
      </c>
      <c r="C656" s="2263" t="s">
        <v>263</v>
      </c>
      <c r="D656" s="2264">
        <v>50</v>
      </c>
      <c r="E656" s="2264">
        <v>1993</v>
      </c>
      <c r="F656" s="2265">
        <v>38.090000000000003</v>
      </c>
      <c r="G656" s="2266">
        <v>3.6898770000000001</v>
      </c>
      <c r="H656" s="2266">
        <v>7.84</v>
      </c>
      <c r="I656" s="2266">
        <v>26.560124999999999</v>
      </c>
      <c r="J656" s="2266">
        <v>2469.6799999999998</v>
      </c>
      <c r="K656" s="2267">
        <v>26.560124999999999</v>
      </c>
      <c r="L656" s="2266">
        <v>2469.6799999999998</v>
      </c>
      <c r="M656" s="2268">
        <v>1.0754480337533607E-2</v>
      </c>
      <c r="N656" s="2269">
        <v>277.18700000000001</v>
      </c>
      <c r="O656" s="2270">
        <v>2.9810021413199279</v>
      </c>
      <c r="P656" s="2271">
        <v>645.26882025201644</v>
      </c>
      <c r="Q656" s="2272">
        <v>178.86012847919571</v>
      </c>
    </row>
    <row r="657" spans="1:17">
      <c r="A657" s="1625"/>
      <c r="B657" s="131">
        <v>2</v>
      </c>
      <c r="C657" s="2282" t="s">
        <v>592</v>
      </c>
      <c r="D657" s="2264">
        <v>12</v>
      </c>
      <c r="E657" s="2264">
        <v>1965</v>
      </c>
      <c r="F657" s="2265">
        <v>8.7040000000000006</v>
      </c>
      <c r="G657" s="2266">
        <v>0</v>
      </c>
      <c r="H657" s="2266">
        <v>0</v>
      </c>
      <c r="I657" s="2266">
        <v>8.7040009999999999</v>
      </c>
      <c r="J657" s="2266">
        <v>722.22</v>
      </c>
      <c r="K657" s="2267">
        <v>8.7040009999999999</v>
      </c>
      <c r="L657" s="2266">
        <v>722.22</v>
      </c>
      <c r="M657" s="2268">
        <v>1.2051730774556228E-2</v>
      </c>
      <c r="N657" s="2269">
        <v>277.18700000000001</v>
      </c>
      <c r="O657" s="2270">
        <v>3.3405830982069173</v>
      </c>
      <c r="P657" s="2271">
        <v>723.10384647337366</v>
      </c>
      <c r="Q657" s="2283">
        <v>200.43498589241506</v>
      </c>
    </row>
    <row r="658" spans="1:17">
      <c r="A658" s="1625"/>
      <c r="B658" s="131">
        <v>3</v>
      </c>
      <c r="C658" s="130"/>
      <c r="D658" s="131"/>
      <c r="E658" s="131"/>
      <c r="F658" s="132"/>
      <c r="G658" s="133"/>
      <c r="H658" s="133"/>
      <c r="I658" s="133"/>
      <c r="J658" s="133"/>
      <c r="K658" s="134"/>
      <c r="L658" s="133"/>
      <c r="M658" s="135"/>
      <c r="N658" s="136"/>
      <c r="O658" s="137"/>
      <c r="P658" s="138"/>
      <c r="Q658" s="139"/>
    </row>
    <row r="659" spans="1:17">
      <c r="A659" s="1625"/>
      <c r="B659" s="131">
        <v>4</v>
      </c>
      <c r="C659" s="130"/>
      <c r="D659" s="131"/>
      <c r="E659" s="131"/>
      <c r="F659" s="132"/>
      <c r="G659" s="133"/>
      <c r="H659" s="133"/>
      <c r="I659" s="133"/>
      <c r="J659" s="133"/>
      <c r="K659" s="134"/>
      <c r="L659" s="133"/>
      <c r="M659" s="135"/>
      <c r="N659" s="136"/>
      <c r="O659" s="137"/>
      <c r="P659" s="138"/>
      <c r="Q659" s="139"/>
    </row>
    <row r="660" spans="1:17">
      <c r="A660" s="1625"/>
      <c r="B660" s="131">
        <v>5</v>
      </c>
      <c r="C660" s="130"/>
      <c r="D660" s="131"/>
      <c r="E660" s="131"/>
      <c r="F660" s="132"/>
      <c r="G660" s="133"/>
      <c r="H660" s="133"/>
      <c r="I660" s="133"/>
      <c r="J660" s="133"/>
      <c r="K660" s="134"/>
      <c r="L660" s="133"/>
      <c r="M660" s="135"/>
      <c r="N660" s="136"/>
      <c r="O660" s="137"/>
      <c r="P660" s="138"/>
      <c r="Q660" s="139"/>
    </row>
    <row r="661" spans="1:17">
      <c r="A661" s="1625"/>
      <c r="B661" s="131">
        <v>6</v>
      </c>
      <c r="C661" s="130"/>
      <c r="D661" s="131"/>
      <c r="E661" s="131"/>
      <c r="F661" s="132"/>
      <c r="G661" s="133"/>
      <c r="H661" s="133"/>
      <c r="I661" s="133"/>
      <c r="J661" s="133"/>
      <c r="K661" s="134"/>
      <c r="L661" s="133"/>
      <c r="M661" s="135"/>
      <c r="N661" s="136"/>
      <c r="O661" s="137"/>
      <c r="P661" s="138"/>
      <c r="Q661" s="139"/>
    </row>
    <row r="662" spans="1:17">
      <c r="A662" s="1625"/>
      <c r="B662" s="131">
        <v>7</v>
      </c>
      <c r="C662" s="130"/>
      <c r="D662" s="131"/>
      <c r="E662" s="131"/>
      <c r="F662" s="132"/>
      <c r="G662" s="133"/>
      <c r="H662" s="133"/>
      <c r="I662" s="133"/>
      <c r="J662" s="133"/>
      <c r="K662" s="134"/>
      <c r="L662" s="133"/>
      <c r="M662" s="135"/>
      <c r="N662" s="136"/>
      <c r="O662" s="137"/>
      <c r="P662" s="138"/>
      <c r="Q662" s="139"/>
    </row>
    <row r="663" spans="1:17">
      <c r="A663" s="1625"/>
      <c r="B663" s="131">
        <v>8</v>
      </c>
      <c r="C663" s="130"/>
      <c r="D663" s="131"/>
      <c r="E663" s="131"/>
      <c r="F663" s="132"/>
      <c r="G663" s="133"/>
      <c r="H663" s="133"/>
      <c r="I663" s="133"/>
      <c r="J663" s="133"/>
      <c r="K663" s="134"/>
      <c r="L663" s="133"/>
      <c r="M663" s="135"/>
      <c r="N663" s="136"/>
      <c r="O663" s="137"/>
      <c r="P663" s="138"/>
      <c r="Q663" s="139"/>
    </row>
    <row r="664" spans="1:17">
      <c r="A664" s="1625"/>
      <c r="B664" s="131">
        <v>9</v>
      </c>
      <c r="C664" s="130"/>
      <c r="D664" s="131"/>
      <c r="E664" s="131"/>
      <c r="F664" s="132"/>
      <c r="G664" s="133"/>
      <c r="H664" s="133"/>
      <c r="I664" s="133"/>
      <c r="J664" s="133"/>
      <c r="K664" s="134"/>
      <c r="L664" s="133"/>
      <c r="M664" s="135"/>
      <c r="N664" s="136"/>
      <c r="O664" s="137"/>
      <c r="P664" s="138"/>
      <c r="Q664" s="139"/>
    </row>
    <row r="665" spans="1:17" ht="12" thickBot="1">
      <c r="A665" s="1625"/>
      <c r="B665" s="131">
        <v>10</v>
      </c>
      <c r="C665" s="130"/>
      <c r="D665" s="131"/>
      <c r="E665" s="131"/>
      <c r="F665" s="132"/>
      <c r="G665" s="133"/>
      <c r="H665" s="133"/>
      <c r="I665" s="133"/>
      <c r="J665" s="133"/>
      <c r="K665" s="134"/>
      <c r="L665" s="133"/>
      <c r="M665" s="135"/>
      <c r="N665" s="136"/>
      <c r="O665" s="137"/>
      <c r="P665" s="138"/>
      <c r="Q665" s="139"/>
    </row>
    <row r="666" spans="1:17">
      <c r="A666" s="1626" t="s">
        <v>113</v>
      </c>
      <c r="B666" s="14">
        <v>1</v>
      </c>
      <c r="C666" s="13"/>
      <c r="D666" s="14"/>
      <c r="E666" s="14"/>
      <c r="F666" s="141"/>
      <c r="G666" s="141"/>
      <c r="H666" s="141"/>
      <c r="I666" s="141"/>
      <c r="J666" s="141"/>
      <c r="K666" s="142"/>
      <c r="L666" s="141"/>
      <c r="M666" s="143"/>
      <c r="N666" s="144"/>
      <c r="O666" s="96"/>
      <c r="P666" s="145"/>
      <c r="Q666" s="146"/>
    </row>
    <row r="667" spans="1:17">
      <c r="A667" s="1627"/>
      <c r="B667" s="15">
        <v>2</v>
      </c>
      <c r="C667" s="11"/>
      <c r="D667" s="15"/>
      <c r="E667" s="15"/>
      <c r="F667" s="147"/>
      <c r="G667" s="147"/>
      <c r="H667" s="147"/>
      <c r="I667" s="147"/>
      <c r="J667" s="147"/>
      <c r="K667" s="74"/>
      <c r="L667" s="147"/>
      <c r="M667" s="148"/>
      <c r="N667" s="149"/>
      <c r="O667" s="64"/>
      <c r="P667" s="150"/>
      <c r="Q667" s="151"/>
    </row>
    <row r="668" spans="1:17">
      <c r="A668" s="1627"/>
      <c r="B668" s="15">
        <v>3</v>
      </c>
      <c r="C668" s="11"/>
      <c r="D668" s="15"/>
      <c r="E668" s="15"/>
      <c r="F668" s="147"/>
      <c r="G668" s="147"/>
      <c r="H668" s="147"/>
      <c r="I668" s="147"/>
      <c r="J668" s="147"/>
      <c r="K668" s="74"/>
      <c r="L668" s="147"/>
      <c r="M668" s="148"/>
      <c r="N668" s="149"/>
      <c r="O668" s="64"/>
      <c r="P668" s="150"/>
      <c r="Q668" s="151"/>
    </row>
    <row r="669" spans="1:17">
      <c r="A669" s="1627"/>
      <c r="B669" s="15">
        <v>4</v>
      </c>
      <c r="C669" s="11"/>
      <c r="D669" s="15"/>
      <c r="E669" s="15"/>
      <c r="F669" s="147"/>
      <c r="G669" s="147"/>
      <c r="H669" s="147"/>
      <c r="I669" s="147"/>
      <c r="J669" s="147"/>
      <c r="K669" s="74"/>
      <c r="L669" s="147"/>
      <c r="M669" s="148"/>
      <c r="N669" s="149"/>
      <c r="O669" s="64"/>
      <c r="P669" s="150"/>
      <c r="Q669" s="151"/>
    </row>
    <row r="670" spans="1:17">
      <c r="A670" s="1627"/>
      <c r="B670" s="15">
        <v>5</v>
      </c>
      <c r="C670" s="11"/>
      <c r="D670" s="15"/>
      <c r="E670" s="15"/>
      <c r="F670" s="147"/>
      <c r="G670" s="147"/>
      <c r="H670" s="147"/>
      <c r="I670" s="147"/>
      <c r="J670" s="147"/>
      <c r="K670" s="74"/>
      <c r="L670" s="147"/>
      <c r="M670" s="148"/>
      <c r="N670" s="149"/>
      <c r="O670" s="64"/>
      <c r="P670" s="150"/>
      <c r="Q670" s="151"/>
    </row>
    <row r="671" spans="1:17">
      <c r="A671" s="1627"/>
      <c r="B671" s="15">
        <v>6</v>
      </c>
      <c r="C671" s="11"/>
      <c r="D671" s="15"/>
      <c r="E671" s="15"/>
      <c r="F671" s="147"/>
      <c r="G671" s="147"/>
      <c r="H671" s="147"/>
      <c r="I671" s="147"/>
      <c r="J671" s="147"/>
      <c r="K671" s="74"/>
      <c r="L671" s="147"/>
      <c r="M671" s="148"/>
      <c r="N671" s="149"/>
      <c r="O671" s="64"/>
      <c r="P671" s="150"/>
      <c r="Q671" s="151"/>
    </row>
    <row r="672" spans="1:17">
      <c r="A672" s="1627"/>
      <c r="B672" s="15">
        <v>7</v>
      </c>
      <c r="C672" s="11"/>
      <c r="D672" s="15"/>
      <c r="E672" s="15"/>
      <c r="F672" s="147"/>
      <c r="G672" s="147"/>
      <c r="H672" s="147"/>
      <c r="I672" s="147"/>
      <c r="J672" s="147"/>
      <c r="K672" s="74"/>
      <c r="L672" s="147"/>
      <c r="M672" s="148"/>
      <c r="N672" s="149"/>
      <c r="O672" s="64"/>
      <c r="P672" s="150"/>
      <c r="Q672" s="151"/>
    </row>
    <row r="673" spans="1:17">
      <c r="A673" s="1627"/>
      <c r="B673" s="15">
        <v>8</v>
      </c>
      <c r="C673" s="11"/>
      <c r="D673" s="15"/>
      <c r="E673" s="15"/>
      <c r="F673" s="147"/>
      <c r="G673" s="147"/>
      <c r="H673" s="147"/>
      <c r="I673" s="147"/>
      <c r="J673" s="147"/>
      <c r="K673" s="74"/>
      <c r="L673" s="147"/>
      <c r="M673" s="148"/>
      <c r="N673" s="149"/>
      <c r="O673" s="64"/>
      <c r="P673" s="150"/>
      <c r="Q673" s="151"/>
    </row>
    <row r="674" spans="1:17">
      <c r="A674" s="1627"/>
      <c r="B674" s="15">
        <v>9</v>
      </c>
      <c r="C674" s="11"/>
      <c r="D674" s="15"/>
      <c r="E674" s="15"/>
      <c r="F674" s="147"/>
      <c r="G674" s="147"/>
      <c r="H674" s="147"/>
      <c r="I674" s="147"/>
      <c r="J674" s="147"/>
      <c r="K674" s="74"/>
      <c r="L674" s="147"/>
      <c r="M674" s="148"/>
      <c r="N674" s="149"/>
      <c r="O674" s="64"/>
      <c r="P674" s="150"/>
      <c r="Q674" s="151"/>
    </row>
    <row r="675" spans="1:17" ht="12" thickBot="1">
      <c r="A675" s="1628"/>
      <c r="B675" s="50">
        <v>10</v>
      </c>
      <c r="C675" s="11"/>
      <c r="D675" s="15"/>
      <c r="E675" s="15"/>
      <c r="F675" s="147"/>
      <c r="G675" s="147"/>
      <c r="H675" s="147"/>
      <c r="I675" s="147"/>
      <c r="J675" s="147"/>
      <c r="K675" s="74"/>
      <c r="L675" s="147"/>
      <c r="M675" s="148"/>
      <c r="N675" s="149"/>
      <c r="O675" s="64"/>
      <c r="P675" s="150"/>
      <c r="Q675" s="151"/>
    </row>
    <row r="676" spans="1:17">
      <c r="A676" s="1629" t="s">
        <v>122</v>
      </c>
      <c r="B676" s="152">
        <v>1</v>
      </c>
      <c r="C676" s="153"/>
      <c r="D676" s="152"/>
      <c r="E676" s="152"/>
      <c r="F676" s="154"/>
      <c r="G676" s="154"/>
      <c r="H676" s="154"/>
      <c r="I676" s="154"/>
      <c r="J676" s="154"/>
      <c r="K676" s="155"/>
      <c r="L676" s="154"/>
      <c r="M676" s="156"/>
      <c r="N676" s="157"/>
      <c r="O676" s="158"/>
      <c r="P676" s="159"/>
      <c r="Q676" s="160"/>
    </row>
    <row r="677" spans="1:17">
      <c r="A677" s="1630"/>
      <c r="B677" s="161">
        <v>2</v>
      </c>
      <c r="C677" s="162"/>
      <c r="D677" s="161"/>
      <c r="E677" s="161"/>
      <c r="F677" s="163"/>
      <c r="G677" s="163"/>
      <c r="H677" s="163"/>
      <c r="I677" s="163"/>
      <c r="J677" s="163"/>
      <c r="K677" s="164"/>
      <c r="L677" s="163"/>
      <c r="M677" s="165"/>
      <c r="N677" s="166"/>
      <c r="O677" s="167"/>
      <c r="P677" s="168"/>
      <c r="Q677" s="169"/>
    </row>
    <row r="678" spans="1:17">
      <c r="A678" s="1630"/>
      <c r="B678" s="161">
        <v>3</v>
      </c>
      <c r="C678" s="162"/>
      <c r="D678" s="161"/>
      <c r="E678" s="161"/>
      <c r="F678" s="163"/>
      <c r="G678" s="163"/>
      <c r="H678" s="163"/>
      <c r="I678" s="163"/>
      <c r="J678" s="163"/>
      <c r="K678" s="164"/>
      <c r="L678" s="163"/>
      <c r="M678" s="165"/>
      <c r="N678" s="166"/>
      <c r="O678" s="167"/>
      <c r="P678" s="168"/>
      <c r="Q678" s="169"/>
    </row>
    <row r="679" spans="1:17">
      <c r="A679" s="1630"/>
      <c r="B679" s="161">
        <v>4</v>
      </c>
      <c r="C679" s="162"/>
      <c r="D679" s="161"/>
      <c r="E679" s="161"/>
      <c r="F679" s="163"/>
      <c r="G679" s="163"/>
      <c r="H679" s="163"/>
      <c r="I679" s="163"/>
      <c r="J679" s="163"/>
      <c r="K679" s="164"/>
      <c r="L679" s="163"/>
      <c r="M679" s="165"/>
      <c r="N679" s="166"/>
      <c r="O679" s="167"/>
      <c r="P679" s="168"/>
      <c r="Q679" s="169"/>
    </row>
    <row r="680" spans="1:17">
      <c r="A680" s="1630"/>
      <c r="B680" s="161">
        <v>5</v>
      </c>
      <c r="C680" s="162"/>
      <c r="D680" s="161"/>
      <c r="E680" s="161"/>
      <c r="F680" s="163"/>
      <c r="G680" s="163"/>
      <c r="H680" s="163"/>
      <c r="I680" s="163"/>
      <c r="J680" s="163"/>
      <c r="K680" s="164"/>
      <c r="L680" s="163"/>
      <c r="M680" s="165"/>
      <c r="N680" s="166"/>
      <c r="O680" s="167"/>
      <c r="P680" s="168"/>
      <c r="Q680" s="169"/>
    </row>
    <row r="681" spans="1:17">
      <c r="A681" s="1630"/>
      <c r="B681" s="161">
        <v>6</v>
      </c>
      <c r="C681" s="162"/>
      <c r="D681" s="161"/>
      <c r="E681" s="161"/>
      <c r="F681" s="163"/>
      <c r="G681" s="163"/>
      <c r="H681" s="163"/>
      <c r="I681" s="163"/>
      <c r="J681" s="163"/>
      <c r="K681" s="164"/>
      <c r="L681" s="163"/>
      <c r="M681" s="165"/>
      <c r="N681" s="166"/>
      <c r="O681" s="167"/>
      <c r="P681" s="168"/>
      <c r="Q681" s="169"/>
    </row>
    <row r="682" spans="1:17">
      <c r="A682" s="1630"/>
      <c r="B682" s="161">
        <v>7</v>
      </c>
      <c r="C682" s="162"/>
      <c r="D682" s="161"/>
      <c r="E682" s="161"/>
      <c r="F682" s="163"/>
      <c r="G682" s="163"/>
      <c r="H682" s="163"/>
      <c r="I682" s="163"/>
      <c r="J682" s="163"/>
      <c r="K682" s="164"/>
      <c r="L682" s="163"/>
      <c r="M682" s="165"/>
      <c r="N682" s="166"/>
      <c r="O682" s="167"/>
      <c r="P682" s="168"/>
      <c r="Q682" s="169"/>
    </row>
    <row r="683" spans="1:17">
      <c r="A683" s="1630"/>
      <c r="B683" s="161">
        <v>8</v>
      </c>
      <c r="C683" s="162"/>
      <c r="D683" s="161"/>
      <c r="E683" s="161"/>
      <c r="F683" s="163"/>
      <c r="G683" s="163"/>
      <c r="H683" s="163"/>
      <c r="I683" s="163"/>
      <c r="J683" s="163"/>
      <c r="K683" s="164"/>
      <c r="L683" s="163"/>
      <c r="M683" s="165"/>
      <c r="N683" s="166"/>
      <c r="O683" s="167"/>
      <c r="P683" s="168"/>
      <c r="Q683" s="169"/>
    </row>
    <row r="684" spans="1:17">
      <c r="A684" s="1630"/>
      <c r="B684" s="161">
        <v>9</v>
      </c>
      <c r="C684" s="162"/>
      <c r="D684" s="161"/>
      <c r="E684" s="161"/>
      <c r="F684" s="163"/>
      <c r="G684" s="163"/>
      <c r="H684" s="163"/>
      <c r="I684" s="163"/>
      <c r="J684" s="163"/>
      <c r="K684" s="164"/>
      <c r="L684" s="163"/>
      <c r="M684" s="165"/>
      <c r="N684" s="166"/>
      <c r="O684" s="167"/>
      <c r="P684" s="168"/>
      <c r="Q684" s="169"/>
    </row>
    <row r="685" spans="1:17" ht="12" thickBot="1">
      <c r="A685" s="1631"/>
      <c r="B685" s="170">
        <v>10</v>
      </c>
      <c r="C685" s="171"/>
      <c r="D685" s="170"/>
      <c r="E685" s="170"/>
      <c r="F685" s="172"/>
      <c r="G685" s="172"/>
      <c r="H685" s="172"/>
      <c r="I685" s="172"/>
      <c r="J685" s="172"/>
      <c r="K685" s="173"/>
      <c r="L685" s="172"/>
      <c r="M685" s="174"/>
      <c r="N685" s="175"/>
      <c r="O685" s="176"/>
      <c r="P685" s="177"/>
      <c r="Q685" s="178"/>
    </row>
    <row r="686" spans="1:17">
      <c r="A686" s="1597" t="s">
        <v>133</v>
      </c>
      <c r="B686" s="98">
        <v>1</v>
      </c>
      <c r="C686" s="713" t="s">
        <v>273</v>
      </c>
      <c r="D686" s="714">
        <v>26</v>
      </c>
      <c r="E686" s="714">
        <v>1982</v>
      </c>
      <c r="F686" s="715">
        <v>31.023</v>
      </c>
      <c r="G686" s="715">
        <v>2.3629180000000001</v>
      </c>
      <c r="H686" s="715">
        <v>3.84</v>
      </c>
      <c r="I686" s="715">
        <v>24.820084000000001</v>
      </c>
      <c r="J686" s="715">
        <v>1351.11</v>
      </c>
      <c r="K686" s="716">
        <v>24.820084000000001</v>
      </c>
      <c r="L686" s="715">
        <v>1351.11</v>
      </c>
      <c r="M686" s="717">
        <v>1.8370143067551869E-2</v>
      </c>
      <c r="N686" s="718">
        <v>277.18700000000001</v>
      </c>
      <c r="O686" s="719">
        <v>5.0919648464655003</v>
      </c>
      <c r="P686" s="720">
        <v>1102.2085840531122</v>
      </c>
      <c r="Q686" s="721">
        <v>305.51789078793001</v>
      </c>
    </row>
    <row r="687" spans="1:17">
      <c r="A687" s="1598"/>
      <c r="B687" s="98">
        <v>2</v>
      </c>
      <c r="C687" s="713" t="s">
        <v>265</v>
      </c>
      <c r="D687" s="714">
        <v>52</v>
      </c>
      <c r="E687" s="714">
        <v>1985</v>
      </c>
      <c r="F687" s="715">
        <v>64.090999999999994</v>
      </c>
      <c r="G687" s="715">
        <v>5.2635800000000001</v>
      </c>
      <c r="H687" s="715">
        <v>7.6783999999999999</v>
      </c>
      <c r="I687" s="715">
        <v>51.14902</v>
      </c>
      <c r="J687" s="715">
        <v>2741.26</v>
      </c>
      <c r="K687" s="716">
        <v>51.14902</v>
      </c>
      <c r="L687" s="715">
        <v>2741.26</v>
      </c>
      <c r="M687" s="717">
        <v>1.8658945156606814E-2</v>
      </c>
      <c r="N687" s="718">
        <v>277.18700000000001</v>
      </c>
      <c r="O687" s="719">
        <v>5.1720170311243736</v>
      </c>
      <c r="P687" s="720">
        <v>1119.5367093964089</v>
      </c>
      <c r="Q687" s="721">
        <v>310.32102186746243</v>
      </c>
    </row>
    <row r="688" spans="1:17">
      <c r="A688" s="1598"/>
      <c r="B688" s="98">
        <v>3</v>
      </c>
      <c r="C688" s="713" t="s">
        <v>266</v>
      </c>
      <c r="D688" s="714">
        <v>37</v>
      </c>
      <c r="E688" s="714">
        <v>1983</v>
      </c>
      <c r="F688" s="715">
        <v>49.58</v>
      </c>
      <c r="G688" s="715">
        <v>4.2733819999999998</v>
      </c>
      <c r="H688" s="715">
        <v>5.76</v>
      </c>
      <c r="I688" s="715">
        <v>39.546619</v>
      </c>
      <c r="J688" s="715">
        <v>2108.85</v>
      </c>
      <c r="K688" s="716">
        <v>39.546619</v>
      </c>
      <c r="L688" s="715">
        <v>2108.85</v>
      </c>
      <c r="M688" s="717">
        <v>1.8752694122388981E-2</v>
      </c>
      <c r="N688" s="718">
        <v>277.18700000000001</v>
      </c>
      <c r="O688" s="719">
        <v>5.1980030257026346</v>
      </c>
      <c r="P688" s="720">
        <v>1125.1616473433387</v>
      </c>
      <c r="Q688" s="721">
        <v>311.88018154215803</v>
      </c>
    </row>
    <row r="689" spans="1:17">
      <c r="A689" s="1598"/>
      <c r="B689" s="98">
        <v>4</v>
      </c>
      <c r="C689" s="713" t="s">
        <v>270</v>
      </c>
      <c r="D689" s="714">
        <v>37</v>
      </c>
      <c r="E689" s="714">
        <v>1987</v>
      </c>
      <c r="F689" s="715">
        <v>42.305999999999997</v>
      </c>
      <c r="G689" s="715">
        <v>2.5780799999999999</v>
      </c>
      <c r="H689" s="715">
        <v>4.84</v>
      </c>
      <c r="I689" s="715">
        <v>34.887920999999999</v>
      </c>
      <c r="J689" s="715">
        <v>1832.06</v>
      </c>
      <c r="K689" s="716">
        <v>34.887920999999999</v>
      </c>
      <c r="L689" s="715">
        <v>1832.06</v>
      </c>
      <c r="M689" s="717">
        <v>1.9043001320917435E-2</v>
      </c>
      <c r="N689" s="718">
        <v>277.18700000000001</v>
      </c>
      <c r="O689" s="719">
        <v>5.2784724071411411</v>
      </c>
      <c r="P689" s="720">
        <v>1142.5800792550463</v>
      </c>
      <c r="Q689" s="721">
        <v>316.70834442846848</v>
      </c>
    </row>
    <row r="690" spans="1:17">
      <c r="A690" s="1598"/>
      <c r="B690" s="98">
        <v>5</v>
      </c>
      <c r="C690" s="713" t="s">
        <v>268</v>
      </c>
      <c r="D690" s="714">
        <v>25</v>
      </c>
      <c r="E690" s="714">
        <v>1982</v>
      </c>
      <c r="F690" s="715">
        <v>32.423000000000002</v>
      </c>
      <c r="G690" s="715">
        <v>2.3095300000000001</v>
      </c>
      <c r="H690" s="715">
        <v>3.84</v>
      </c>
      <c r="I690" s="715">
        <v>26.27347</v>
      </c>
      <c r="J690" s="715">
        <v>1353.96</v>
      </c>
      <c r="K690" s="716">
        <v>26.27347</v>
      </c>
      <c r="L690" s="715">
        <v>1353.96</v>
      </c>
      <c r="M690" s="717">
        <v>1.9404908564507075E-2</v>
      </c>
      <c r="N690" s="718">
        <v>277.18700000000001</v>
      </c>
      <c r="O690" s="719">
        <v>5.3787883902700226</v>
      </c>
      <c r="P690" s="720">
        <v>1164.2945138704247</v>
      </c>
      <c r="Q690" s="721">
        <v>322.72730341620144</v>
      </c>
    </row>
    <row r="691" spans="1:17">
      <c r="A691" s="1598"/>
      <c r="B691" s="98">
        <v>6</v>
      </c>
      <c r="C691" s="713" t="s">
        <v>267</v>
      </c>
      <c r="D691" s="714">
        <v>15</v>
      </c>
      <c r="E691" s="714">
        <v>1979</v>
      </c>
      <c r="F691" s="715">
        <v>17.254000000000001</v>
      </c>
      <c r="G691" s="715">
        <v>1.3427500000000001</v>
      </c>
      <c r="H691" s="715">
        <v>1.93</v>
      </c>
      <c r="I691" s="715">
        <v>13.981249999999999</v>
      </c>
      <c r="J691" s="715">
        <v>706.88</v>
      </c>
      <c r="K691" s="716">
        <v>13.981249999999999</v>
      </c>
      <c r="L691" s="715">
        <v>706.88</v>
      </c>
      <c r="M691" s="717">
        <v>1.9778816772295156E-2</v>
      </c>
      <c r="N691" s="718">
        <v>277.18700000000001</v>
      </c>
      <c r="O691" s="719">
        <v>5.4824308846621781</v>
      </c>
      <c r="P691" s="720">
        <v>1186.7290063377093</v>
      </c>
      <c r="Q691" s="721">
        <v>328.94585307973063</v>
      </c>
    </row>
    <row r="692" spans="1:17">
      <c r="A692" s="1598"/>
      <c r="B692" s="98">
        <v>7</v>
      </c>
      <c r="C692" s="713" t="s">
        <v>269</v>
      </c>
      <c r="D692" s="714">
        <v>26</v>
      </c>
      <c r="E692" s="714">
        <v>1984</v>
      </c>
      <c r="F692" s="715">
        <v>32.872</v>
      </c>
      <c r="G692" s="715">
        <v>2.231814</v>
      </c>
      <c r="H692" s="715">
        <v>3.76</v>
      </c>
      <c r="I692" s="715">
        <v>26.880189000000001</v>
      </c>
      <c r="J692" s="715">
        <v>1357.72</v>
      </c>
      <c r="K692" s="716">
        <v>26.880189000000001</v>
      </c>
      <c r="L692" s="715">
        <v>1357.72</v>
      </c>
      <c r="M692" s="717">
        <v>1.9798035677459271E-2</v>
      </c>
      <c r="N692" s="718">
        <v>277.18700000000001</v>
      </c>
      <c r="O692" s="719">
        <v>5.4877581153279031</v>
      </c>
      <c r="P692" s="720">
        <v>1187.8821406475563</v>
      </c>
      <c r="Q692" s="721">
        <v>329.26548691967423</v>
      </c>
    </row>
    <row r="693" spans="1:17">
      <c r="A693" s="1598"/>
      <c r="B693" s="98">
        <v>8</v>
      </c>
      <c r="C693" s="713" t="s">
        <v>272</v>
      </c>
      <c r="D693" s="714">
        <v>30</v>
      </c>
      <c r="E693" s="714">
        <v>1980</v>
      </c>
      <c r="F693" s="715">
        <v>34.914000000000001</v>
      </c>
      <c r="G693" s="715">
        <v>2.4706600000000001</v>
      </c>
      <c r="H693" s="715">
        <v>3.84</v>
      </c>
      <c r="I693" s="715">
        <v>28.603338999999998</v>
      </c>
      <c r="J693" s="715">
        <v>1363.59</v>
      </c>
      <c r="K693" s="716">
        <v>28.603338999999998</v>
      </c>
      <c r="L693" s="715">
        <v>1363.59</v>
      </c>
      <c r="M693" s="717">
        <v>2.0976495134167893E-2</v>
      </c>
      <c r="N693" s="718">
        <v>277.18700000000001</v>
      </c>
      <c r="O693" s="719">
        <v>5.8144117567545965</v>
      </c>
      <c r="P693" s="720">
        <v>1258.5897080500736</v>
      </c>
      <c r="Q693" s="721">
        <v>348.86470540527574</v>
      </c>
    </row>
    <row r="694" spans="1:17">
      <c r="A694" s="1598"/>
      <c r="B694" s="98">
        <v>9</v>
      </c>
      <c r="C694" s="713" t="s">
        <v>271</v>
      </c>
      <c r="D694" s="714">
        <v>12</v>
      </c>
      <c r="E694" s="714">
        <v>1981</v>
      </c>
      <c r="F694" s="715">
        <v>18.337</v>
      </c>
      <c r="G694" s="715">
        <v>0.85936000000000001</v>
      </c>
      <c r="H694" s="715">
        <v>1.84</v>
      </c>
      <c r="I694" s="715">
        <v>15.637639999999999</v>
      </c>
      <c r="J694" s="715">
        <v>716.05</v>
      </c>
      <c r="K694" s="716">
        <v>15.637639999999999</v>
      </c>
      <c r="L694" s="715">
        <v>716.05</v>
      </c>
      <c r="M694" s="717">
        <v>2.1838754276935969E-2</v>
      </c>
      <c r="N694" s="718">
        <v>277.18700000000001</v>
      </c>
      <c r="O694" s="719">
        <v>6.0534187817610503</v>
      </c>
      <c r="P694" s="720">
        <v>1310.325256616158</v>
      </c>
      <c r="Q694" s="721">
        <v>363.20512690566301</v>
      </c>
    </row>
    <row r="695" spans="1:17" ht="12" thickBot="1">
      <c r="A695" s="1598"/>
      <c r="B695" s="181">
        <v>10</v>
      </c>
      <c r="C695" s="758" t="s">
        <v>264</v>
      </c>
      <c r="D695" s="759">
        <v>14</v>
      </c>
      <c r="E695" s="759">
        <v>1981</v>
      </c>
      <c r="F695" s="760">
        <v>20.878</v>
      </c>
      <c r="G695" s="760">
        <v>1.39646</v>
      </c>
      <c r="H695" s="760">
        <v>2.08</v>
      </c>
      <c r="I695" s="760">
        <v>17.401539</v>
      </c>
      <c r="J695" s="760">
        <v>779.03</v>
      </c>
      <c r="K695" s="761">
        <v>17.401539</v>
      </c>
      <c r="L695" s="760">
        <v>779.03</v>
      </c>
      <c r="M695" s="762">
        <v>2.233744400087288E-2</v>
      </c>
      <c r="N695" s="763">
        <v>277.18700000000001</v>
      </c>
      <c r="O695" s="764">
        <v>6.1916490902699515</v>
      </c>
      <c r="P695" s="765">
        <v>1340.2466400523726</v>
      </c>
      <c r="Q695" s="766">
        <v>371.49894541619699</v>
      </c>
    </row>
    <row r="696" spans="1:17">
      <c r="A696" s="1599" t="s">
        <v>143</v>
      </c>
      <c r="B696" s="182">
        <v>1</v>
      </c>
      <c r="C696" s="2273" t="s">
        <v>274</v>
      </c>
      <c r="D696" s="2274">
        <v>47</v>
      </c>
      <c r="E696" s="2274">
        <v>1969</v>
      </c>
      <c r="F696" s="2275">
        <v>51.292999999999999</v>
      </c>
      <c r="G696" s="2275">
        <v>3.2763100000000001</v>
      </c>
      <c r="H696" s="2275">
        <v>7.44</v>
      </c>
      <c r="I696" s="2275">
        <v>40.576687999999997</v>
      </c>
      <c r="J696" s="2275">
        <v>1893.25</v>
      </c>
      <c r="K696" s="2276">
        <v>40.576687999999997</v>
      </c>
      <c r="L696" s="2275">
        <v>1893.25</v>
      </c>
      <c r="M696" s="2277">
        <v>2.1432292618513139E-2</v>
      </c>
      <c r="N696" s="2278">
        <v>277.18700000000001</v>
      </c>
      <c r="O696" s="2279">
        <v>5.9407528940478018</v>
      </c>
      <c r="P696" s="2280">
        <v>1285.9375571107882</v>
      </c>
      <c r="Q696" s="2281">
        <v>356.44517364286804</v>
      </c>
    </row>
    <row r="697" spans="1:17">
      <c r="A697" s="1600"/>
      <c r="B697" s="183">
        <v>2</v>
      </c>
      <c r="C697" s="722" t="s">
        <v>279</v>
      </c>
      <c r="D697" s="723">
        <v>16</v>
      </c>
      <c r="E697" s="723">
        <v>1988</v>
      </c>
      <c r="F697" s="724">
        <v>24.484000000000002</v>
      </c>
      <c r="G697" s="724">
        <v>0.85936000000000001</v>
      </c>
      <c r="H697" s="724">
        <v>2.4</v>
      </c>
      <c r="I697" s="724">
        <v>21.224639</v>
      </c>
      <c r="J697" s="724">
        <v>937.26</v>
      </c>
      <c r="K697" s="725">
        <v>21.224639</v>
      </c>
      <c r="L697" s="724">
        <v>937.26</v>
      </c>
      <c r="M697" s="726">
        <v>2.2645412158845999E-2</v>
      </c>
      <c r="N697" s="727">
        <v>277.18700000000001</v>
      </c>
      <c r="O697" s="728">
        <v>6.2770138600740459</v>
      </c>
      <c r="P697" s="729">
        <v>1358.7247295307598</v>
      </c>
      <c r="Q697" s="730">
        <v>376.62083160444274</v>
      </c>
    </row>
    <row r="698" spans="1:17">
      <c r="A698" s="1600"/>
      <c r="B698" s="183">
        <v>3</v>
      </c>
      <c r="C698" s="722" t="s">
        <v>275</v>
      </c>
      <c r="D698" s="723">
        <v>17</v>
      </c>
      <c r="E698" s="723">
        <v>1980</v>
      </c>
      <c r="F698" s="724">
        <v>21.591000000000001</v>
      </c>
      <c r="G698" s="724">
        <v>1.6650100000000001</v>
      </c>
      <c r="H698" s="724">
        <v>2.08</v>
      </c>
      <c r="I698" s="724">
        <v>17.845991999999999</v>
      </c>
      <c r="J698" s="724">
        <v>757.14</v>
      </c>
      <c r="K698" s="725">
        <v>17.845991999999999</v>
      </c>
      <c r="L698" s="724">
        <v>757.14</v>
      </c>
      <c r="M698" s="726">
        <v>2.3570267057611536E-2</v>
      </c>
      <c r="N698" s="727">
        <v>277.18700000000001</v>
      </c>
      <c r="O698" s="728">
        <v>6.5333716148981695</v>
      </c>
      <c r="P698" s="729">
        <v>1414.216023456692</v>
      </c>
      <c r="Q698" s="730">
        <v>392.0022968938901</v>
      </c>
    </row>
    <row r="699" spans="1:17">
      <c r="A699" s="1600"/>
      <c r="B699" s="183">
        <v>4</v>
      </c>
      <c r="C699" s="722" t="s">
        <v>277</v>
      </c>
      <c r="D699" s="723">
        <v>14</v>
      </c>
      <c r="E699" s="723">
        <v>1983</v>
      </c>
      <c r="F699" s="724">
        <v>23.248999999999999</v>
      </c>
      <c r="G699" s="724">
        <v>1.8529949999999999</v>
      </c>
      <c r="H699" s="724">
        <v>2.08</v>
      </c>
      <c r="I699" s="724">
        <v>19.316005000000001</v>
      </c>
      <c r="J699" s="724">
        <v>786.5</v>
      </c>
      <c r="K699" s="725">
        <v>19.316005000000001</v>
      </c>
      <c r="L699" s="724">
        <v>786.5</v>
      </c>
      <c r="M699" s="726">
        <v>2.4559446916719643E-2</v>
      </c>
      <c r="N699" s="727">
        <v>277.18700000000001</v>
      </c>
      <c r="O699" s="728">
        <v>6.8075594125047685</v>
      </c>
      <c r="P699" s="729">
        <v>1473.5668150031786</v>
      </c>
      <c r="Q699" s="730">
        <v>408.45356475028609</v>
      </c>
    </row>
    <row r="700" spans="1:17">
      <c r="A700" s="1600"/>
      <c r="B700" s="183">
        <v>5</v>
      </c>
      <c r="C700" s="722" t="s">
        <v>278</v>
      </c>
      <c r="D700" s="723">
        <v>11</v>
      </c>
      <c r="E700" s="723">
        <v>1984</v>
      </c>
      <c r="F700" s="724">
        <v>16.352</v>
      </c>
      <c r="G700" s="724">
        <v>0.37597000000000003</v>
      </c>
      <c r="H700" s="724">
        <v>1.1399999999999999</v>
      </c>
      <c r="I700" s="724">
        <v>14.836032000000001</v>
      </c>
      <c r="J700" s="724">
        <v>597.67999999999995</v>
      </c>
      <c r="K700" s="725">
        <v>14.836032000000001</v>
      </c>
      <c r="L700" s="724">
        <v>597.67999999999995</v>
      </c>
      <c r="M700" s="726">
        <v>2.4822701110962391E-2</v>
      </c>
      <c r="N700" s="727">
        <v>277.18700000000001</v>
      </c>
      <c r="O700" s="728">
        <v>6.8805300528443327</v>
      </c>
      <c r="P700" s="729">
        <v>1489.3620666577433</v>
      </c>
      <c r="Q700" s="730">
        <v>412.83180317065995</v>
      </c>
    </row>
    <row r="701" spans="1:17">
      <c r="A701" s="1600"/>
      <c r="B701" s="183">
        <v>6</v>
      </c>
      <c r="C701" s="722" t="s">
        <v>276</v>
      </c>
      <c r="D701" s="723">
        <v>14</v>
      </c>
      <c r="E701" s="723">
        <v>1984</v>
      </c>
      <c r="F701" s="724">
        <v>22.48</v>
      </c>
      <c r="G701" s="724">
        <v>1.2417750000000001</v>
      </c>
      <c r="H701" s="724">
        <v>2.0680000000000001</v>
      </c>
      <c r="I701" s="724">
        <v>19.170224999999999</v>
      </c>
      <c r="J701" s="724">
        <v>744.57</v>
      </c>
      <c r="K701" s="725">
        <v>19.170224999999999</v>
      </c>
      <c r="L701" s="724">
        <v>744.57</v>
      </c>
      <c r="M701" s="726">
        <v>2.5746706152544419E-2</v>
      </c>
      <c r="N701" s="727">
        <v>277.18700000000001</v>
      </c>
      <c r="O701" s="728">
        <v>7.1366522383053299</v>
      </c>
      <c r="P701" s="729">
        <v>1544.8023691526651</v>
      </c>
      <c r="Q701" s="730">
        <v>428.19913429831979</v>
      </c>
    </row>
    <row r="702" spans="1:17">
      <c r="A702" s="1600"/>
      <c r="B702" s="183">
        <v>7</v>
      </c>
      <c r="C702" s="722"/>
      <c r="D702" s="723"/>
      <c r="E702" s="723"/>
      <c r="F702" s="724"/>
      <c r="G702" s="724"/>
      <c r="H702" s="724"/>
      <c r="I702" s="724"/>
      <c r="J702" s="724"/>
      <c r="K702" s="725"/>
      <c r="L702" s="724"/>
      <c r="M702" s="726"/>
      <c r="N702" s="727"/>
      <c r="O702" s="728"/>
      <c r="P702" s="729"/>
      <c r="Q702" s="730"/>
    </row>
    <row r="703" spans="1:17">
      <c r="A703" s="1600"/>
      <c r="B703" s="183">
        <v>8</v>
      </c>
      <c r="C703" s="722"/>
      <c r="D703" s="723"/>
      <c r="E703" s="723"/>
      <c r="F703" s="724"/>
      <c r="G703" s="724"/>
      <c r="H703" s="724"/>
      <c r="I703" s="724"/>
      <c r="J703" s="724"/>
      <c r="K703" s="725"/>
      <c r="L703" s="724"/>
      <c r="M703" s="726"/>
      <c r="N703" s="727"/>
      <c r="O703" s="728"/>
      <c r="P703" s="729"/>
      <c r="Q703" s="730"/>
    </row>
    <row r="704" spans="1:17">
      <c r="A704" s="1600"/>
      <c r="B704" s="183">
        <v>9</v>
      </c>
      <c r="C704" s="722"/>
      <c r="D704" s="723"/>
      <c r="E704" s="723"/>
      <c r="F704" s="724"/>
      <c r="G704" s="724"/>
      <c r="H704" s="724"/>
      <c r="I704" s="724"/>
      <c r="J704" s="724"/>
      <c r="K704" s="725"/>
      <c r="L704" s="724"/>
      <c r="M704" s="726"/>
      <c r="N704" s="727"/>
      <c r="O704" s="728"/>
      <c r="P704" s="729"/>
      <c r="Q704" s="730"/>
    </row>
    <row r="705" spans="1:17" ht="12" thickBot="1">
      <c r="A705" s="1601"/>
      <c r="B705" s="184">
        <v>10</v>
      </c>
      <c r="C705" s="731"/>
      <c r="D705" s="732"/>
      <c r="E705" s="732"/>
      <c r="F705" s="733"/>
      <c r="G705" s="733"/>
      <c r="H705" s="733"/>
      <c r="I705" s="733"/>
      <c r="J705" s="733"/>
      <c r="K705" s="734"/>
      <c r="L705" s="733"/>
      <c r="M705" s="726"/>
      <c r="N705" s="736"/>
      <c r="O705" s="737"/>
      <c r="P705" s="738"/>
      <c r="Q705" s="739"/>
    </row>
    <row r="706" spans="1:17">
      <c r="A706" s="1602" t="s">
        <v>154</v>
      </c>
      <c r="B706" s="21">
        <v>1</v>
      </c>
      <c r="C706" s="740" t="s">
        <v>282</v>
      </c>
      <c r="D706" s="741">
        <v>9</v>
      </c>
      <c r="E706" s="741">
        <v>1959</v>
      </c>
      <c r="F706" s="742">
        <v>11.234999999999999</v>
      </c>
      <c r="G706" s="742">
        <v>0.85936000000000001</v>
      </c>
      <c r="H706" s="742">
        <v>0</v>
      </c>
      <c r="I706" s="742">
        <v>10.375640000000001</v>
      </c>
      <c r="J706" s="742">
        <v>321.39999999999998</v>
      </c>
      <c r="K706" s="743">
        <v>10.375640000000001</v>
      </c>
      <c r="L706" s="742">
        <v>321.39999999999998</v>
      </c>
      <c r="M706" s="744">
        <v>3.2282638456751715E-2</v>
      </c>
      <c r="N706" s="745">
        <v>277.18700000000001</v>
      </c>
      <c r="O706" s="746">
        <v>8.9483277059116375</v>
      </c>
      <c r="P706" s="747">
        <v>1936.9583074051029</v>
      </c>
      <c r="Q706" s="748">
        <v>536.89966235469831</v>
      </c>
    </row>
    <row r="707" spans="1:17">
      <c r="A707" s="1603"/>
      <c r="B707" s="23">
        <v>2</v>
      </c>
      <c r="C707" s="749" t="s">
        <v>280</v>
      </c>
      <c r="D707" s="750">
        <v>6</v>
      </c>
      <c r="E707" s="750">
        <v>1977</v>
      </c>
      <c r="F707" s="751">
        <v>13.41</v>
      </c>
      <c r="G707" s="751">
        <v>0.69823000000000002</v>
      </c>
      <c r="H707" s="751">
        <v>0.05</v>
      </c>
      <c r="I707" s="751">
        <v>12.661770000000001</v>
      </c>
      <c r="J707" s="751">
        <v>371.33</v>
      </c>
      <c r="K707" s="752">
        <v>12.661770000000001</v>
      </c>
      <c r="L707" s="751">
        <v>371.33</v>
      </c>
      <c r="M707" s="753">
        <v>3.4098429967953037E-2</v>
      </c>
      <c r="N707" s="754">
        <v>277.18700000000001</v>
      </c>
      <c r="O707" s="755">
        <v>9.4516415075269986</v>
      </c>
      <c r="P707" s="756">
        <v>2045.9057980771825</v>
      </c>
      <c r="Q707" s="757">
        <v>567.09849045161991</v>
      </c>
    </row>
    <row r="708" spans="1:17">
      <c r="A708" s="1603"/>
      <c r="B708" s="23">
        <v>3</v>
      </c>
      <c r="C708" s="749" t="s">
        <v>281</v>
      </c>
      <c r="D708" s="750">
        <v>6</v>
      </c>
      <c r="E708" s="750">
        <v>1961</v>
      </c>
      <c r="F708" s="751">
        <v>4.3049999999999997</v>
      </c>
      <c r="G708" s="751">
        <v>0</v>
      </c>
      <c r="H708" s="751">
        <v>0</v>
      </c>
      <c r="I708" s="751">
        <v>4.3049989999999996</v>
      </c>
      <c r="J708" s="751">
        <v>120.27</v>
      </c>
      <c r="K708" s="752">
        <v>4.3049989999999996</v>
      </c>
      <c r="L708" s="751">
        <v>120.27</v>
      </c>
      <c r="M708" s="753">
        <v>3.5794454144840775E-2</v>
      </c>
      <c r="N708" s="754">
        <v>277.18700000000001</v>
      </c>
      <c r="O708" s="755">
        <v>9.9217573610459802</v>
      </c>
      <c r="P708" s="756">
        <v>2147.6672486904467</v>
      </c>
      <c r="Q708" s="757">
        <v>595.30544166275899</v>
      </c>
    </row>
    <row r="709" spans="1:17">
      <c r="A709" s="1603"/>
      <c r="B709" s="23">
        <v>4</v>
      </c>
      <c r="C709" s="300"/>
      <c r="D709" s="301"/>
      <c r="E709" s="301"/>
      <c r="F709" s="186"/>
      <c r="G709" s="186"/>
      <c r="H709" s="186"/>
      <c r="I709" s="186"/>
      <c r="J709" s="186"/>
      <c r="K709" s="302"/>
      <c r="L709" s="186"/>
      <c r="M709" s="303"/>
      <c r="N709" s="304"/>
      <c r="O709" s="73"/>
      <c r="P709" s="305"/>
      <c r="Q709" s="306"/>
    </row>
    <row r="710" spans="1:17">
      <c r="A710" s="1603"/>
      <c r="B710" s="23">
        <v>5</v>
      </c>
      <c r="C710" s="300"/>
      <c r="D710" s="301"/>
      <c r="E710" s="301"/>
      <c r="F710" s="186"/>
      <c r="G710" s="186"/>
      <c r="H710" s="186"/>
      <c r="I710" s="186"/>
      <c r="J710" s="186"/>
      <c r="K710" s="302"/>
      <c r="L710" s="186"/>
      <c r="M710" s="303"/>
      <c r="N710" s="304"/>
      <c r="O710" s="73"/>
      <c r="P710" s="305"/>
      <c r="Q710" s="306"/>
    </row>
    <row r="711" spans="1:17">
      <c r="A711" s="1603"/>
      <c r="B711" s="23">
        <v>6</v>
      </c>
      <c r="C711" s="300"/>
      <c r="D711" s="301"/>
      <c r="E711" s="301"/>
      <c r="F711" s="186"/>
      <c r="G711" s="186"/>
      <c r="H711" s="186"/>
      <c r="I711" s="186"/>
      <c r="J711" s="186"/>
      <c r="K711" s="302"/>
      <c r="L711" s="186"/>
      <c r="M711" s="303"/>
      <c r="N711" s="304"/>
      <c r="O711" s="73"/>
      <c r="P711" s="305"/>
      <c r="Q711" s="306"/>
    </row>
    <row r="712" spans="1:17">
      <c r="A712" s="1603"/>
      <c r="B712" s="23">
        <v>7</v>
      </c>
      <c r="C712" s="300"/>
      <c r="D712" s="301"/>
      <c r="E712" s="301"/>
      <c r="F712" s="186"/>
      <c r="G712" s="186"/>
      <c r="H712" s="186"/>
      <c r="I712" s="186"/>
      <c r="J712" s="186"/>
      <c r="K712" s="302"/>
      <c r="L712" s="186"/>
      <c r="M712" s="303"/>
      <c r="N712" s="304"/>
      <c r="O712" s="73"/>
      <c r="P712" s="305"/>
      <c r="Q712" s="306"/>
    </row>
    <row r="713" spans="1:17">
      <c r="A713" s="1603"/>
      <c r="B713" s="23">
        <v>8</v>
      </c>
      <c r="C713" s="300"/>
      <c r="D713" s="301"/>
      <c r="E713" s="301"/>
      <c r="F713" s="186"/>
      <c r="G713" s="186"/>
      <c r="H713" s="186"/>
      <c r="I713" s="186"/>
      <c r="J713" s="186"/>
      <c r="K713" s="302"/>
      <c r="L713" s="186"/>
      <c r="M713" s="303"/>
      <c r="N713" s="304"/>
      <c r="O713" s="73"/>
      <c r="P713" s="305"/>
      <c r="Q713" s="306"/>
    </row>
    <row r="714" spans="1:17">
      <c r="A714" s="1603"/>
      <c r="B714" s="23">
        <v>9</v>
      </c>
      <c r="C714" s="300"/>
      <c r="D714" s="301"/>
      <c r="E714" s="301"/>
      <c r="F714" s="186"/>
      <c r="G714" s="186"/>
      <c r="H714" s="186"/>
      <c r="I714" s="186"/>
      <c r="J714" s="186"/>
      <c r="K714" s="302"/>
      <c r="L714" s="186"/>
      <c r="M714" s="303"/>
      <c r="N714" s="304"/>
      <c r="O714" s="73"/>
      <c r="P714" s="305"/>
      <c r="Q714" s="306"/>
    </row>
    <row r="715" spans="1:17" ht="12.75" thickBot="1">
      <c r="A715" s="1604"/>
      <c r="B715" s="322">
        <v>10</v>
      </c>
      <c r="C715" s="307"/>
      <c r="D715" s="308"/>
      <c r="E715" s="308"/>
      <c r="F715" s="187"/>
      <c r="G715" s="187"/>
      <c r="H715" s="187"/>
      <c r="I715" s="187"/>
      <c r="J715" s="187"/>
      <c r="K715" s="309"/>
      <c r="L715" s="187"/>
      <c r="M715" s="310"/>
      <c r="N715" s="311"/>
      <c r="O715" s="312"/>
      <c r="P715" s="313"/>
      <c r="Q715" s="188"/>
    </row>
    <row r="716" spans="1:17">
      <c r="F716" s="110"/>
      <c r="G716" s="110"/>
      <c r="H716" s="110"/>
      <c r="I716" s="110"/>
    </row>
    <row r="717" spans="1:17">
      <c r="F717" s="110"/>
      <c r="G717" s="110"/>
      <c r="H717" s="110"/>
      <c r="I717" s="110"/>
    </row>
    <row r="718" spans="1:17" ht="15">
      <c r="A718" s="1595" t="s">
        <v>283</v>
      </c>
      <c r="B718" s="1595"/>
      <c r="C718" s="1595"/>
      <c r="D718" s="1595"/>
      <c r="E718" s="1595"/>
      <c r="F718" s="1595"/>
      <c r="G718" s="1595"/>
      <c r="H718" s="1595"/>
      <c r="I718" s="1595"/>
      <c r="J718" s="1595"/>
      <c r="K718" s="1595"/>
      <c r="L718" s="1595"/>
      <c r="M718" s="1595"/>
      <c r="N718" s="1595"/>
      <c r="O718" s="1595"/>
      <c r="P718" s="1595"/>
      <c r="Q718" s="1595"/>
    </row>
    <row r="719" spans="1:17" ht="13.5" thickBot="1">
      <c r="A719" s="1265"/>
      <c r="B719" s="1265"/>
      <c r="C719" s="1265"/>
      <c r="D719" s="1265"/>
      <c r="E719" s="1521" t="s">
        <v>507</v>
      </c>
      <c r="F719" s="1521"/>
      <c r="G719" s="1521"/>
      <c r="H719" s="1521"/>
      <c r="I719" s="1265">
        <v>-1.3</v>
      </c>
      <c r="J719" s="1265" t="s">
        <v>506</v>
      </c>
      <c r="K719" s="1265" t="s">
        <v>508</v>
      </c>
      <c r="L719" s="1266">
        <v>578</v>
      </c>
      <c r="M719" s="1265"/>
      <c r="N719" s="1265"/>
      <c r="O719" s="1265"/>
      <c r="P719" s="1265"/>
      <c r="Q719" s="1265"/>
    </row>
    <row r="720" spans="1:17">
      <c r="A720" s="1605" t="s">
        <v>1</v>
      </c>
      <c r="B720" s="1552" t="s">
        <v>0</v>
      </c>
      <c r="C720" s="1524" t="s">
        <v>2</v>
      </c>
      <c r="D720" s="1524" t="s">
        <v>3</v>
      </c>
      <c r="E720" s="1524" t="s">
        <v>13</v>
      </c>
      <c r="F720" s="1527" t="s">
        <v>14</v>
      </c>
      <c r="G720" s="1528"/>
      <c r="H720" s="1528"/>
      <c r="I720" s="1529"/>
      <c r="J720" s="1524" t="s">
        <v>4</v>
      </c>
      <c r="K720" s="1524" t="s">
        <v>15</v>
      </c>
      <c r="L720" s="1524" t="s">
        <v>5</v>
      </c>
      <c r="M720" s="1524" t="s">
        <v>6</v>
      </c>
      <c r="N720" s="1524" t="s">
        <v>16</v>
      </c>
      <c r="O720" s="1554" t="s">
        <v>17</v>
      </c>
      <c r="P720" s="1524" t="s">
        <v>25</v>
      </c>
      <c r="Q720" s="1543" t="s">
        <v>26</v>
      </c>
    </row>
    <row r="721" spans="1:17" ht="33.75">
      <c r="A721" s="1606"/>
      <c r="B721" s="1553"/>
      <c r="C721" s="1525"/>
      <c r="D721" s="1526"/>
      <c r="E721" s="1526"/>
      <c r="F721" s="18" t="s">
        <v>18</v>
      </c>
      <c r="G721" s="18" t="s">
        <v>19</v>
      </c>
      <c r="H721" s="18" t="s">
        <v>20</v>
      </c>
      <c r="I721" s="18" t="s">
        <v>21</v>
      </c>
      <c r="J721" s="1526"/>
      <c r="K721" s="1526"/>
      <c r="L721" s="1526"/>
      <c r="M721" s="1526"/>
      <c r="N721" s="1526"/>
      <c r="O721" s="1555"/>
      <c r="P721" s="1526"/>
      <c r="Q721" s="1544"/>
    </row>
    <row r="722" spans="1:17">
      <c r="A722" s="1607"/>
      <c r="B722" s="1608"/>
      <c r="C722" s="1526"/>
      <c r="D722" s="120" t="s">
        <v>7</v>
      </c>
      <c r="E722" s="120" t="s">
        <v>8</v>
      </c>
      <c r="F722" s="120" t="s">
        <v>9</v>
      </c>
      <c r="G722" s="120" t="s">
        <v>9</v>
      </c>
      <c r="H722" s="120" t="s">
        <v>9</v>
      </c>
      <c r="I722" s="120" t="s">
        <v>9</v>
      </c>
      <c r="J722" s="120" t="s">
        <v>22</v>
      </c>
      <c r="K722" s="120" t="s">
        <v>9</v>
      </c>
      <c r="L722" s="120" t="s">
        <v>22</v>
      </c>
      <c r="M722" s="120" t="s">
        <v>76</v>
      </c>
      <c r="N722" s="120" t="s">
        <v>10</v>
      </c>
      <c r="O722" s="120" t="s">
        <v>77</v>
      </c>
      <c r="P722" s="121" t="s">
        <v>27</v>
      </c>
      <c r="Q722" s="122" t="s">
        <v>28</v>
      </c>
    </row>
    <row r="723" spans="1:17" ht="12" thickBot="1">
      <c r="A723" s="123">
        <v>1</v>
      </c>
      <c r="B723" s="124">
        <v>2</v>
      </c>
      <c r="C723" s="125">
        <v>3</v>
      </c>
      <c r="D723" s="126">
        <v>4</v>
      </c>
      <c r="E723" s="126">
        <v>5</v>
      </c>
      <c r="F723" s="126">
        <v>6</v>
      </c>
      <c r="G723" s="126">
        <v>7</v>
      </c>
      <c r="H723" s="126">
        <v>8</v>
      </c>
      <c r="I723" s="126">
        <v>9</v>
      </c>
      <c r="J723" s="126">
        <v>10</v>
      </c>
      <c r="K723" s="126">
        <v>11</v>
      </c>
      <c r="L723" s="125">
        <v>12</v>
      </c>
      <c r="M723" s="126">
        <v>13</v>
      </c>
      <c r="N723" s="126">
        <v>14</v>
      </c>
      <c r="O723" s="127">
        <v>15</v>
      </c>
      <c r="P723" s="125">
        <v>16</v>
      </c>
      <c r="Q723" s="128">
        <v>17</v>
      </c>
    </row>
    <row r="724" spans="1:17">
      <c r="A724" s="1624" t="s">
        <v>107</v>
      </c>
      <c r="B724" s="321">
        <v>1</v>
      </c>
      <c r="C724" s="1430" t="s">
        <v>583</v>
      </c>
      <c r="D724" s="1431">
        <v>50</v>
      </c>
      <c r="E724" s="1431">
        <v>1973</v>
      </c>
      <c r="F724" s="1432">
        <v>33.435000000000002</v>
      </c>
      <c r="G724" s="1432">
        <v>3.5981519999999998</v>
      </c>
      <c r="H724" s="1432">
        <v>8.01</v>
      </c>
      <c r="I724" s="1432">
        <v>21.826851000000001</v>
      </c>
      <c r="J724" s="1432">
        <v>2622.52</v>
      </c>
      <c r="K724" s="1432">
        <v>21.826851000000001</v>
      </c>
      <c r="L724" s="1432">
        <v>2622.52</v>
      </c>
      <c r="M724" s="1433">
        <v>8.3228539725149868E-3</v>
      </c>
      <c r="N724" s="1434">
        <v>233.26000000000002</v>
      </c>
      <c r="O724" s="1434">
        <v>1.9413889176288459</v>
      </c>
      <c r="P724" s="1434">
        <v>499.3712383508992</v>
      </c>
      <c r="Q724" s="1435">
        <v>116.48333505773076</v>
      </c>
    </row>
    <row r="725" spans="1:17">
      <c r="A725" s="1625"/>
      <c r="B725" s="131">
        <v>2</v>
      </c>
      <c r="C725" s="1420" t="s">
        <v>585</v>
      </c>
      <c r="D725" s="1421">
        <v>29</v>
      </c>
      <c r="E725" s="1421">
        <v>1987</v>
      </c>
      <c r="F725" s="1422">
        <v>21.135000000000002</v>
      </c>
      <c r="G725" s="1422">
        <v>2.6862210000000002</v>
      </c>
      <c r="H725" s="1422">
        <v>4.8</v>
      </c>
      <c r="I725" s="1422">
        <v>13.648793</v>
      </c>
      <c r="J725" s="1422">
        <v>1510.61</v>
      </c>
      <c r="K725" s="1422">
        <v>13.648793</v>
      </c>
      <c r="L725" s="1422">
        <v>1454.7299999999998</v>
      </c>
      <c r="M725" s="1423">
        <v>9.382354801234595E-3</v>
      </c>
      <c r="N725" s="1424">
        <v>233.26000000000002</v>
      </c>
      <c r="O725" s="1424">
        <v>2.1885280809359817</v>
      </c>
      <c r="P725" s="1424">
        <v>562.94128807407571</v>
      </c>
      <c r="Q725" s="1436">
        <v>131.31168485615891</v>
      </c>
    </row>
    <row r="726" spans="1:17">
      <c r="A726" s="1625"/>
      <c r="B726" s="131">
        <v>3</v>
      </c>
      <c r="C726" s="1420" t="s">
        <v>584</v>
      </c>
      <c r="D726" s="1421">
        <v>32</v>
      </c>
      <c r="E726" s="1421">
        <v>1973</v>
      </c>
      <c r="F726" s="1422">
        <v>24.34</v>
      </c>
      <c r="G726" s="1422">
        <v>2.5451039999999998</v>
      </c>
      <c r="H726" s="1422">
        <v>5.13</v>
      </c>
      <c r="I726" s="1422">
        <v>16.664899999999999</v>
      </c>
      <c r="J726" s="1422">
        <v>1758.16</v>
      </c>
      <c r="K726" s="1422">
        <v>16.664899999999999</v>
      </c>
      <c r="L726" s="1422">
        <v>1758.16</v>
      </c>
      <c r="M726" s="1423">
        <v>9.4786026300222957E-3</v>
      </c>
      <c r="N726" s="1424">
        <v>233.26000000000002</v>
      </c>
      <c r="O726" s="1424">
        <v>2.2109788494790008</v>
      </c>
      <c r="P726" s="1424">
        <v>568.71615780133777</v>
      </c>
      <c r="Q726" s="1436">
        <v>132.65873096874006</v>
      </c>
    </row>
    <row r="727" spans="1:17">
      <c r="A727" s="1625"/>
      <c r="B727" s="131">
        <v>4</v>
      </c>
      <c r="C727" s="1420" t="s">
        <v>1052</v>
      </c>
      <c r="D727" s="1421">
        <v>19</v>
      </c>
      <c r="E727" s="1421">
        <v>1978</v>
      </c>
      <c r="F727" s="1422">
        <v>15.42</v>
      </c>
      <c r="G727" s="1422">
        <v>1.4986349999999999</v>
      </c>
      <c r="H727" s="1422">
        <v>3.2</v>
      </c>
      <c r="I727" s="1422">
        <v>10.721366999999999</v>
      </c>
      <c r="J727" s="1422">
        <v>1059.1500000000001</v>
      </c>
      <c r="K727" s="1422">
        <v>10.721366999999999</v>
      </c>
      <c r="L727" s="1422">
        <v>1059.1500000000001</v>
      </c>
      <c r="M727" s="1423">
        <v>1.0122614360572156E-2</v>
      </c>
      <c r="N727" s="1424">
        <v>233.26000000000002</v>
      </c>
      <c r="O727" s="1424">
        <v>2.3612010257470613</v>
      </c>
      <c r="P727" s="1424">
        <v>607.35686163432933</v>
      </c>
      <c r="Q727" s="1436">
        <v>141.67206154482366</v>
      </c>
    </row>
    <row r="728" spans="1:17">
      <c r="A728" s="1625"/>
      <c r="B728" s="131">
        <v>5</v>
      </c>
      <c r="C728" s="1420" t="s">
        <v>1051</v>
      </c>
      <c r="D728" s="1421">
        <v>40</v>
      </c>
      <c r="E728" s="1421">
        <v>1984</v>
      </c>
      <c r="F728" s="1422">
        <v>33.204999999999998</v>
      </c>
      <c r="G728" s="1422">
        <v>3.3581970000000001</v>
      </c>
      <c r="H728" s="1422">
        <v>6.4</v>
      </c>
      <c r="I728" s="1422">
        <v>23.446804</v>
      </c>
      <c r="J728" s="1422">
        <v>2262.7800000000002</v>
      </c>
      <c r="K728" s="1422">
        <v>23.446804</v>
      </c>
      <c r="L728" s="1422">
        <v>2262.7800000000002</v>
      </c>
      <c r="M728" s="1423">
        <v>1.0361945924924208E-2</v>
      </c>
      <c r="N728" s="1424">
        <v>233.26000000000002</v>
      </c>
      <c r="O728" s="1424">
        <v>2.4170275064478211</v>
      </c>
      <c r="P728" s="1424">
        <v>621.7167554954525</v>
      </c>
      <c r="Q728" s="1436">
        <v>145.02165038686925</v>
      </c>
    </row>
    <row r="729" spans="1:17">
      <c r="A729" s="1625"/>
      <c r="B729" s="131">
        <v>6</v>
      </c>
      <c r="C729" s="1420" t="s">
        <v>1048</v>
      </c>
      <c r="D729" s="1421">
        <v>21</v>
      </c>
      <c r="E729" s="1421">
        <v>1988</v>
      </c>
      <c r="F729" s="1422">
        <v>16.131</v>
      </c>
      <c r="G729" s="1422">
        <v>1.5276540000000001</v>
      </c>
      <c r="H729" s="1422">
        <v>3.2</v>
      </c>
      <c r="I729" s="1422">
        <v>11.40335</v>
      </c>
      <c r="J729" s="1422">
        <v>1072.1099999999999</v>
      </c>
      <c r="K729" s="1422">
        <v>11.40335</v>
      </c>
      <c r="L729" s="1422">
        <v>1072.1099999999999</v>
      </c>
      <c r="M729" s="1423">
        <v>1.0636361940472527E-2</v>
      </c>
      <c r="N729" s="1424">
        <v>233.26000000000002</v>
      </c>
      <c r="O729" s="1424">
        <v>2.4810377862346216</v>
      </c>
      <c r="P729" s="1424">
        <v>638.18171642835159</v>
      </c>
      <c r="Q729" s="1436">
        <v>148.86226717407732</v>
      </c>
    </row>
    <row r="730" spans="1:17">
      <c r="A730" s="1625"/>
      <c r="B730" s="131">
        <v>7</v>
      </c>
      <c r="C730" s="1420" t="s">
        <v>586</v>
      </c>
      <c r="D730" s="1421">
        <v>13</v>
      </c>
      <c r="E730" s="1421">
        <v>1962</v>
      </c>
      <c r="F730" s="1422">
        <v>9.8000000000000007</v>
      </c>
      <c r="G730" s="1422">
        <v>0.97828199999999998</v>
      </c>
      <c r="H730" s="1422">
        <v>2.56</v>
      </c>
      <c r="I730" s="1422">
        <v>6.2617200000000004</v>
      </c>
      <c r="J730" s="1422">
        <v>583.82000000000005</v>
      </c>
      <c r="K730" s="1422">
        <v>6.2617200000000004</v>
      </c>
      <c r="L730" s="1422">
        <v>583.82000000000005</v>
      </c>
      <c r="M730" s="1423">
        <v>1.0725429070603953E-2</v>
      </c>
      <c r="N730" s="1424">
        <v>233.26000000000002</v>
      </c>
      <c r="O730" s="1424">
        <v>2.5018135850090784</v>
      </c>
      <c r="P730" s="1424">
        <v>643.52574423623719</v>
      </c>
      <c r="Q730" s="1436">
        <v>150.10881510054469</v>
      </c>
    </row>
    <row r="731" spans="1:17">
      <c r="A731" s="1625"/>
      <c r="B731" s="131">
        <v>8</v>
      </c>
      <c r="C731" s="1420" t="s">
        <v>1049</v>
      </c>
      <c r="D731" s="1421">
        <v>20</v>
      </c>
      <c r="E731" s="1421">
        <v>1978</v>
      </c>
      <c r="F731" s="1422">
        <v>17.100999999999999</v>
      </c>
      <c r="G731" s="1422">
        <v>1.622055</v>
      </c>
      <c r="H731" s="1422">
        <v>3.2</v>
      </c>
      <c r="I731" s="1422">
        <v>12.278945999999999</v>
      </c>
      <c r="J731" s="1422">
        <v>1050.01</v>
      </c>
      <c r="K731" s="1422">
        <v>12.278945999999999</v>
      </c>
      <c r="L731" s="1422">
        <v>1050.01</v>
      </c>
      <c r="M731" s="1423">
        <v>1.1694122913115113E-2</v>
      </c>
      <c r="N731" s="1424">
        <v>233.26000000000002</v>
      </c>
      <c r="O731" s="1424">
        <v>2.7277711107132312</v>
      </c>
      <c r="P731" s="1424">
        <v>701.64737478690677</v>
      </c>
      <c r="Q731" s="1436">
        <v>163.66626664279389</v>
      </c>
    </row>
    <row r="732" spans="1:17">
      <c r="A732" s="1625"/>
      <c r="B732" s="131">
        <v>9</v>
      </c>
      <c r="C732" s="1420" t="s">
        <v>587</v>
      </c>
      <c r="D732" s="1421">
        <v>10</v>
      </c>
      <c r="E732" s="1421">
        <v>1984</v>
      </c>
      <c r="F732" s="1422">
        <v>17.193000000000001</v>
      </c>
      <c r="G732" s="1422">
        <v>1.7035020000000001</v>
      </c>
      <c r="H732" s="1422">
        <v>4.32</v>
      </c>
      <c r="I732" s="1422">
        <v>11.169498000000001</v>
      </c>
      <c r="J732" s="1422">
        <v>609.70000000000005</v>
      </c>
      <c r="K732" s="1422">
        <v>11.169498000000001</v>
      </c>
      <c r="L732" s="1422">
        <v>609.70000000000005</v>
      </c>
      <c r="M732" s="1423">
        <v>1.8319662128915861E-2</v>
      </c>
      <c r="N732" s="1424">
        <v>233.26000000000002</v>
      </c>
      <c r="O732" s="1424">
        <v>4.2732443881909141</v>
      </c>
      <c r="P732" s="1424">
        <v>1099.1797277349517</v>
      </c>
      <c r="Q732" s="1436">
        <v>256.39466329145489</v>
      </c>
    </row>
    <row r="733" spans="1:17" ht="12" thickBot="1">
      <c r="A733" s="1625"/>
      <c r="B733" s="131">
        <v>10</v>
      </c>
      <c r="C733" s="605"/>
      <c r="D733" s="606"/>
      <c r="E733" s="606"/>
      <c r="F733" s="606"/>
      <c r="G733" s="606"/>
      <c r="H733" s="606"/>
      <c r="I733" s="606"/>
      <c r="J733" s="606"/>
      <c r="K733" s="606"/>
      <c r="L733" s="606"/>
      <c r="M733" s="606"/>
      <c r="N733" s="606"/>
      <c r="O733" s="606"/>
      <c r="P733" s="606"/>
      <c r="Q733" s="607"/>
    </row>
    <row r="734" spans="1:17">
      <c r="A734" s="1626" t="s">
        <v>113</v>
      </c>
      <c r="B734" s="14">
        <v>1</v>
      </c>
      <c r="C734" s="1437" t="s">
        <v>588</v>
      </c>
      <c r="D734" s="1438">
        <v>12</v>
      </c>
      <c r="E734" s="1438">
        <v>1963</v>
      </c>
      <c r="F734" s="1439">
        <v>9.2110000000000003</v>
      </c>
      <c r="G734" s="1439">
        <v>0.82364999999999999</v>
      </c>
      <c r="H734" s="1439">
        <v>1.92</v>
      </c>
      <c r="I734" s="1439">
        <v>6.4673499999999997</v>
      </c>
      <c r="J734" s="1439">
        <v>528.35</v>
      </c>
      <c r="K734" s="1439">
        <v>6.4673499999999997</v>
      </c>
      <c r="L734" s="1439">
        <v>528.35</v>
      </c>
      <c r="M734" s="1440">
        <v>1.2240654868931578E-2</v>
      </c>
      <c r="N734" s="1441">
        <v>233.26000000000002</v>
      </c>
      <c r="O734" s="1441">
        <v>2.8552551547269802</v>
      </c>
      <c r="P734" s="1441">
        <v>734.43929213589468</v>
      </c>
      <c r="Q734" s="1442">
        <v>171.3153092836188</v>
      </c>
    </row>
    <row r="735" spans="1:17">
      <c r="A735" s="1627"/>
      <c r="B735" s="15">
        <v>2</v>
      </c>
      <c r="C735" s="1443" t="s">
        <v>589</v>
      </c>
      <c r="D735" s="1444">
        <v>9</v>
      </c>
      <c r="E735" s="1444">
        <v>1960</v>
      </c>
      <c r="F735" s="1445">
        <v>8.7940000000000005</v>
      </c>
      <c r="G735" s="1445">
        <v>0.68865299999999996</v>
      </c>
      <c r="H735" s="1445">
        <v>1.84</v>
      </c>
      <c r="I735" s="1445">
        <v>6.2653459999999992</v>
      </c>
      <c r="J735" s="1445">
        <v>536.88</v>
      </c>
      <c r="K735" s="1445">
        <v>6.2653459999999992</v>
      </c>
      <c r="L735" s="1445">
        <v>400.83</v>
      </c>
      <c r="M735" s="1446">
        <v>1.5630930818551506E-2</v>
      </c>
      <c r="N735" s="1447">
        <v>233.26000000000002</v>
      </c>
      <c r="O735" s="1447">
        <v>3.6460709227353245</v>
      </c>
      <c r="P735" s="1447">
        <v>937.85584911309036</v>
      </c>
      <c r="Q735" s="1448">
        <v>218.76425536411949</v>
      </c>
    </row>
    <row r="736" spans="1:17">
      <c r="A736" s="1627"/>
      <c r="B736" s="15">
        <v>3</v>
      </c>
      <c r="C736" s="1443" t="s">
        <v>1050</v>
      </c>
      <c r="D736" s="1444">
        <v>10</v>
      </c>
      <c r="E736" s="1444">
        <v>1959</v>
      </c>
      <c r="F736" s="1445">
        <v>10.021000000000001</v>
      </c>
      <c r="G736" s="1445">
        <v>1.0820160000000001</v>
      </c>
      <c r="H736" s="1445">
        <v>1.92</v>
      </c>
      <c r="I736" s="1445">
        <v>7.0189820000000003</v>
      </c>
      <c r="J736" s="1445">
        <v>543.35</v>
      </c>
      <c r="K736" s="1445">
        <v>7.0189820000000003</v>
      </c>
      <c r="L736" s="1445">
        <v>446.8</v>
      </c>
      <c r="M736" s="1446">
        <v>1.5709449418084154E-2</v>
      </c>
      <c r="N736" s="1447">
        <v>233.26000000000002</v>
      </c>
      <c r="O736" s="1447">
        <v>3.66438617126231</v>
      </c>
      <c r="P736" s="1447">
        <v>942.56696508504922</v>
      </c>
      <c r="Q736" s="1448">
        <v>219.86317027573861</v>
      </c>
    </row>
    <row r="737" spans="1:17">
      <c r="A737" s="1627"/>
      <c r="B737" s="15">
        <v>4</v>
      </c>
      <c r="C737" s="608"/>
      <c r="D737" s="609"/>
      <c r="E737" s="609"/>
      <c r="F737" s="609"/>
      <c r="G737" s="609"/>
      <c r="H737" s="609"/>
      <c r="I737" s="609"/>
      <c r="J737" s="609"/>
      <c r="K737" s="609"/>
      <c r="L737" s="609"/>
      <c r="M737" s="609"/>
      <c r="N737" s="609"/>
      <c r="O737" s="609"/>
      <c r="P737" s="609"/>
      <c r="Q737" s="610"/>
    </row>
    <row r="738" spans="1:17">
      <c r="A738" s="1627"/>
      <c r="B738" s="15">
        <v>5</v>
      </c>
      <c r="C738" s="608"/>
      <c r="D738" s="609"/>
      <c r="E738" s="609"/>
      <c r="F738" s="609"/>
      <c r="G738" s="609"/>
      <c r="H738" s="609"/>
      <c r="I738" s="609"/>
      <c r="J738" s="609"/>
      <c r="K738" s="609"/>
      <c r="L738" s="609"/>
      <c r="M738" s="609"/>
      <c r="N738" s="609"/>
      <c r="O738" s="609"/>
      <c r="P738" s="609"/>
      <c r="Q738" s="610"/>
    </row>
    <row r="739" spans="1:17">
      <c r="A739" s="1627"/>
      <c r="B739" s="15">
        <v>6</v>
      </c>
      <c r="C739" s="608"/>
      <c r="D739" s="609"/>
      <c r="E739" s="609"/>
      <c r="F739" s="609"/>
      <c r="G739" s="609"/>
      <c r="H739" s="609"/>
      <c r="I739" s="609"/>
      <c r="J739" s="609"/>
      <c r="K739" s="609"/>
      <c r="L739" s="609"/>
      <c r="M739" s="609"/>
      <c r="N739" s="609"/>
      <c r="O739" s="609"/>
      <c r="P739" s="609"/>
      <c r="Q739" s="610"/>
    </row>
    <row r="740" spans="1:17">
      <c r="A740" s="1627"/>
      <c r="B740" s="15">
        <v>7</v>
      </c>
      <c r="C740" s="608"/>
      <c r="D740" s="609"/>
      <c r="E740" s="609"/>
      <c r="F740" s="609"/>
      <c r="G740" s="609"/>
      <c r="H740" s="609"/>
      <c r="I740" s="609"/>
      <c r="J740" s="609"/>
      <c r="K740" s="609"/>
      <c r="L740" s="609"/>
      <c r="M740" s="609"/>
      <c r="N740" s="609"/>
      <c r="O740" s="609"/>
      <c r="P740" s="609"/>
      <c r="Q740" s="610"/>
    </row>
    <row r="741" spans="1:17">
      <c r="A741" s="1627"/>
      <c r="B741" s="15">
        <v>8</v>
      </c>
      <c r="C741" s="608"/>
      <c r="D741" s="609"/>
      <c r="E741" s="609"/>
      <c r="F741" s="609"/>
      <c r="G741" s="609"/>
      <c r="H741" s="609"/>
      <c r="I741" s="609"/>
      <c r="J741" s="609"/>
      <c r="K741" s="609"/>
      <c r="L741" s="609"/>
      <c r="M741" s="609"/>
      <c r="N741" s="609"/>
      <c r="O741" s="609"/>
      <c r="P741" s="609"/>
      <c r="Q741" s="610"/>
    </row>
    <row r="742" spans="1:17">
      <c r="A742" s="1627"/>
      <c r="B742" s="15">
        <v>9</v>
      </c>
      <c r="C742" s="608"/>
      <c r="D742" s="609"/>
      <c r="E742" s="609"/>
      <c r="F742" s="609"/>
      <c r="G742" s="609"/>
      <c r="H742" s="609"/>
      <c r="I742" s="609"/>
      <c r="J742" s="609"/>
      <c r="K742" s="609"/>
      <c r="L742" s="609"/>
      <c r="M742" s="609"/>
      <c r="N742" s="609"/>
      <c r="O742" s="609"/>
      <c r="P742" s="609"/>
      <c r="Q742" s="610"/>
    </row>
    <row r="743" spans="1:17" ht="12" thickBot="1">
      <c r="A743" s="1628"/>
      <c r="B743" s="50">
        <v>10</v>
      </c>
      <c r="C743" s="608"/>
      <c r="D743" s="609"/>
      <c r="E743" s="609"/>
      <c r="F743" s="609"/>
      <c r="G743" s="609"/>
      <c r="H743" s="609"/>
      <c r="I743" s="609"/>
      <c r="J743" s="609"/>
      <c r="K743" s="609"/>
      <c r="L743" s="609"/>
      <c r="M743" s="609"/>
      <c r="N743" s="609"/>
      <c r="O743" s="609"/>
      <c r="P743" s="609"/>
      <c r="Q743" s="610"/>
    </row>
    <row r="744" spans="1:17">
      <c r="A744" s="1629" t="s">
        <v>122</v>
      </c>
      <c r="B744" s="152">
        <v>1</v>
      </c>
      <c r="C744" s="611"/>
      <c r="D744" s="612"/>
      <c r="E744" s="612"/>
      <c r="F744" s="612"/>
      <c r="G744" s="612"/>
      <c r="H744" s="612"/>
      <c r="I744" s="612"/>
      <c r="J744" s="612"/>
      <c r="K744" s="612"/>
      <c r="L744" s="612"/>
      <c r="M744" s="612"/>
      <c r="N744" s="612"/>
      <c r="O744" s="612"/>
      <c r="P744" s="612"/>
      <c r="Q744" s="613"/>
    </row>
    <row r="745" spans="1:17">
      <c r="A745" s="1630"/>
      <c r="B745" s="161">
        <v>2</v>
      </c>
      <c r="C745" s="614"/>
      <c r="D745" s="615"/>
      <c r="E745" s="615"/>
      <c r="F745" s="615"/>
      <c r="G745" s="615"/>
      <c r="H745" s="615"/>
      <c r="I745" s="615"/>
      <c r="J745" s="615"/>
      <c r="K745" s="615"/>
      <c r="L745" s="615"/>
      <c r="M745" s="615"/>
      <c r="N745" s="615"/>
      <c r="O745" s="615"/>
      <c r="P745" s="615"/>
      <c r="Q745" s="616"/>
    </row>
    <row r="746" spans="1:17">
      <c r="A746" s="1630"/>
      <c r="B746" s="161">
        <v>3</v>
      </c>
      <c r="C746" s="614"/>
      <c r="D746" s="615"/>
      <c r="E746" s="615"/>
      <c r="F746" s="615"/>
      <c r="G746" s="615"/>
      <c r="H746" s="615"/>
      <c r="I746" s="615"/>
      <c r="J746" s="615"/>
      <c r="K746" s="615"/>
      <c r="L746" s="615"/>
      <c r="M746" s="615"/>
      <c r="N746" s="615"/>
      <c r="O746" s="615"/>
      <c r="P746" s="615"/>
      <c r="Q746" s="616"/>
    </row>
    <row r="747" spans="1:17">
      <c r="A747" s="1630"/>
      <c r="B747" s="161">
        <v>4</v>
      </c>
      <c r="C747" s="614"/>
      <c r="D747" s="615"/>
      <c r="E747" s="615"/>
      <c r="F747" s="615"/>
      <c r="G747" s="615"/>
      <c r="H747" s="615"/>
      <c r="I747" s="615"/>
      <c r="J747" s="615"/>
      <c r="K747" s="615"/>
      <c r="L747" s="615"/>
      <c r="M747" s="615"/>
      <c r="N747" s="615"/>
      <c r="O747" s="615"/>
      <c r="P747" s="615"/>
      <c r="Q747" s="616"/>
    </row>
    <row r="748" spans="1:17">
      <c r="A748" s="1630"/>
      <c r="B748" s="161">
        <v>5</v>
      </c>
      <c r="C748" s="614"/>
      <c r="D748" s="615"/>
      <c r="E748" s="615"/>
      <c r="F748" s="615"/>
      <c r="G748" s="615"/>
      <c r="H748" s="615"/>
      <c r="I748" s="615"/>
      <c r="J748" s="615"/>
      <c r="K748" s="615"/>
      <c r="L748" s="615"/>
      <c r="M748" s="615"/>
      <c r="N748" s="615"/>
      <c r="O748" s="615"/>
      <c r="P748" s="615"/>
      <c r="Q748" s="616"/>
    </row>
    <row r="749" spans="1:17">
      <c r="A749" s="1630"/>
      <c r="B749" s="161">
        <v>6</v>
      </c>
      <c r="C749" s="614"/>
      <c r="D749" s="615"/>
      <c r="E749" s="615"/>
      <c r="F749" s="615"/>
      <c r="G749" s="615"/>
      <c r="H749" s="615"/>
      <c r="I749" s="615"/>
      <c r="J749" s="615"/>
      <c r="K749" s="615"/>
      <c r="L749" s="615"/>
      <c r="M749" s="615"/>
      <c r="N749" s="615"/>
      <c r="O749" s="615"/>
      <c r="P749" s="615"/>
      <c r="Q749" s="616"/>
    </row>
    <row r="750" spans="1:17">
      <c r="A750" s="1630"/>
      <c r="B750" s="161">
        <v>7</v>
      </c>
      <c r="C750" s="614"/>
      <c r="D750" s="615"/>
      <c r="E750" s="615"/>
      <c r="F750" s="615"/>
      <c r="G750" s="615"/>
      <c r="H750" s="615"/>
      <c r="I750" s="615"/>
      <c r="J750" s="615"/>
      <c r="K750" s="615"/>
      <c r="L750" s="615"/>
      <c r="M750" s="615"/>
      <c r="N750" s="615"/>
      <c r="O750" s="615"/>
      <c r="P750" s="615"/>
      <c r="Q750" s="616"/>
    </row>
    <row r="751" spans="1:17">
      <c r="A751" s="1630"/>
      <c r="B751" s="161">
        <v>8</v>
      </c>
      <c r="C751" s="614"/>
      <c r="D751" s="615"/>
      <c r="E751" s="615"/>
      <c r="F751" s="615"/>
      <c r="G751" s="615"/>
      <c r="H751" s="615"/>
      <c r="I751" s="615"/>
      <c r="J751" s="615"/>
      <c r="K751" s="615"/>
      <c r="L751" s="615"/>
      <c r="M751" s="615"/>
      <c r="N751" s="615"/>
      <c r="O751" s="615"/>
      <c r="P751" s="615"/>
      <c r="Q751" s="616"/>
    </row>
    <row r="752" spans="1:17">
      <c r="A752" s="1630"/>
      <c r="B752" s="161">
        <v>9</v>
      </c>
      <c r="C752" s="614"/>
      <c r="D752" s="615"/>
      <c r="E752" s="615"/>
      <c r="F752" s="615"/>
      <c r="G752" s="615"/>
      <c r="H752" s="615"/>
      <c r="I752" s="615"/>
      <c r="J752" s="615"/>
      <c r="K752" s="615"/>
      <c r="L752" s="615"/>
      <c r="M752" s="615"/>
      <c r="N752" s="615"/>
      <c r="O752" s="615"/>
      <c r="P752" s="615"/>
      <c r="Q752" s="616"/>
    </row>
    <row r="753" spans="1:17" ht="12" thickBot="1">
      <c r="A753" s="1631"/>
      <c r="B753" s="170">
        <v>10</v>
      </c>
      <c r="C753" s="822"/>
      <c r="D753" s="617"/>
      <c r="E753" s="617"/>
      <c r="F753" s="617"/>
      <c r="G753" s="617"/>
      <c r="H753" s="617"/>
      <c r="I753" s="617"/>
      <c r="J753" s="617"/>
      <c r="K753" s="617"/>
      <c r="L753" s="617"/>
      <c r="M753" s="617"/>
      <c r="N753" s="617"/>
      <c r="O753" s="617"/>
      <c r="P753" s="617"/>
      <c r="Q753" s="618"/>
    </row>
    <row r="754" spans="1:17">
      <c r="A754" s="1662" t="s">
        <v>133</v>
      </c>
      <c r="B754" s="767">
        <v>1</v>
      </c>
      <c r="C754" s="2257" t="s">
        <v>1053</v>
      </c>
      <c r="D754" s="2258">
        <v>31</v>
      </c>
      <c r="E754" s="2258">
        <v>1991</v>
      </c>
      <c r="F754" s="2259">
        <v>38.094999999999999</v>
      </c>
      <c r="G754" s="2259">
        <v>2.3412060000000001</v>
      </c>
      <c r="H754" s="2259">
        <v>4.8</v>
      </c>
      <c r="I754" s="2259">
        <v>30.953790999999999</v>
      </c>
      <c r="J754" s="2259">
        <v>1504.89</v>
      </c>
      <c r="K754" s="2259">
        <v>30.953790999999999</v>
      </c>
      <c r="L754" s="2259">
        <v>1504.89</v>
      </c>
      <c r="M754" s="2260">
        <v>2.056880635793978E-2</v>
      </c>
      <c r="N754" s="2261">
        <v>233.26000000000002</v>
      </c>
      <c r="O754" s="2261">
        <v>4.7978797710530339</v>
      </c>
      <c r="P754" s="2261">
        <v>1234.1283814763867</v>
      </c>
      <c r="Q754" s="2262">
        <v>287.87278626318198</v>
      </c>
    </row>
    <row r="755" spans="1:17">
      <c r="A755" s="1663"/>
      <c r="B755" s="254">
        <v>2</v>
      </c>
      <c r="C755" s="1426" t="s">
        <v>582</v>
      </c>
      <c r="D755" s="1391">
        <v>35</v>
      </c>
      <c r="E755" s="1391">
        <v>1972</v>
      </c>
      <c r="F755" s="1392">
        <v>41.526000000000003</v>
      </c>
      <c r="G755" s="1392">
        <v>2.7006540000000001</v>
      </c>
      <c r="H755" s="1392">
        <v>5.76</v>
      </c>
      <c r="I755" s="1392">
        <v>33.065345000000001</v>
      </c>
      <c r="J755" s="1392">
        <v>1516.82</v>
      </c>
      <c r="K755" s="1392">
        <v>33.065345000000001</v>
      </c>
      <c r="L755" s="1392">
        <v>1516.82</v>
      </c>
      <c r="M755" s="1393">
        <v>2.1799122506296068E-2</v>
      </c>
      <c r="N755" s="1394">
        <v>233.26000000000002</v>
      </c>
      <c r="O755" s="1394">
        <v>5.0848633158186214</v>
      </c>
      <c r="P755" s="1394">
        <v>1307.947350377764</v>
      </c>
      <c r="Q755" s="1395">
        <v>305.09179894911728</v>
      </c>
    </row>
    <row r="756" spans="1:17">
      <c r="A756" s="1663"/>
      <c r="B756" s="254">
        <v>3</v>
      </c>
      <c r="C756" s="1426" t="s">
        <v>1054</v>
      </c>
      <c r="D756" s="1391">
        <v>40</v>
      </c>
      <c r="E756" s="1391">
        <v>1986</v>
      </c>
      <c r="F756" s="1392">
        <v>60.283000000000001</v>
      </c>
      <c r="G756" s="1392">
        <v>3.0679050000000001</v>
      </c>
      <c r="H756" s="1392">
        <v>6.4</v>
      </c>
      <c r="I756" s="1392">
        <v>50.815094999999999</v>
      </c>
      <c r="J756" s="1392">
        <v>2240.67</v>
      </c>
      <c r="K756" s="1392">
        <v>50.815094999999999</v>
      </c>
      <c r="L756" s="1392">
        <v>2240.67</v>
      </c>
      <c r="M756" s="1393">
        <v>2.267852695845439E-2</v>
      </c>
      <c r="N756" s="1394">
        <v>233.26000000000002</v>
      </c>
      <c r="O756" s="1394">
        <v>5.2899931983290713</v>
      </c>
      <c r="P756" s="1394">
        <v>1360.7116175072633</v>
      </c>
      <c r="Q756" s="1395">
        <v>317.39959189974428</v>
      </c>
    </row>
    <row r="757" spans="1:17">
      <c r="A757" s="1663"/>
      <c r="B757" s="254">
        <v>4</v>
      </c>
      <c r="C757" s="1426" t="s">
        <v>328</v>
      </c>
      <c r="D757" s="1391">
        <v>21</v>
      </c>
      <c r="E757" s="1391">
        <v>1978</v>
      </c>
      <c r="F757" s="1392">
        <v>29.146999999999998</v>
      </c>
      <c r="G757" s="1392">
        <v>1.700391</v>
      </c>
      <c r="H757" s="1392">
        <v>3.2</v>
      </c>
      <c r="I757" s="1392">
        <v>24.246607999999998</v>
      </c>
      <c r="J757" s="1392">
        <v>1064.99</v>
      </c>
      <c r="K757" s="1392">
        <v>24.246607999999998</v>
      </c>
      <c r="L757" s="1392">
        <v>1064.99</v>
      </c>
      <c r="M757" s="1393">
        <v>2.2766981849594831E-2</v>
      </c>
      <c r="N757" s="1394">
        <v>233.26000000000002</v>
      </c>
      <c r="O757" s="1394">
        <v>5.3106261862364903</v>
      </c>
      <c r="P757" s="1394">
        <v>1366.01891097569</v>
      </c>
      <c r="Q757" s="1395">
        <v>318.63757117418947</v>
      </c>
    </row>
    <row r="758" spans="1:17">
      <c r="A758" s="1663"/>
      <c r="B758" s="254">
        <v>5</v>
      </c>
      <c r="C758" s="1426" t="s">
        <v>434</v>
      </c>
      <c r="D758" s="1391">
        <v>45</v>
      </c>
      <c r="E758" s="1391">
        <v>1972</v>
      </c>
      <c r="F758" s="1392">
        <v>55.811</v>
      </c>
      <c r="G758" s="1392">
        <v>3.5232329999999998</v>
      </c>
      <c r="H758" s="1392">
        <v>7.2</v>
      </c>
      <c r="I758" s="1392">
        <v>45.087769999999999</v>
      </c>
      <c r="J758" s="1392">
        <v>1840.92</v>
      </c>
      <c r="K758" s="1392">
        <v>45.087769999999999</v>
      </c>
      <c r="L758" s="1392">
        <v>1840.92</v>
      </c>
      <c r="M758" s="1393">
        <v>2.4491976837668121E-2</v>
      </c>
      <c r="N758" s="1394">
        <v>233.26000000000002</v>
      </c>
      <c r="O758" s="1394">
        <v>5.7129985171544666</v>
      </c>
      <c r="P758" s="1394">
        <v>1469.5186102600871</v>
      </c>
      <c r="Q758" s="1395">
        <v>342.77991102926796</v>
      </c>
    </row>
    <row r="759" spans="1:17">
      <c r="A759" s="1663"/>
      <c r="B759" s="254">
        <v>6</v>
      </c>
      <c r="C759" s="1426" t="s">
        <v>1055</v>
      </c>
      <c r="D759" s="1391">
        <v>51</v>
      </c>
      <c r="E759" s="1391">
        <v>1984</v>
      </c>
      <c r="F759" s="1392">
        <v>54.515999999999998</v>
      </c>
      <c r="G759" s="1392">
        <v>3.7422780000000002</v>
      </c>
      <c r="H759" s="1392">
        <v>0.5</v>
      </c>
      <c r="I759" s="1392">
        <v>50.273724999999999</v>
      </c>
      <c r="J759" s="1392">
        <v>1816.15</v>
      </c>
      <c r="K759" s="1392">
        <v>50.273724999999999</v>
      </c>
      <c r="L759" s="1392">
        <v>1816.15</v>
      </c>
      <c r="M759" s="1393">
        <v>2.7681482807036861E-2</v>
      </c>
      <c r="N759" s="1394">
        <v>233.26000000000002</v>
      </c>
      <c r="O759" s="1394">
        <v>6.4569826795694185</v>
      </c>
      <c r="P759" s="1394">
        <v>1660.8889684222117</v>
      </c>
      <c r="Q759" s="1395">
        <v>387.41896077416516</v>
      </c>
    </row>
    <row r="760" spans="1:17">
      <c r="A760" s="1663"/>
      <c r="B760" s="254">
        <v>7</v>
      </c>
      <c r="C760" s="1426"/>
      <c r="D760" s="1391"/>
      <c r="E760" s="1391"/>
      <c r="F760" s="1392"/>
      <c r="G760" s="1392"/>
      <c r="H760" s="1392"/>
      <c r="I760" s="1392"/>
      <c r="J760" s="1392"/>
      <c r="K760" s="1392"/>
      <c r="L760" s="1392"/>
      <c r="M760" s="1393"/>
      <c r="N760" s="1394"/>
      <c r="O760" s="1394"/>
      <c r="P760" s="1394"/>
      <c r="Q760" s="1395"/>
    </row>
    <row r="761" spans="1:17">
      <c r="A761" s="1663"/>
      <c r="B761" s="254">
        <v>8</v>
      </c>
      <c r="C761" s="1426"/>
      <c r="D761" s="1391"/>
      <c r="E761" s="1391"/>
      <c r="F761" s="1392"/>
      <c r="G761" s="1392"/>
      <c r="H761" s="1392"/>
      <c r="I761" s="1392"/>
      <c r="J761" s="1392"/>
      <c r="K761" s="1392"/>
      <c r="L761" s="1392"/>
      <c r="M761" s="1393"/>
      <c r="N761" s="1394"/>
      <c r="O761" s="1394"/>
      <c r="P761" s="1394"/>
      <c r="Q761" s="1395"/>
    </row>
    <row r="762" spans="1:17">
      <c r="A762" s="1663"/>
      <c r="B762" s="254">
        <v>9</v>
      </c>
      <c r="C762" s="1426"/>
      <c r="D762" s="1391"/>
      <c r="E762" s="1391"/>
      <c r="F762" s="1392"/>
      <c r="G762" s="1392"/>
      <c r="H762" s="1392"/>
      <c r="I762" s="1392"/>
      <c r="J762" s="1392"/>
      <c r="K762" s="1392"/>
      <c r="L762" s="1392"/>
      <c r="M762" s="1393"/>
      <c r="N762" s="1394"/>
      <c r="O762" s="1394"/>
      <c r="P762" s="1394"/>
      <c r="Q762" s="1395"/>
    </row>
    <row r="763" spans="1:17" ht="12" thickBot="1">
      <c r="A763" s="1664"/>
      <c r="B763" s="282">
        <v>10</v>
      </c>
      <c r="C763" s="1427"/>
      <c r="D763" s="1397"/>
      <c r="E763" s="1397"/>
      <c r="F763" s="1398"/>
      <c r="G763" s="1398"/>
      <c r="H763" s="1398"/>
      <c r="I763" s="1398"/>
      <c r="J763" s="1398"/>
      <c r="K763" s="1398"/>
      <c r="L763" s="1398"/>
      <c r="M763" s="1399"/>
      <c r="N763" s="1400"/>
      <c r="O763" s="1400"/>
      <c r="P763" s="1400"/>
      <c r="Q763" s="1401"/>
    </row>
    <row r="764" spans="1:17">
      <c r="A764" s="1599" t="s">
        <v>143</v>
      </c>
      <c r="B764" s="182">
        <v>1</v>
      </c>
      <c r="C764" s="1466" t="s">
        <v>1056</v>
      </c>
      <c r="D764" s="1403">
        <v>24</v>
      </c>
      <c r="E764" s="1403">
        <v>1968</v>
      </c>
      <c r="F764" s="1404">
        <v>21.870999999999999</v>
      </c>
      <c r="G764" s="1404">
        <v>0</v>
      </c>
      <c r="H764" s="1404">
        <v>0</v>
      </c>
      <c r="I764" s="1404">
        <v>21.870999999999999</v>
      </c>
      <c r="J764" s="1404">
        <v>828.47</v>
      </c>
      <c r="K764" s="1404">
        <v>21.870999999999999</v>
      </c>
      <c r="L764" s="1404">
        <v>828.47</v>
      </c>
      <c r="M764" s="1405">
        <v>2.6399266117059155E-2</v>
      </c>
      <c r="N764" s="1406">
        <v>233.26000000000002</v>
      </c>
      <c r="O764" s="1406">
        <v>6.1578928144652192</v>
      </c>
      <c r="P764" s="1406">
        <v>1583.9559670235492</v>
      </c>
      <c r="Q764" s="1407">
        <v>369.47356886791312</v>
      </c>
    </row>
    <row r="765" spans="1:17">
      <c r="A765" s="1600"/>
      <c r="B765" s="183">
        <v>2</v>
      </c>
      <c r="C765" s="1428" t="s">
        <v>1057</v>
      </c>
      <c r="D765" s="1429">
        <v>24</v>
      </c>
      <c r="E765" s="1429">
        <v>1964</v>
      </c>
      <c r="F765" s="1412">
        <v>32.268000000000001</v>
      </c>
      <c r="G765" s="1410">
        <v>0.92075399999999996</v>
      </c>
      <c r="H765" s="1410">
        <v>3.84</v>
      </c>
      <c r="I765" s="1410">
        <v>27.507245000000001</v>
      </c>
      <c r="J765" s="1410">
        <v>1114.29</v>
      </c>
      <c r="K765" s="1412">
        <v>27.507245000000001</v>
      </c>
      <c r="L765" s="1410">
        <v>900.28</v>
      </c>
      <c r="M765" s="1411">
        <v>3.0554099835606703E-2</v>
      </c>
      <c r="N765" s="1412">
        <v>233.26000000000002</v>
      </c>
      <c r="O765" s="1412">
        <v>7.1270493276536202</v>
      </c>
      <c r="P765" s="1412">
        <v>1833.2459901364023</v>
      </c>
      <c r="Q765" s="1413">
        <v>427.6229596592172</v>
      </c>
    </row>
    <row r="766" spans="1:17">
      <c r="A766" s="1600"/>
      <c r="B766" s="183">
        <v>3</v>
      </c>
      <c r="C766" s="619"/>
      <c r="D766" s="620"/>
      <c r="E766" s="620"/>
      <c r="F766" s="620"/>
      <c r="G766" s="620"/>
      <c r="H766" s="620"/>
      <c r="I766" s="620"/>
      <c r="J766" s="620"/>
      <c r="K766" s="620"/>
      <c r="L766" s="620"/>
      <c r="M766" s="620"/>
      <c r="N766" s="620"/>
      <c r="O766" s="620"/>
      <c r="P766" s="620"/>
      <c r="Q766" s="621"/>
    </row>
    <row r="767" spans="1:17">
      <c r="A767" s="1600"/>
      <c r="B767" s="183">
        <v>4</v>
      </c>
      <c r="C767" s="619"/>
      <c r="D767" s="620"/>
      <c r="E767" s="620"/>
      <c r="F767" s="620"/>
      <c r="G767" s="620"/>
      <c r="H767" s="620"/>
      <c r="I767" s="620"/>
      <c r="J767" s="620"/>
      <c r="K767" s="620"/>
      <c r="L767" s="620"/>
      <c r="M767" s="620"/>
      <c r="N767" s="620"/>
      <c r="O767" s="620"/>
      <c r="P767" s="620"/>
      <c r="Q767" s="621"/>
    </row>
    <row r="768" spans="1:17">
      <c r="A768" s="1600"/>
      <c r="B768" s="183">
        <v>5</v>
      </c>
      <c r="C768" s="619"/>
      <c r="D768" s="620"/>
      <c r="E768" s="620"/>
      <c r="F768" s="620"/>
      <c r="G768" s="620"/>
      <c r="H768" s="620"/>
      <c r="I768" s="620"/>
      <c r="J768" s="620"/>
      <c r="K768" s="620"/>
      <c r="L768" s="620"/>
      <c r="M768" s="620"/>
      <c r="N768" s="620"/>
      <c r="O768" s="620"/>
      <c r="P768" s="620"/>
      <c r="Q768" s="621"/>
    </row>
    <row r="769" spans="1:17">
      <c r="A769" s="1600"/>
      <c r="B769" s="183">
        <v>6</v>
      </c>
      <c r="C769" s="619"/>
      <c r="D769" s="620"/>
      <c r="E769" s="620"/>
      <c r="F769" s="620"/>
      <c r="G769" s="620"/>
      <c r="H769" s="620"/>
      <c r="I769" s="620"/>
      <c r="J769" s="620"/>
      <c r="K769" s="620"/>
      <c r="L769" s="620"/>
      <c r="M769" s="620"/>
      <c r="N769" s="620"/>
      <c r="O769" s="620"/>
      <c r="P769" s="620"/>
      <c r="Q769" s="621"/>
    </row>
    <row r="770" spans="1:17">
      <c r="A770" s="1600"/>
      <c r="B770" s="183">
        <v>7</v>
      </c>
      <c r="C770" s="619"/>
      <c r="D770" s="620"/>
      <c r="E770" s="620"/>
      <c r="F770" s="620"/>
      <c r="G770" s="620"/>
      <c r="H770" s="620"/>
      <c r="I770" s="620"/>
      <c r="J770" s="620"/>
      <c r="K770" s="620"/>
      <c r="L770" s="620"/>
      <c r="M770" s="620"/>
      <c r="N770" s="620"/>
      <c r="O770" s="620"/>
      <c r="P770" s="620"/>
      <c r="Q770" s="621"/>
    </row>
    <row r="771" spans="1:17">
      <c r="A771" s="1600"/>
      <c r="B771" s="183">
        <v>8</v>
      </c>
      <c r="C771" s="619"/>
      <c r="D771" s="620"/>
      <c r="E771" s="620"/>
      <c r="F771" s="620"/>
      <c r="G771" s="620"/>
      <c r="H771" s="620"/>
      <c r="I771" s="620"/>
      <c r="J771" s="620"/>
      <c r="K771" s="620"/>
      <c r="L771" s="620"/>
      <c r="M771" s="620"/>
      <c r="N771" s="620"/>
      <c r="O771" s="620"/>
      <c r="P771" s="620"/>
      <c r="Q771" s="621"/>
    </row>
    <row r="772" spans="1:17">
      <c r="A772" s="1600"/>
      <c r="B772" s="183">
        <v>9</v>
      </c>
      <c r="C772" s="619"/>
      <c r="D772" s="620"/>
      <c r="E772" s="620"/>
      <c r="F772" s="620"/>
      <c r="G772" s="620"/>
      <c r="H772" s="620"/>
      <c r="I772" s="620"/>
      <c r="J772" s="620"/>
      <c r="K772" s="620"/>
      <c r="L772" s="620"/>
      <c r="M772" s="620"/>
      <c r="N772" s="620"/>
      <c r="O772" s="620"/>
      <c r="P772" s="620"/>
      <c r="Q772" s="621"/>
    </row>
    <row r="773" spans="1:17" ht="12" thickBot="1">
      <c r="A773" s="1601"/>
      <c r="B773" s="184">
        <v>10</v>
      </c>
      <c r="C773" s="622"/>
      <c r="D773" s="623"/>
      <c r="E773" s="623"/>
      <c r="F773" s="623"/>
      <c r="G773" s="623"/>
      <c r="H773" s="623"/>
      <c r="I773" s="623"/>
      <c r="J773" s="623"/>
      <c r="K773" s="623"/>
      <c r="L773" s="623"/>
      <c r="M773" s="623"/>
      <c r="N773" s="623"/>
      <c r="O773" s="623"/>
      <c r="P773" s="623"/>
      <c r="Q773" s="624"/>
    </row>
    <row r="774" spans="1:17">
      <c r="A774" s="1602" t="s">
        <v>154</v>
      </c>
      <c r="B774" s="21">
        <v>1</v>
      </c>
      <c r="C774" s="625"/>
      <c r="D774" s="626"/>
      <c r="E774" s="626"/>
      <c r="F774" s="626"/>
      <c r="G774" s="626"/>
      <c r="H774" s="626"/>
      <c r="I774" s="626"/>
      <c r="J774" s="626"/>
      <c r="K774" s="626"/>
      <c r="L774" s="626"/>
      <c r="M774" s="626"/>
      <c r="N774" s="626"/>
      <c r="O774" s="626"/>
      <c r="P774" s="626"/>
      <c r="Q774" s="627"/>
    </row>
    <row r="775" spans="1:17">
      <c r="A775" s="1603"/>
      <c r="B775" s="23">
        <v>2</v>
      </c>
      <c r="C775" s="628"/>
      <c r="D775" s="629"/>
      <c r="E775" s="629"/>
      <c r="F775" s="629"/>
      <c r="G775" s="629"/>
      <c r="H775" s="629"/>
      <c r="I775" s="629"/>
      <c r="J775" s="629"/>
      <c r="K775" s="629"/>
      <c r="L775" s="629"/>
      <c r="M775" s="629"/>
      <c r="N775" s="629"/>
      <c r="O775" s="629"/>
      <c r="P775" s="629"/>
      <c r="Q775" s="630"/>
    </row>
    <row r="776" spans="1:17">
      <c r="A776" s="1603"/>
      <c r="B776" s="23">
        <v>3</v>
      </c>
      <c r="C776" s="628"/>
      <c r="D776" s="629"/>
      <c r="E776" s="629"/>
      <c r="F776" s="629"/>
      <c r="G776" s="629"/>
      <c r="H776" s="629"/>
      <c r="I776" s="629"/>
      <c r="J776" s="629"/>
      <c r="K776" s="629"/>
      <c r="L776" s="629"/>
      <c r="M776" s="629"/>
      <c r="N776" s="629"/>
      <c r="O776" s="629"/>
      <c r="P776" s="629"/>
      <c r="Q776" s="630"/>
    </row>
    <row r="777" spans="1:17">
      <c r="A777" s="1603"/>
      <c r="B777" s="23">
        <v>4</v>
      </c>
      <c r="C777" s="628"/>
      <c r="D777" s="629"/>
      <c r="E777" s="629"/>
      <c r="F777" s="629"/>
      <c r="G777" s="629"/>
      <c r="H777" s="629"/>
      <c r="I777" s="629"/>
      <c r="J777" s="629"/>
      <c r="K777" s="629"/>
      <c r="L777" s="629"/>
      <c r="M777" s="629"/>
      <c r="N777" s="629"/>
      <c r="O777" s="629"/>
      <c r="P777" s="629"/>
      <c r="Q777" s="630"/>
    </row>
    <row r="778" spans="1:17">
      <c r="A778" s="1603"/>
      <c r="B778" s="23">
        <v>5</v>
      </c>
      <c r="C778" s="631"/>
      <c r="D778" s="304"/>
      <c r="E778" s="304"/>
      <c r="F778" s="304"/>
      <c r="G778" s="304"/>
      <c r="H778" s="304"/>
      <c r="I778" s="629"/>
      <c r="J778" s="629"/>
      <c r="K778" s="629"/>
      <c r="L778" s="629"/>
      <c r="M778" s="629"/>
      <c r="N778" s="629"/>
      <c r="O778" s="629"/>
      <c r="P778" s="629"/>
      <c r="Q778" s="630"/>
    </row>
    <row r="779" spans="1:17">
      <c r="A779" s="1603"/>
      <c r="B779" s="23">
        <v>6</v>
      </c>
      <c r="C779" s="631"/>
      <c r="D779" s="304"/>
      <c r="E779" s="304"/>
      <c r="F779" s="304"/>
      <c r="G779" s="304"/>
      <c r="H779" s="304"/>
      <c r="I779" s="629"/>
      <c r="J779" s="629"/>
      <c r="K779" s="629"/>
      <c r="L779" s="629"/>
      <c r="M779" s="629"/>
      <c r="N779" s="629"/>
      <c r="O779" s="629"/>
      <c r="P779" s="629"/>
      <c r="Q779" s="630"/>
    </row>
    <row r="780" spans="1:17">
      <c r="A780" s="1603"/>
      <c r="B780" s="23">
        <v>7</v>
      </c>
      <c r="C780" s="631"/>
      <c r="D780" s="304"/>
      <c r="E780" s="304"/>
      <c r="F780" s="304"/>
      <c r="G780" s="304"/>
      <c r="H780" s="304"/>
      <c r="I780" s="629"/>
      <c r="J780" s="629"/>
      <c r="K780" s="629"/>
      <c r="L780" s="629"/>
      <c r="M780" s="629"/>
      <c r="N780" s="629"/>
      <c r="O780" s="629"/>
      <c r="P780" s="629"/>
      <c r="Q780" s="630"/>
    </row>
    <row r="781" spans="1:17">
      <c r="A781" s="1603"/>
      <c r="B781" s="23">
        <v>8</v>
      </c>
      <c r="C781" s="631"/>
      <c r="D781" s="304"/>
      <c r="E781" s="304"/>
      <c r="F781" s="304"/>
      <c r="G781" s="304"/>
      <c r="H781" s="304"/>
      <c r="I781" s="629"/>
      <c r="J781" s="629"/>
      <c r="K781" s="629"/>
      <c r="L781" s="629"/>
      <c r="M781" s="629"/>
      <c r="N781" s="629"/>
      <c r="O781" s="629"/>
      <c r="P781" s="629"/>
      <c r="Q781" s="630"/>
    </row>
    <row r="782" spans="1:17">
      <c r="A782" s="1603"/>
      <c r="B782" s="23">
        <v>9</v>
      </c>
      <c r="C782" s="631"/>
      <c r="D782" s="304"/>
      <c r="E782" s="304"/>
      <c r="F782" s="304"/>
      <c r="G782" s="304"/>
      <c r="H782" s="304"/>
      <c r="I782" s="629"/>
      <c r="J782" s="629"/>
      <c r="K782" s="629"/>
      <c r="L782" s="629"/>
      <c r="M782" s="629"/>
      <c r="N782" s="629"/>
      <c r="O782" s="629"/>
      <c r="P782" s="629"/>
      <c r="Q782" s="630"/>
    </row>
    <row r="783" spans="1:17" ht="12.75" thickBot="1">
      <c r="A783" s="1604"/>
      <c r="B783" s="322">
        <v>10</v>
      </c>
      <c r="C783" s="307"/>
      <c r="D783" s="308"/>
      <c r="E783" s="308"/>
      <c r="F783" s="187"/>
      <c r="G783" s="187"/>
      <c r="H783" s="187"/>
      <c r="I783" s="187"/>
      <c r="J783" s="187"/>
      <c r="K783" s="309"/>
      <c r="L783" s="187"/>
      <c r="M783" s="310"/>
      <c r="N783" s="311"/>
      <c r="O783" s="312"/>
      <c r="P783" s="313"/>
      <c r="Q783" s="188"/>
    </row>
    <row r="784" spans="1:17">
      <c r="F784" s="110"/>
      <c r="G784" s="110"/>
      <c r="H784" s="110"/>
      <c r="I784" s="110"/>
    </row>
    <row r="785" spans="1:17">
      <c r="F785" s="110"/>
      <c r="G785" s="110"/>
      <c r="H785" s="110"/>
      <c r="I785" s="110"/>
    </row>
    <row r="786" spans="1:17" ht="15">
      <c r="A786" s="1595" t="s">
        <v>284</v>
      </c>
      <c r="B786" s="1595"/>
      <c r="C786" s="1595"/>
      <c r="D786" s="1595"/>
      <c r="E786" s="1595"/>
      <c r="F786" s="1595"/>
      <c r="G786" s="1595"/>
      <c r="H786" s="1595"/>
      <c r="I786" s="1595"/>
      <c r="J786" s="1595"/>
      <c r="K786" s="1595"/>
      <c r="L786" s="1595"/>
      <c r="M786" s="1595"/>
      <c r="N786" s="1595"/>
      <c r="O786" s="1595"/>
      <c r="P786" s="1595"/>
      <c r="Q786" s="1595"/>
    </row>
    <row r="787" spans="1:17" ht="13.5" thickBot="1">
      <c r="A787" s="1265"/>
      <c r="B787" s="1265"/>
      <c r="C787" s="1265"/>
      <c r="D787" s="1265"/>
      <c r="E787" s="1521" t="s">
        <v>507</v>
      </c>
      <c r="F787" s="1521"/>
      <c r="G787" s="1521"/>
      <c r="H787" s="1521"/>
      <c r="I787" s="1265">
        <v>-0.8</v>
      </c>
      <c r="J787" s="1265" t="s">
        <v>506</v>
      </c>
      <c r="K787" s="1265" t="s">
        <v>508</v>
      </c>
      <c r="L787" s="1266">
        <v>582</v>
      </c>
      <c r="M787" s="1265"/>
      <c r="N787" s="1265"/>
      <c r="O787" s="1265"/>
      <c r="P787" s="1265"/>
      <c r="Q787" s="1265"/>
    </row>
    <row r="788" spans="1:17">
      <c r="A788" s="1605" t="s">
        <v>1</v>
      </c>
      <c r="B788" s="1552" t="s">
        <v>0</v>
      </c>
      <c r="C788" s="1524" t="s">
        <v>2</v>
      </c>
      <c r="D788" s="1524" t="s">
        <v>3</v>
      </c>
      <c r="E788" s="1524" t="s">
        <v>13</v>
      </c>
      <c r="F788" s="1527" t="s">
        <v>14</v>
      </c>
      <c r="G788" s="1528"/>
      <c r="H788" s="1528"/>
      <c r="I788" s="1529"/>
      <c r="J788" s="1524" t="s">
        <v>4</v>
      </c>
      <c r="K788" s="1524" t="s">
        <v>15</v>
      </c>
      <c r="L788" s="1524" t="s">
        <v>5</v>
      </c>
      <c r="M788" s="1524" t="s">
        <v>6</v>
      </c>
      <c r="N788" s="1524" t="s">
        <v>16</v>
      </c>
      <c r="O788" s="1554" t="s">
        <v>17</v>
      </c>
      <c r="P788" s="1524" t="s">
        <v>25</v>
      </c>
      <c r="Q788" s="1543" t="s">
        <v>26</v>
      </c>
    </row>
    <row r="789" spans="1:17" ht="33.75">
      <c r="A789" s="1606"/>
      <c r="B789" s="1553"/>
      <c r="C789" s="1525"/>
      <c r="D789" s="1526"/>
      <c r="E789" s="1526"/>
      <c r="F789" s="18" t="s">
        <v>18</v>
      </c>
      <c r="G789" s="18" t="s">
        <v>19</v>
      </c>
      <c r="H789" s="18" t="s">
        <v>20</v>
      </c>
      <c r="I789" s="18" t="s">
        <v>21</v>
      </c>
      <c r="J789" s="1526"/>
      <c r="K789" s="1526"/>
      <c r="L789" s="1526"/>
      <c r="M789" s="1526"/>
      <c r="N789" s="1526"/>
      <c r="O789" s="1555"/>
      <c r="P789" s="1526"/>
      <c r="Q789" s="1544"/>
    </row>
    <row r="790" spans="1:17">
      <c r="A790" s="1607"/>
      <c r="B790" s="1608"/>
      <c r="C790" s="1526"/>
      <c r="D790" s="120" t="s">
        <v>7</v>
      </c>
      <c r="E790" s="120" t="s">
        <v>8</v>
      </c>
      <c r="F790" s="120" t="s">
        <v>9</v>
      </c>
      <c r="G790" s="120" t="s">
        <v>9</v>
      </c>
      <c r="H790" s="120" t="s">
        <v>9</v>
      </c>
      <c r="I790" s="120" t="s">
        <v>9</v>
      </c>
      <c r="J790" s="120" t="s">
        <v>22</v>
      </c>
      <c r="K790" s="120" t="s">
        <v>9</v>
      </c>
      <c r="L790" s="120" t="s">
        <v>22</v>
      </c>
      <c r="M790" s="120" t="s">
        <v>76</v>
      </c>
      <c r="N790" s="120" t="s">
        <v>10</v>
      </c>
      <c r="O790" s="120" t="s">
        <v>77</v>
      </c>
      <c r="P790" s="121" t="s">
        <v>27</v>
      </c>
      <c r="Q790" s="122" t="s">
        <v>28</v>
      </c>
    </row>
    <row r="791" spans="1:17" ht="12" thickBot="1">
      <c r="A791" s="1202">
        <v>1</v>
      </c>
      <c r="B791" s="1203">
        <v>2</v>
      </c>
      <c r="C791" s="1204">
        <v>3</v>
      </c>
      <c r="D791" s="1205">
        <v>4</v>
      </c>
      <c r="E791" s="1205">
        <v>5</v>
      </c>
      <c r="F791" s="1205">
        <v>6</v>
      </c>
      <c r="G791" s="1205">
        <v>7</v>
      </c>
      <c r="H791" s="1205">
        <v>8</v>
      </c>
      <c r="I791" s="1205">
        <v>9</v>
      </c>
      <c r="J791" s="1205">
        <v>10</v>
      </c>
      <c r="K791" s="1205">
        <v>11</v>
      </c>
      <c r="L791" s="1204">
        <v>12</v>
      </c>
      <c r="M791" s="1205">
        <v>13</v>
      </c>
      <c r="N791" s="1205">
        <v>14</v>
      </c>
      <c r="O791" s="1206">
        <v>15</v>
      </c>
      <c r="P791" s="1204">
        <v>16</v>
      </c>
      <c r="Q791" s="1207">
        <v>17</v>
      </c>
    </row>
    <row r="792" spans="1:17">
      <c r="A792" s="1624" t="s">
        <v>107</v>
      </c>
      <c r="B792" s="321">
        <v>1</v>
      </c>
      <c r="C792" s="1430" t="s">
        <v>573</v>
      </c>
      <c r="D792" s="1431">
        <v>21</v>
      </c>
      <c r="E792" s="1431">
        <v>2010</v>
      </c>
      <c r="F792" s="1432">
        <v>14.621</v>
      </c>
      <c r="G792" s="1432">
        <v>2.907</v>
      </c>
      <c r="H792" s="1432">
        <v>2</v>
      </c>
      <c r="I792" s="1432">
        <v>9.7140009999999997</v>
      </c>
      <c r="J792" s="1432">
        <v>1013.26</v>
      </c>
      <c r="K792" s="1432">
        <v>9.7140009999999997</v>
      </c>
      <c r="L792" s="1432">
        <v>1013.26</v>
      </c>
      <c r="M792" s="1433">
        <v>9.5868789846633631E-3</v>
      </c>
      <c r="N792" s="1434">
        <v>272.06400000000002</v>
      </c>
      <c r="O792" s="1434">
        <v>2.6082446440834532</v>
      </c>
      <c r="P792" s="1434">
        <v>575.21273907980174</v>
      </c>
      <c r="Q792" s="1435">
        <v>156.49467864500718</v>
      </c>
    </row>
    <row r="793" spans="1:17">
      <c r="A793" s="1625"/>
      <c r="B793" s="131">
        <v>2</v>
      </c>
      <c r="C793" s="1420" t="s">
        <v>574</v>
      </c>
      <c r="D793" s="1421">
        <v>20</v>
      </c>
      <c r="E793" s="1421">
        <v>1975</v>
      </c>
      <c r="F793" s="1422">
        <v>16.407</v>
      </c>
      <c r="G793" s="1422">
        <v>2.2185000000000001</v>
      </c>
      <c r="H793" s="1422">
        <v>3.2</v>
      </c>
      <c r="I793" s="1422">
        <v>10.9885</v>
      </c>
      <c r="J793" s="1422">
        <v>1147.92</v>
      </c>
      <c r="K793" s="1422">
        <v>10.9885</v>
      </c>
      <c r="L793" s="1422">
        <v>1147.92</v>
      </c>
      <c r="M793" s="1423">
        <v>9.5725311868422886E-3</v>
      </c>
      <c r="N793" s="1424">
        <v>272.06400000000002</v>
      </c>
      <c r="O793" s="1424">
        <v>2.6043411248170605</v>
      </c>
      <c r="P793" s="1424">
        <v>574.3518712105373</v>
      </c>
      <c r="Q793" s="1425">
        <v>156.26046748902363</v>
      </c>
    </row>
    <row r="794" spans="1:17">
      <c r="A794" s="1625"/>
      <c r="B794" s="131">
        <v>3</v>
      </c>
      <c r="C794" s="1420" t="s">
        <v>575</v>
      </c>
      <c r="D794" s="2246">
        <v>20</v>
      </c>
      <c r="E794" s="1422">
        <v>1975</v>
      </c>
      <c r="F794" s="1422">
        <v>16.757000000000001</v>
      </c>
      <c r="G794" s="1422">
        <v>1.6830000000000001</v>
      </c>
      <c r="H794" s="1422">
        <v>3.2</v>
      </c>
      <c r="I794" s="1422">
        <v>11.874000000000001</v>
      </c>
      <c r="J794" s="1422">
        <v>1127.03</v>
      </c>
      <c r="K794" s="1422">
        <v>11.874000000000001</v>
      </c>
      <c r="L794" s="1422">
        <v>1127.03</v>
      </c>
      <c r="M794" s="1423">
        <v>1.0535655661339982E-2</v>
      </c>
      <c r="N794" s="1424">
        <v>272.06400000000002</v>
      </c>
      <c r="O794" s="1424">
        <v>2.8663726218468013</v>
      </c>
      <c r="P794" s="1424">
        <v>632.13933968039896</v>
      </c>
      <c r="Q794" s="1425">
        <v>171.98235731080808</v>
      </c>
    </row>
    <row r="795" spans="1:17">
      <c r="A795" s="1625"/>
      <c r="B795" s="131">
        <v>4</v>
      </c>
      <c r="C795" s="2247" t="s">
        <v>329</v>
      </c>
      <c r="D795" s="1421">
        <v>14</v>
      </c>
      <c r="E795" s="1421">
        <v>2011</v>
      </c>
      <c r="F795" s="1422">
        <v>8.5210000000000008</v>
      </c>
      <c r="G795" s="1422">
        <v>1.061412</v>
      </c>
      <c r="H795" s="1422">
        <v>2.59</v>
      </c>
      <c r="I795" s="1422">
        <v>4.8695899999999996</v>
      </c>
      <c r="J795" s="1422">
        <v>517.4</v>
      </c>
      <c r="K795" s="1422">
        <v>4.8695899999999996</v>
      </c>
      <c r="L795" s="1422">
        <v>517.4</v>
      </c>
      <c r="M795" s="1423">
        <v>9.4116544259760342E-3</v>
      </c>
      <c r="N795" s="1424">
        <v>272.06400000000002</v>
      </c>
      <c r="O795" s="1424">
        <v>2.5605723497487438</v>
      </c>
      <c r="P795" s="1424">
        <v>564.69926555856205</v>
      </c>
      <c r="Q795" s="1425">
        <v>153.63434098492465</v>
      </c>
    </row>
    <row r="796" spans="1:17">
      <c r="A796" s="1625"/>
      <c r="B796" s="131">
        <v>5</v>
      </c>
      <c r="C796" s="2248"/>
      <c r="D796" s="2249"/>
      <c r="E796" s="2249"/>
      <c r="F796" s="2249"/>
      <c r="G796" s="2249"/>
      <c r="H796" s="2249"/>
      <c r="I796" s="2249"/>
      <c r="J796" s="2249"/>
      <c r="K796" s="2249"/>
      <c r="L796" s="2249"/>
      <c r="M796" s="2250"/>
      <c r="N796" s="604"/>
      <c r="O796" s="604"/>
      <c r="P796" s="604"/>
      <c r="Q796" s="2252"/>
    </row>
    <row r="797" spans="1:17">
      <c r="A797" s="1625"/>
      <c r="B797" s="131">
        <v>6</v>
      </c>
      <c r="C797" s="2248"/>
      <c r="D797" s="2249"/>
      <c r="E797" s="2249"/>
      <c r="F797" s="2249"/>
      <c r="G797" s="2249"/>
      <c r="H797" s="2249"/>
      <c r="I797" s="2249"/>
      <c r="J797" s="2249"/>
      <c r="K797" s="2249"/>
      <c r="L797" s="2249"/>
      <c r="M797" s="2250"/>
      <c r="N797" s="604"/>
      <c r="O797" s="604"/>
      <c r="P797" s="604"/>
      <c r="Q797" s="2252"/>
    </row>
    <row r="798" spans="1:17">
      <c r="A798" s="1625"/>
      <c r="B798" s="131">
        <v>7</v>
      </c>
      <c r="C798" s="2248"/>
      <c r="D798" s="2249"/>
      <c r="E798" s="2249"/>
      <c r="F798" s="2249"/>
      <c r="G798" s="2249"/>
      <c r="H798" s="2249"/>
      <c r="I798" s="2249"/>
      <c r="J798" s="2249"/>
      <c r="K798" s="2249"/>
      <c r="L798" s="2249"/>
      <c r="M798" s="2250"/>
      <c r="N798" s="604"/>
      <c r="O798" s="604"/>
      <c r="P798" s="604"/>
      <c r="Q798" s="2252"/>
    </row>
    <row r="799" spans="1:17">
      <c r="A799" s="1625"/>
      <c r="B799" s="131">
        <v>8</v>
      </c>
      <c r="C799" s="2248"/>
      <c r="D799" s="2249"/>
      <c r="E799" s="2249"/>
      <c r="F799" s="2249"/>
      <c r="G799" s="2249"/>
      <c r="H799" s="2249"/>
      <c r="I799" s="2249"/>
      <c r="J799" s="2249"/>
      <c r="K799" s="2249"/>
      <c r="L799" s="2249"/>
      <c r="M799" s="2250"/>
      <c r="N799" s="604"/>
      <c r="O799" s="604"/>
      <c r="P799" s="604"/>
      <c r="Q799" s="2252"/>
    </row>
    <row r="800" spans="1:17">
      <c r="A800" s="1625"/>
      <c r="B800" s="131">
        <v>9</v>
      </c>
      <c r="C800" s="2248"/>
      <c r="D800" s="2249"/>
      <c r="E800" s="2249"/>
      <c r="F800" s="2249"/>
      <c r="G800" s="2249"/>
      <c r="H800" s="2249"/>
      <c r="I800" s="2249"/>
      <c r="J800" s="2249"/>
      <c r="K800" s="2249"/>
      <c r="L800" s="2249"/>
      <c r="M800" s="2250"/>
      <c r="N800" s="604"/>
      <c r="O800" s="604"/>
      <c r="P800" s="604"/>
      <c r="Q800" s="2252"/>
    </row>
    <row r="801" spans="1:17" ht="12" thickBot="1">
      <c r="A801" s="1677"/>
      <c r="B801" s="589">
        <v>10</v>
      </c>
      <c r="C801" s="2253"/>
      <c r="D801" s="2254"/>
      <c r="E801" s="2254"/>
      <c r="F801" s="2254"/>
      <c r="G801" s="2254"/>
      <c r="H801" s="2254"/>
      <c r="I801" s="2254"/>
      <c r="J801" s="2254"/>
      <c r="K801" s="2254"/>
      <c r="L801" s="2254"/>
      <c r="M801" s="2255"/>
      <c r="N801" s="606"/>
      <c r="O801" s="606"/>
      <c r="P801" s="606"/>
      <c r="Q801" s="2256"/>
    </row>
    <row r="802" spans="1:17">
      <c r="A802" s="2251" t="s">
        <v>113</v>
      </c>
      <c r="B802" s="37">
        <v>1</v>
      </c>
      <c r="C802" s="2240"/>
      <c r="D802" s="2241"/>
      <c r="E802" s="2241"/>
      <c r="F802" s="2242"/>
      <c r="G802" s="2242"/>
      <c r="H802" s="2242"/>
      <c r="I802" s="2242"/>
      <c r="J802" s="2242"/>
      <c r="K802" s="2242"/>
      <c r="L802" s="2242"/>
      <c r="M802" s="2243"/>
      <c r="N802" s="2244"/>
      <c r="O802" s="2244"/>
      <c r="P802" s="2244"/>
      <c r="Q802" s="2245"/>
    </row>
    <row r="803" spans="1:17">
      <c r="A803" s="1627"/>
      <c r="B803" s="15">
        <v>2</v>
      </c>
      <c r="C803" s="633"/>
      <c r="D803" s="633"/>
      <c r="E803" s="633"/>
      <c r="F803" s="634"/>
      <c r="G803" s="634"/>
      <c r="H803" s="634"/>
      <c r="I803" s="634"/>
      <c r="J803" s="634"/>
      <c r="K803" s="634"/>
      <c r="L803" s="634"/>
      <c r="M803" s="635"/>
      <c r="N803" s="609"/>
      <c r="O803" s="609"/>
      <c r="P803" s="609"/>
      <c r="Q803" s="610"/>
    </row>
    <row r="804" spans="1:17">
      <c r="A804" s="1627"/>
      <c r="B804" s="15">
        <v>3</v>
      </c>
      <c r="C804" s="633"/>
      <c r="D804" s="633"/>
      <c r="E804" s="633"/>
      <c r="F804" s="634"/>
      <c r="G804" s="634"/>
      <c r="H804" s="634"/>
      <c r="I804" s="634"/>
      <c r="J804" s="634"/>
      <c r="K804" s="634"/>
      <c r="L804" s="634"/>
      <c r="M804" s="635"/>
      <c r="N804" s="609"/>
      <c r="O804" s="609"/>
      <c r="P804" s="609"/>
      <c r="Q804" s="610"/>
    </row>
    <row r="805" spans="1:17">
      <c r="A805" s="1627"/>
      <c r="B805" s="15">
        <v>4</v>
      </c>
      <c r="C805" s="633"/>
      <c r="D805" s="633"/>
      <c r="E805" s="633"/>
      <c r="F805" s="634"/>
      <c r="G805" s="634"/>
      <c r="H805" s="634"/>
      <c r="I805" s="634"/>
      <c r="J805" s="634"/>
      <c r="K805" s="634"/>
      <c r="L805" s="634"/>
      <c r="M805" s="635"/>
      <c r="N805" s="609"/>
      <c r="O805" s="609"/>
      <c r="P805" s="609"/>
      <c r="Q805" s="610"/>
    </row>
    <row r="806" spans="1:17">
      <c r="A806" s="1627"/>
      <c r="B806" s="15">
        <v>5</v>
      </c>
      <c r="C806" s="633"/>
      <c r="D806" s="633"/>
      <c r="E806" s="633"/>
      <c r="F806" s="634"/>
      <c r="G806" s="634"/>
      <c r="H806" s="634"/>
      <c r="I806" s="634"/>
      <c r="J806" s="634"/>
      <c r="K806" s="634"/>
      <c r="L806" s="634"/>
      <c r="M806" s="635"/>
      <c r="N806" s="609"/>
      <c r="O806" s="609"/>
      <c r="P806" s="609"/>
      <c r="Q806" s="610"/>
    </row>
    <row r="807" spans="1:17">
      <c r="A807" s="1627"/>
      <c r="B807" s="15">
        <v>6</v>
      </c>
      <c r="C807" s="633"/>
      <c r="D807" s="633"/>
      <c r="E807" s="633"/>
      <c r="F807" s="634"/>
      <c r="G807" s="634"/>
      <c r="H807" s="634"/>
      <c r="I807" s="634"/>
      <c r="J807" s="634"/>
      <c r="K807" s="634"/>
      <c r="L807" s="634"/>
      <c r="M807" s="635"/>
      <c r="N807" s="609"/>
      <c r="O807" s="609"/>
      <c r="P807" s="609"/>
      <c r="Q807" s="610"/>
    </row>
    <row r="808" spans="1:17">
      <c r="A808" s="1627"/>
      <c r="B808" s="15">
        <v>7</v>
      </c>
      <c r="C808" s="636"/>
      <c r="D808" s="633"/>
      <c r="E808" s="633"/>
      <c r="F808" s="634"/>
      <c r="G808" s="634"/>
      <c r="H808" s="634"/>
      <c r="I808" s="634"/>
      <c r="J808" s="634"/>
      <c r="K808" s="634"/>
      <c r="L808" s="634"/>
      <c r="M808" s="635"/>
      <c r="N808" s="609"/>
      <c r="O808" s="609"/>
      <c r="P808" s="609"/>
      <c r="Q808" s="610"/>
    </row>
    <row r="809" spans="1:17">
      <c r="A809" s="1627"/>
      <c r="B809" s="15">
        <v>8</v>
      </c>
      <c r="C809" s="636"/>
      <c r="D809" s="633"/>
      <c r="E809" s="633"/>
      <c r="F809" s="634"/>
      <c r="G809" s="634"/>
      <c r="H809" s="634"/>
      <c r="I809" s="634"/>
      <c r="J809" s="634"/>
      <c r="K809" s="634"/>
      <c r="L809" s="634"/>
      <c r="M809" s="635"/>
      <c r="N809" s="609"/>
      <c r="O809" s="609"/>
      <c r="P809" s="609"/>
      <c r="Q809" s="610"/>
    </row>
    <row r="810" spans="1:17">
      <c r="A810" s="1627"/>
      <c r="B810" s="15">
        <v>9</v>
      </c>
      <c r="C810" s="636"/>
      <c r="D810" s="633"/>
      <c r="E810" s="633"/>
      <c r="F810" s="634"/>
      <c r="G810" s="634"/>
      <c r="H810" s="634"/>
      <c r="I810" s="634"/>
      <c r="J810" s="634"/>
      <c r="K810" s="634"/>
      <c r="L810" s="634"/>
      <c r="M810" s="635"/>
      <c r="N810" s="609"/>
      <c r="O810" s="609"/>
      <c r="P810" s="609"/>
      <c r="Q810" s="610"/>
    </row>
    <row r="811" spans="1:17" ht="12" thickBot="1">
      <c r="A811" s="1628"/>
      <c r="B811" s="50">
        <v>10</v>
      </c>
      <c r="C811" s="636"/>
      <c r="D811" s="633"/>
      <c r="E811" s="633"/>
      <c r="F811" s="634"/>
      <c r="G811" s="634"/>
      <c r="H811" s="634"/>
      <c r="I811" s="634"/>
      <c r="J811" s="634"/>
      <c r="K811" s="634"/>
      <c r="L811" s="634"/>
      <c r="M811" s="635"/>
      <c r="N811" s="609"/>
      <c r="O811" s="609"/>
      <c r="P811" s="609"/>
      <c r="Q811" s="610"/>
    </row>
    <row r="812" spans="1:17">
      <c r="A812" s="1629" t="s">
        <v>122</v>
      </c>
      <c r="B812" s="152">
        <v>1</v>
      </c>
      <c r="C812" s="637"/>
      <c r="D812" s="638"/>
      <c r="E812" s="638"/>
      <c r="F812" s="639"/>
      <c r="G812" s="639"/>
      <c r="H812" s="639"/>
      <c r="I812" s="639"/>
      <c r="J812" s="639"/>
      <c r="K812" s="639"/>
      <c r="L812" s="639"/>
      <c r="M812" s="640"/>
      <c r="N812" s="612"/>
      <c r="O812" s="612"/>
      <c r="P812" s="612"/>
      <c r="Q812" s="613"/>
    </row>
    <row r="813" spans="1:17">
      <c r="A813" s="1630"/>
      <c r="B813" s="161">
        <v>2</v>
      </c>
      <c r="C813" s="641"/>
      <c r="D813" s="642"/>
      <c r="E813" s="642"/>
      <c r="F813" s="643"/>
      <c r="G813" s="643"/>
      <c r="H813" s="643"/>
      <c r="I813" s="643"/>
      <c r="J813" s="643"/>
      <c r="K813" s="643"/>
      <c r="L813" s="643"/>
      <c r="M813" s="644"/>
      <c r="N813" s="615"/>
      <c r="O813" s="615"/>
      <c r="P813" s="615"/>
      <c r="Q813" s="616"/>
    </row>
    <row r="814" spans="1:17">
      <c r="A814" s="1630"/>
      <c r="B814" s="161">
        <v>3</v>
      </c>
      <c r="C814" s="641"/>
      <c r="D814" s="642"/>
      <c r="E814" s="642"/>
      <c r="F814" s="643"/>
      <c r="G814" s="643"/>
      <c r="H814" s="643"/>
      <c r="I814" s="643"/>
      <c r="J814" s="643"/>
      <c r="K814" s="643"/>
      <c r="L814" s="643"/>
      <c r="M814" s="644"/>
      <c r="N814" s="615"/>
      <c r="O814" s="615"/>
      <c r="P814" s="615"/>
      <c r="Q814" s="616"/>
    </row>
    <row r="815" spans="1:17">
      <c r="A815" s="1630"/>
      <c r="B815" s="161">
        <v>4</v>
      </c>
      <c r="C815" s="641"/>
      <c r="D815" s="642"/>
      <c r="E815" s="642"/>
      <c r="F815" s="643"/>
      <c r="G815" s="643"/>
      <c r="H815" s="643"/>
      <c r="I815" s="643"/>
      <c r="J815" s="643"/>
      <c r="K815" s="643"/>
      <c r="L815" s="643"/>
      <c r="M815" s="644"/>
      <c r="N815" s="615"/>
      <c r="O815" s="615"/>
      <c r="P815" s="615"/>
      <c r="Q815" s="616"/>
    </row>
    <row r="816" spans="1:17">
      <c r="A816" s="1630"/>
      <c r="B816" s="161">
        <v>5</v>
      </c>
      <c r="C816" s="641"/>
      <c r="D816" s="642"/>
      <c r="E816" s="642"/>
      <c r="F816" s="643"/>
      <c r="G816" s="643"/>
      <c r="H816" s="643"/>
      <c r="I816" s="643"/>
      <c r="J816" s="643"/>
      <c r="K816" s="643"/>
      <c r="L816" s="643"/>
      <c r="M816" s="644"/>
      <c r="N816" s="615"/>
      <c r="O816" s="615"/>
      <c r="P816" s="615"/>
      <c r="Q816" s="616"/>
    </row>
    <row r="817" spans="1:17">
      <c r="A817" s="1630"/>
      <c r="B817" s="161">
        <v>6</v>
      </c>
      <c r="C817" s="641"/>
      <c r="D817" s="642"/>
      <c r="E817" s="642"/>
      <c r="F817" s="643"/>
      <c r="G817" s="643"/>
      <c r="H817" s="643"/>
      <c r="I817" s="643"/>
      <c r="J817" s="643"/>
      <c r="K817" s="643"/>
      <c r="L817" s="643"/>
      <c r="M817" s="644"/>
      <c r="N817" s="615"/>
      <c r="O817" s="615"/>
      <c r="P817" s="615"/>
      <c r="Q817" s="616"/>
    </row>
    <row r="818" spans="1:17">
      <c r="A818" s="1630"/>
      <c r="B818" s="161">
        <v>7</v>
      </c>
      <c r="C818" s="641"/>
      <c r="D818" s="642"/>
      <c r="E818" s="642"/>
      <c r="F818" s="643"/>
      <c r="G818" s="643"/>
      <c r="H818" s="643"/>
      <c r="I818" s="643"/>
      <c r="J818" s="643"/>
      <c r="K818" s="643"/>
      <c r="L818" s="643"/>
      <c r="M818" s="644"/>
      <c r="N818" s="615"/>
      <c r="O818" s="615"/>
      <c r="P818" s="615"/>
      <c r="Q818" s="616"/>
    </row>
    <row r="819" spans="1:17">
      <c r="A819" s="1630"/>
      <c r="B819" s="161">
        <v>8</v>
      </c>
      <c r="C819" s="641"/>
      <c r="D819" s="642"/>
      <c r="E819" s="642"/>
      <c r="F819" s="643"/>
      <c r="G819" s="643"/>
      <c r="H819" s="643"/>
      <c r="I819" s="643"/>
      <c r="J819" s="643"/>
      <c r="K819" s="643"/>
      <c r="L819" s="643"/>
      <c r="M819" s="644"/>
      <c r="N819" s="615"/>
      <c r="O819" s="615"/>
      <c r="P819" s="615"/>
      <c r="Q819" s="616"/>
    </row>
    <row r="820" spans="1:17">
      <c r="A820" s="1630"/>
      <c r="B820" s="161">
        <v>9</v>
      </c>
      <c r="C820" s="641"/>
      <c r="D820" s="642"/>
      <c r="E820" s="642"/>
      <c r="F820" s="643"/>
      <c r="G820" s="643"/>
      <c r="H820" s="643"/>
      <c r="I820" s="643"/>
      <c r="J820" s="643"/>
      <c r="K820" s="643"/>
      <c r="L820" s="643"/>
      <c r="M820" s="644"/>
      <c r="N820" s="615"/>
      <c r="O820" s="615"/>
      <c r="P820" s="615"/>
      <c r="Q820" s="616"/>
    </row>
    <row r="821" spans="1:17" ht="12" thickBot="1">
      <c r="A821" s="1631"/>
      <c r="B821" s="170">
        <v>10</v>
      </c>
      <c r="C821" s="645"/>
      <c r="D821" s="646"/>
      <c r="E821" s="646"/>
      <c r="F821" s="647"/>
      <c r="G821" s="647"/>
      <c r="H821" s="647"/>
      <c r="I821" s="647"/>
      <c r="J821" s="647"/>
      <c r="K821" s="647"/>
      <c r="L821" s="647"/>
      <c r="M821" s="648"/>
      <c r="N821" s="617"/>
      <c r="O821" s="617"/>
      <c r="P821" s="617"/>
      <c r="Q821" s="618"/>
    </row>
    <row r="822" spans="1:17">
      <c r="A822" s="1597" t="s">
        <v>133</v>
      </c>
      <c r="B822" s="98">
        <v>1</v>
      </c>
      <c r="C822" s="1390" t="s">
        <v>576</v>
      </c>
      <c r="D822" s="1391">
        <v>10</v>
      </c>
      <c r="E822" s="1391">
        <v>1977</v>
      </c>
      <c r="F822" s="1392">
        <v>14.1342</v>
      </c>
      <c r="G822" s="1392">
        <v>0.71399999999999997</v>
      </c>
      <c r="H822" s="1392">
        <v>1.6</v>
      </c>
      <c r="I822" s="1392">
        <v>11.820201000000001</v>
      </c>
      <c r="J822" s="1392">
        <v>580.30999999999995</v>
      </c>
      <c r="K822" s="1392">
        <v>11.820201000000001</v>
      </c>
      <c r="L822" s="1392">
        <v>580.30999999999995</v>
      </c>
      <c r="M822" s="1393">
        <v>2.0368770140097539E-2</v>
      </c>
      <c r="N822" s="1394">
        <v>272.06400000000002</v>
      </c>
      <c r="O822" s="1394">
        <v>5.5416090793954975</v>
      </c>
      <c r="P822" s="1394">
        <v>1222.1262084058524</v>
      </c>
      <c r="Q822" s="1395">
        <v>332.49654476372984</v>
      </c>
    </row>
    <row r="823" spans="1:17">
      <c r="A823" s="1598"/>
      <c r="B823" s="98">
        <v>2</v>
      </c>
      <c r="C823" s="1390" t="s">
        <v>577</v>
      </c>
      <c r="D823" s="1391">
        <v>38</v>
      </c>
      <c r="E823" s="1391">
        <v>1987</v>
      </c>
      <c r="F823" s="1392">
        <v>58.976999999999997</v>
      </c>
      <c r="G823" s="1392">
        <v>4.59</v>
      </c>
      <c r="H823" s="1392">
        <v>7.36</v>
      </c>
      <c r="I823" s="1392">
        <v>47.027005000000003</v>
      </c>
      <c r="J823" s="1392">
        <v>2284.84</v>
      </c>
      <c r="K823" s="1392">
        <v>47.027005000000003</v>
      </c>
      <c r="L823" s="1392">
        <v>2284.84</v>
      </c>
      <c r="M823" s="1393">
        <v>2.058218737417062E-2</v>
      </c>
      <c r="N823" s="1394">
        <v>272.06400000000002</v>
      </c>
      <c r="O823" s="1394">
        <v>5.5996722257663558</v>
      </c>
      <c r="P823" s="1394">
        <v>1234.9312424502373</v>
      </c>
      <c r="Q823" s="1395">
        <v>335.98033354598141</v>
      </c>
    </row>
    <row r="824" spans="1:17">
      <c r="A824" s="1598"/>
      <c r="B824" s="98">
        <v>3</v>
      </c>
      <c r="C824" s="1390" t="s">
        <v>435</v>
      </c>
      <c r="D824" s="1391">
        <v>19</v>
      </c>
      <c r="E824" s="1391">
        <v>1969</v>
      </c>
      <c r="F824" s="1392">
        <v>26.254000000000001</v>
      </c>
      <c r="G824" s="1392">
        <v>2.1419999999999999</v>
      </c>
      <c r="H824" s="1392">
        <v>0</v>
      </c>
      <c r="I824" s="1392">
        <v>24.111999999999998</v>
      </c>
      <c r="J824" s="1392">
        <v>1148.45</v>
      </c>
      <c r="K824" s="1392">
        <v>24.111999999999998</v>
      </c>
      <c r="L824" s="1392">
        <v>1148.45</v>
      </c>
      <c r="M824" s="1393">
        <v>2.0995254473420696E-2</v>
      </c>
      <c r="N824" s="1394">
        <v>272.06400000000002</v>
      </c>
      <c r="O824" s="1394">
        <v>5.7120529130567288</v>
      </c>
      <c r="P824" s="1394">
        <v>1259.7152684052417</v>
      </c>
      <c r="Q824" s="1395">
        <v>342.72317478340369</v>
      </c>
    </row>
    <row r="825" spans="1:17">
      <c r="A825" s="1598"/>
      <c r="B825" s="98">
        <v>4</v>
      </c>
      <c r="C825" s="1390" t="s">
        <v>1039</v>
      </c>
      <c r="D825" s="1391">
        <v>37</v>
      </c>
      <c r="E825" s="1391">
        <v>1986</v>
      </c>
      <c r="F825" s="1392">
        <v>57.210999999999999</v>
      </c>
      <c r="G825" s="1392">
        <v>3.4169999999999998</v>
      </c>
      <c r="H825" s="1392">
        <v>5.92</v>
      </c>
      <c r="I825" s="1392">
        <v>47.874003999999999</v>
      </c>
      <c r="J825" s="1392">
        <v>2244.37</v>
      </c>
      <c r="K825" s="1392">
        <v>47.874003999999999</v>
      </c>
      <c r="L825" s="1392">
        <v>2244.37</v>
      </c>
      <c r="M825" s="1393">
        <v>2.1330709285902059E-2</v>
      </c>
      <c r="N825" s="1394">
        <v>272.06400000000002</v>
      </c>
      <c r="O825" s="1394">
        <v>5.8033180911596585</v>
      </c>
      <c r="P825" s="1394">
        <v>1279.8425571541234</v>
      </c>
      <c r="Q825" s="1395">
        <v>348.19908546957942</v>
      </c>
    </row>
    <row r="826" spans="1:17">
      <c r="A826" s="1598"/>
      <c r="B826" s="98">
        <v>5</v>
      </c>
      <c r="C826" s="1390" t="s">
        <v>1040</v>
      </c>
      <c r="D826" s="1391">
        <v>52</v>
      </c>
      <c r="E826" s="1391">
        <v>1994</v>
      </c>
      <c r="F826" s="1392">
        <v>79.528000000000006</v>
      </c>
      <c r="G826" s="1392">
        <v>6.681</v>
      </c>
      <c r="H826" s="1392">
        <v>8.32</v>
      </c>
      <c r="I826" s="1392">
        <v>64.526996999999994</v>
      </c>
      <c r="J826" s="1392">
        <v>3006.49</v>
      </c>
      <c r="K826" s="1392">
        <v>64.526996999999994</v>
      </c>
      <c r="L826" s="1392">
        <v>3006.49</v>
      </c>
      <c r="M826" s="1393">
        <v>2.1462568310554833E-2</v>
      </c>
      <c r="N826" s="1394">
        <v>272.06400000000002</v>
      </c>
      <c r="O826" s="1394">
        <v>5.8391921848427906</v>
      </c>
      <c r="P826" s="1394">
        <v>1287.7540986332901</v>
      </c>
      <c r="Q826" s="1395">
        <v>350.35153109056745</v>
      </c>
    </row>
    <row r="827" spans="1:17">
      <c r="A827" s="1598"/>
      <c r="B827" s="98">
        <v>6</v>
      </c>
      <c r="C827" s="1390" t="s">
        <v>1041</v>
      </c>
      <c r="D827" s="1391">
        <v>11</v>
      </c>
      <c r="E827" s="1391">
        <v>1976</v>
      </c>
      <c r="F827" s="1392">
        <v>15.3521</v>
      </c>
      <c r="G827" s="1392">
        <v>1.53</v>
      </c>
      <c r="H827" s="1392">
        <v>1.6</v>
      </c>
      <c r="I827" s="1392">
        <v>12.222099</v>
      </c>
      <c r="J827" s="1392">
        <v>568.63</v>
      </c>
      <c r="K827" s="1392">
        <v>12.222099</v>
      </c>
      <c r="L827" s="1392">
        <v>568.63</v>
      </c>
      <c r="M827" s="1393">
        <v>2.1493939820269772E-2</v>
      </c>
      <c r="N827" s="1394">
        <v>272.06400000000002</v>
      </c>
      <c r="O827" s="1394">
        <v>5.8477272432618754</v>
      </c>
      <c r="P827" s="1394">
        <v>1289.6363892161864</v>
      </c>
      <c r="Q827" s="1395">
        <v>350.8636345957126</v>
      </c>
    </row>
    <row r="828" spans="1:17">
      <c r="A828" s="1598"/>
      <c r="B828" s="98">
        <v>7</v>
      </c>
      <c r="C828" s="1390" t="s">
        <v>1042</v>
      </c>
      <c r="D828" s="1391">
        <v>73</v>
      </c>
      <c r="E828" s="1391">
        <v>1966</v>
      </c>
      <c r="F828" s="1392">
        <v>52.826999999999998</v>
      </c>
      <c r="G828" s="1392">
        <v>5.1856070000000001</v>
      </c>
      <c r="H828" s="1392">
        <v>0.76</v>
      </c>
      <c r="I828" s="1392">
        <v>46.881405999999998</v>
      </c>
      <c r="J828" s="1392">
        <v>2087.0500000000002</v>
      </c>
      <c r="K828" s="1392">
        <v>46.881405999999998</v>
      </c>
      <c r="L828" s="1392">
        <v>2087.0500000000002</v>
      </c>
      <c r="M828" s="1393">
        <v>2.2463000886418626E-2</v>
      </c>
      <c r="N828" s="1394">
        <v>272.06400000000002</v>
      </c>
      <c r="O828" s="1394">
        <v>6.1113738731625977</v>
      </c>
      <c r="P828" s="1394">
        <v>1347.7800531851176</v>
      </c>
      <c r="Q828" s="1395">
        <v>366.68243238975583</v>
      </c>
    </row>
    <row r="829" spans="1:17">
      <c r="A829" s="1598"/>
      <c r="B829" s="98">
        <v>8</v>
      </c>
      <c r="C829" s="1390" t="s">
        <v>396</v>
      </c>
      <c r="D829" s="1391">
        <v>38</v>
      </c>
      <c r="E829" s="1391">
        <v>1978</v>
      </c>
      <c r="F829" s="1392">
        <v>54.874000000000002</v>
      </c>
      <c r="G829" s="1392">
        <v>4.5984660000000002</v>
      </c>
      <c r="H829" s="1392">
        <v>5.92</v>
      </c>
      <c r="I829" s="1392">
        <v>44.355530000000002</v>
      </c>
      <c r="J829" s="1392">
        <v>1934.43</v>
      </c>
      <c r="K829" s="1392">
        <v>44.355530000000002</v>
      </c>
      <c r="L829" s="1392">
        <v>1934.43</v>
      </c>
      <c r="M829" s="1393">
        <v>2.292950895095713E-2</v>
      </c>
      <c r="N829" s="1394">
        <v>272.06400000000002</v>
      </c>
      <c r="O829" s="1394">
        <v>6.2382939232332015</v>
      </c>
      <c r="P829" s="1394">
        <v>1375.7705370574279</v>
      </c>
      <c r="Q829" s="1395">
        <v>374.29763539399204</v>
      </c>
    </row>
    <row r="830" spans="1:17">
      <c r="A830" s="1598"/>
      <c r="B830" s="98">
        <v>9</v>
      </c>
      <c r="C830" s="1390" t="s">
        <v>578</v>
      </c>
      <c r="D830" s="1391">
        <v>50</v>
      </c>
      <c r="E830" s="1391">
        <v>1985</v>
      </c>
      <c r="F830" s="1392">
        <v>88.558999999999997</v>
      </c>
      <c r="G830" s="1392">
        <v>4.6920000000000002</v>
      </c>
      <c r="H830" s="1392">
        <v>8</v>
      </c>
      <c r="I830" s="1392">
        <v>75.867000000000004</v>
      </c>
      <c r="J830" s="1392">
        <v>3248.27</v>
      </c>
      <c r="K830" s="1392">
        <v>75.867000000000004</v>
      </c>
      <c r="L830" s="1392">
        <v>3248.27</v>
      </c>
      <c r="M830" s="1393">
        <v>2.3356124952667114E-2</v>
      </c>
      <c r="N830" s="1394">
        <v>272.06400000000002</v>
      </c>
      <c r="O830" s="1394">
        <v>6.3543607791224259</v>
      </c>
      <c r="P830" s="1394">
        <v>1401.3674971600269</v>
      </c>
      <c r="Q830" s="1395">
        <v>381.26164674734559</v>
      </c>
    </row>
    <row r="831" spans="1:17" ht="12" thickBot="1">
      <c r="A831" s="1598"/>
      <c r="B831" s="181">
        <v>10</v>
      </c>
      <c r="C831" s="1396" t="s">
        <v>1043</v>
      </c>
      <c r="D831" s="1397">
        <v>37</v>
      </c>
      <c r="E831" s="1397">
        <v>1983</v>
      </c>
      <c r="F831" s="1398">
        <v>57.82</v>
      </c>
      <c r="G831" s="1398">
        <v>3.0089999999999999</v>
      </c>
      <c r="H831" s="1398">
        <v>6.08</v>
      </c>
      <c r="I831" s="1398">
        <v>48.731003000000001</v>
      </c>
      <c r="J831" s="1398">
        <v>2034.47</v>
      </c>
      <c r="K831" s="1398">
        <v>48.731003000000001</v>
      </c>
      <c r="L831" s="1398">
        <v>2034.47</v>
      </c>
      <c r="M831" s="1399">
        <v>2.3952677110008994E-2</v>
      </c>
      <c r="N831" s="1400">
        <v>272.06400000000002</v>
      </c>
      <c r="O831" s="1400">
        <v>6.516661145257487</v>
      </c>
      <c r="P831" s="1400">
        <v>1437.1606266005397</v>
      </c>
      <c r="Q831" s="1401">
        <v>390.99966871544927</v>
      </c>
    </row>
    <row r="832" spans="1:17">
      <c r="A832" s="1599" t="s">
        <v>143</v>
      </c>
      <c r="B832" s="182">
        <v>1</v>
      </c>
      <c r="C832" s="1402" t="s">
        <v>579</v>
      </c>
      <c r="D832" s="1403">
        <v>24</v>
      </c>
      <c r="E832" s="1403">
        <v>1965</v>
      </c>
      <c r="F832" s="1404">
        <v>21.471900000000002</v>
      </c>
      <c r="G832" s="1404">
        <v>2.3460000000000001</v>
      </c>
      <c r="H832" s="1404">
        <v>0.24</v>
      </c>
      <c r="I832" s="1404">
        <v>18.885901</v>
      </c>
      <c r="J832" s="1404">
        <v>1110.8699999999999</v>
      </c>
      <c r="K832" s="1404">
        <v>18.885901</v>
      </c>
      <c r="L832" s="1404">
        <v>1110.8699999999999</v>
      </c>
      <c r="M832" s="1405">
        <v>1.7001000117025395E-2</v>
      </c>
      <c r="N832" s="1406">
        <v>272.06400000000002</v>
      </c>
      <c r="O832" s="1406">
        <v>4.6253600958383974</v>
      </c>
      <c r="P832" s="1406">
        <v>1020.0600070215238</v>
      </c>
      <c r="Q832" s="1407">
        <v>277.52160575030388</v>
      </c>
    </row>
    <row r="833" spans="1:17">
      <c r="A833" s="1600"/>
      <c r="B833" s="183">
        <v>2</v>
      </c>
      <c r="C833" s="1408" t="s">
        <v>1044</v>
      </c>
      <c r="D833" s="1409">
        <v>33</v>
      </c>
      <c r="E833" s="1409">
        <v>1985</v>
      </c>
      <c r="F833" s="1410">
        <v>51.439</v>
      </c>
      <c r="G833" s="1410">
        <v>4.4294520000000004</v>
      </c>
      <c r="H833" s="1410">
        <v>5.28</v>
      </c>
      <c r="I833" s="1410">
        <v>41.729546999999997</v>
      </c>
      <c r="J833" s="1410">
        <v>2059.6</v>
      </c>
      <c r="K833" s="1410">
        <v>41.729546999999997</v>
      </c>
      <c r="L833" s="1410">
        <v>2059.6</v>
      </c>
      <c r="M833" s="1411">
        <v>2.0260995824431929E-2</v>
      </c>
      <c r="N833" s="1412">
        <v>272.06400000000002</v>
      </c>
      <c r="O833" s="1412">
        <v>5.512287567978249</v>
      </c>
      <c r="P833" s="1412">
        <v>1215.6597494659159</v>
      </c>
      <c r="Q833" s="1413">
        <v>330.73725407869495</v>
      </c>
    </row>
    <row r="834" spans="1:17">
      <c r="A834" s="1600"/>
      <c r="B834" s="183">
        <v>3</v>
      </c>
      <c r="C834" s="1408" t="s">
        <v>392</v>
      </c>
      <c r="D834" s="1409">
        <v>20</v>
      </c>
      <c r="E834" s="1409">
        <v>0</v>
      </c>
      <c r="F834" s="1410">
        <v>26.728000000000002</v>
      </c>
      <c r="G834" s="1410">
        <v>0</v>
      </c>
      <c r="H834" s="1410">
        <v>0</v>
      </c>
      <c r="I834" s="1410">
        <v>26.728002</v>
      </c>
      <c r="J834" s="1410">
        <v>1135.0999999999999</v>
      </c>
      <c r="K834" s="1410">
        <v>26.728002</v>
      </c>
      <c r="L834" s="1410">
        <v>1135.0999999999999</v>
      </c>
      <c r="M834" s="1411">
        <v>2.3546825830323321E-2</v>
      </c>
      <c r="N834" s="1412">
        <v>272.06400000000002</v>
      </c>
      <c r="O834" s="1412">
        <v>6.4062436227010844</v>
      </c>
      <c r="P834" s="1412">
        <v>1412.8095498193993</v>
      </c>
      <c r="Q834" s="1413">
        <v>384.37461736206507</v>
      </c>
    </row>
    <row r="835" spans="1:17">
      <c r="A835" s="1600"/>
      <c r="B835" s="183">
        <v>4</v>
      </c>
      <c r="C835" s="1408" t="s">
        <v>1045</v>
      </c>
      <c r="D835" s="1409">
        <v>33</v>
      </c>
      <c r="E835" s="1409">
        <v>1978</v>
      </c>
      <c r="F835" s="1410">
        <v>33.165999999999997</v>
      </c>
      <c r="G835" s="1410">
        <v>4.641</v>
      </c>
      <c r="H835" s="1410">
        <v>0.27</v>
      </c>
      <c r="I835" s="1410">
        <v>28.254999000000002</v>
      </c>
      <c r="J835" s="1410">
        <v>1095.47</v>
      </c>
      <c r="K835" s="1410">
        <v>28.254999000000002</v>
      </c>
      <c r="L835" s="1410">
        <v>1095.47</v>
      </c>
      <c r="M835" s="1411">
        <v>2.5792581266488358E-2</v>
      </c>
      <c r="N835" s="1412">
        <v>272.06400000000002</v>
      </c>
      <c r="O835" s="1412">
        <v>7.0172328296858888</v>
      </c>
      <c r="P835" s="1412">
        <v>1547.5548759893013</v>
      </c>
      <c r="Q835" s="1413">
        <v>421.0339697811533</v>
      </c>
    </row>
    <row r="836" spans="1:17">
      <c r="A836" s="1600"/>
      <c r="B836" s="183">
        <v>5</v>
      </c>
      <c r="C836" s="1408" t="s">
        <v>1046</v>
      </c>
      <c r="D836" s="1409">
        <v>51</v>
      </c>
      <c r="E836" s="1409">
        <v>1986</v>
      </c>
      <c r="F836" s="1410">
        <v>59.3</v>
      </c>
      <c r="G836" s="1410">
        <v>3.8555999999999999</v>
      </c>
      <c r="H836" s="1410">
        <v>6.79</v>
      </c>
      <c r="I836" s="1410">
        <v>48.654398</v>
      </c>
      <c r="J836" s="1410">
        <v>1842.82</v>
      </c>
      <c r="K836" s="1410">
        <v>48.654398</v>
      </c>
      <c r="L836" s="1410">
        <v>1842.82</v>
      </c>
      <c r="M836" s="1411">
        <v>2.6402143454054113E-2</v>
      </c>
      <c r="N836" s="1412">
        <v>272.06400000000002</v>
      </c>
      <c r="O836" s="1412">
        <v>7.1830727566837789</v>
      </c>
      <c r="P836" s="1412">
        <v>1584.1286072432467</v>
      </c>
      <c r="Q836" s="1413">
        <v>430.98436540102671</v>
      </c>
    </row>
    <row r="837" spans="1:17">
      <c r="A837" s="1600"/>
      <c r="B837" s="183">
        <v>6</v>
      </c>
      <c r="C837" s="1408" t="s">
        <v>327</v>
      </c>
      <c r="D837" s="1409">
        <v>8</v>
      </c>
      <c r="E837" s="1409">
        <v>1970</v>
      </c>
      <c r="F837" s="1410">
        <v>10.792999999999999</v>
      </c>
      <c r="G837" s="1410">
        <v>0.46410000000000001</v>
      </c>
      <c r="H837" s="1410">
        <v>0</v>
      </c>
      <c r="I837" s="1410">
        <v>10.328898000000001</v>
      </c>
      <c r="J837" s="1410">
        <v>389.07</v>
      </c>
      <c r="K837" s="1410">
        <v>10.328898000000001</v>
      </c>
      <c r="L837" s="1410">
        <v>389.07</v>
      </c>
      <c r="M837" s="1411">
        <v>2.6547659804148357E-2</v>
      </c>
      <c r="N837" s="1412">
        <v>272.06400000000002</v>
      </c>
      <c r="O837" s="1412">
        <v>7.2226625169558192</v>
      </c>
      <c r="P837" s="1412">
        <v>1592.8595882489014</v>
      </c>
      <c r="Q837" s="1413">
        <v>433.35975101734914</v>
      </c>
    </row>
    <row r="838" spans="1:17">
      <c r="A838" s="1600"/>
      <c r="B838" s="183">
        <v>7</v>
      </c>
      <c r="C838" s="1408" t="s">
        <v>580</v>
      </c>
      <c r="D838" s="1409">
        <v>8</v>
      </c>
      <c r="E838" s="1409">
        <v>1980</v>
      </c>
      <c r="F838" s="1410">
        <v>19.265999999999998</v>
      </c>
      <c r="G838" s="1410">
        <v>1.173</v>
      </c>
      <c r="H838" s="1410">
        <v>1.28</v>
      </c>
      <c r="I838" s="1410">
        <v>16.813002000000001</v>
      </c>
      <c r="J838" s="1410">
        <v>627.78</v>
      </c>
      <c r="K838" s="1410">
        <v>16.813002000000001</v>
      </c>
      <c r="L838" s="1410">
        <v>627.78</v>
      </c>
      <c r="M838" s="1411">
        <v>2.678167829494409E-2</v>
      </c>
      <c r="N838" s="1412">
        <v>272.06400000000002</v>
      </c>
      <c r="O838" s="1412">
        <v>7.2863305236356695</v>
      </c>
      <c r="P838" s="1412">
        <v>1606.9006976966452</v>
      </c>
      <c r="Q838" s="1413">
        <v>437.17983141814017</v>
      </c>
    </row>
    <row r="839" spans="1:17">
      <c r="A839" s="1600"/>
      <c r="B839" s="183">
        <v>8</v>
      </c>
      <c r="C839" s="1408" t="s">
        <v>1047</v>
      </c>
      <c r="D839" s="1409">
        <v>12</v>
      </c>
      <c r="E839" s="1409">
        <v>1972</v>
      </c>
      <c r="F839" s="1410">
        <v>16.0624</v>
      </c>
      <c r="G839" s="1410">
        <v>1.581</v>
      </c>
      <c r="H839" s="1410">
        <v>0</v>
      </c>
      <c r="I839" s="1410">
        <v>14.481401</v>
      </c>
      <c r="J839" s="1410">
        <v>538.39</v>
      </c>
      <c r="K839" s="1410">
        <v>14.481401</v>
      </c>
      <c r="L839" s="1410">
        <v>538.39</v>
      </c>
      <c r="M839" s="1411">
        <v>2.6897603967384238E-2</v>
      </c>
      <c r="N839" s="1412">
        <v>272.06400000000002</v>
      </c>
      <c r="O839" s="1412">
        <v>7.3178697257824261</v>
      </c>
      <c r="P839" s="1412">
        <v>1613.8562380430544</v>
      </c>
      <c r="Q839" s="1413">
        <v>439.07218354694555</v>
      </c>
    </row>
    <row r="840" spans="1:17">
      <c r="A840" s="1600"/>
      <c r="B840" s="183">
        <v>9</v>
      </c>
      <c r="C840" s="1408" t="s">
        <v>581</v>
      </c>
      <c r="D840" s="1409">
        <v>12</v>
      </c>
      <c r="E840" s="1409">
        <v>1967</v>
      </c>
      <c r="F840" s="1410">
        <v>18.395</v>
      </c>
      <c r="G840" s="1410">
        <v>1.8360000000000001</v>
      </c>
      <c r="H840" s="1410">
        <v>0</v>
      </c>
      <c r="I840" s="1410">
        <v>16.559000000000001</v>
      </c>
      <c r="J840" s="1410">
        <v>529.73</v>
      </c>
      <c r="K840" s="1410">
        <v>16.559000000000001</v>
      </c>
      <c r="L840" s="1410">
        <v>529.73</v>
      </c>
      <c r="M840" s="1411">
        <v>3.1259320786060828E-2</v>
      </c>
      <c r="N840" s="1412">
        <v>272.06400000000002</v>
      </c>
      <c r="O840" s="1412">
        <v>8.5045358503388542</v>
      </c>
      <c r="P840" s="1412">
        <v>1875.5592471636498</v>
      </c>
      <c r="Q840" s="1413">
        <v>510.27215102033125</v>
      </c>
    </row>
    <row r="841" spans="1:17" ht="12" thickBot="1">
      <c r="A841" s="1601"/>
      <c r="B841" s="184">
        <v>10</v>
      </c>
      <c r="C841" s="1414" t="s">
        <v>436</v>
      </c>
      <c r="D841" s="1415">
        <v>45</v>
      </c>
      <c r="E841" s="1415">
        <v>1973</v>
      </c>
      <c r="F841" s="1416">
        <v>37.944000000000003</v>
      </c>
      <c r="G841" s="1416">
        <v>0</v>
      </c>
      <c r="H841" s="1416">
        <v>0</v>
      </c>
      <c r="I841" s="1416">
        <v>37.943998000000001</v>
      </c>
      <c r="J841" s="1416">
        <v>1179.28</v>
      </c>
      <c r="K841" s="1416">
        <v>37.943998000000001</v>
      </c>
      <c r="L841" s="1416">
        <v>1179.28</v>
      </c>
      <c r="M841" s="1417">
        <v>3.2175563055423649E-2</v>
      </c>
      <c r="N841" s="1418">
        <v>272.06400000000002</v>
      </c>
      <c r="O841" s="1418">
        <v>8.7538123871107807</v>
      </c>
      <c r="P841" s="1418">
        <v>1930.5337833254191</v>
      </c>
      <c r="Q841" s="1419">
        <v>525.22874322664688</v>
      </c>
    </row>
    <row r="842" spans="1:17">
      <c r="A842" s="1602" t="s">
        <v>154</v>
      </c>
      <c r="B842" s="21">
        <v>1</v>
      </c>
      <c r="C842" s="649"/>
      <c r="D842" s="650"/>
      <c r="E842" s="650"/>
      <c r="F842" s="651"/>
      <c r="G842" s="651"/>
      <c r="H842" s="651"/>
      <c r="I842" s="651"/>
      <c r="J842" s="651"/>
      <c r="K842" s="651"/>
      <c r="L842" s="651"/>
      <c r="M842" s="652"/>
      <c r="N842" s="653"/>
      <c r="O842" s="653"/>
      <c r="P842" s="653"/>
      <c r="Q842" s="654"/>
    </row>
    <row r="843" spans="1:17">
      <c r="A843" s="1603"/>
      <c r="B843" s="23">
        <v>2</v>
      </c>
      <c r="C843" s="655"/>
      <c r="D843" s="656"/>
      <c r="E843" s="656"/>
      <c r="F843" s="657"/>
      <c r="G843" s="657"/>
      <c r="H843" s="657"/>
      <c r="I843" s="657"/>
      <c r="J843" s="657"/>
      <c r="K843" s="657"/>
      <c r="L843" s="657"/>
      <c r="M843" s="658"/>
      <c r="N843" s="629"/>
      <c r="O843" s="629"/>
      <c r="P843" s="629"/>
      <c r="Q843" s="630"/>
    </row>
    <row r="844" spans="1:17">
      <c r="A844" s="1603"/>
      <c r="B844" s="23">
        <v>3</v>
      </c>
      <c r="C844" s="655"/>
      <c r="D844" s="656"/>
      <c r="E844" s="656"/>
      <c r="F844" s="657"/>
      <c r="G844" s="657"/>
      <c r="H844" s="657"/>
      <c r="I844" s="657"/>
      <c r="J844" s="657"/>
      <c r="K844" s="657"/>
      <c r="L844" s="657"/>
      <c r="M844" s="658"/>
      <c r="N844" s="629"/>
      <c r="O844" s="629"/>
      <c r="P844" s="629"/>
      <c r="Q844" s="630"/>
    </row>
    <row r="845" spans="1:17">
      <c r="A845" s="1603"/>
      <c r="B845" s="23">
        <v>4</v>
      </c>
      <c r="C845" s="655"/>
      <c r="D845" s="301"/>
      <c r="E845" s="301"/>
      <c r="F845" s="186"/>
      <c r="G845" s="186"/>
      <c r="H845" s="186"/>
      <c r="I845" s="186"/>
      <c r="J845" s="186"/>
      <c r="K845" s="302"/>
      <c r="L845" s="186"/>
      <c r="M845" s="659"/>
      <c r="N845" s="73"/>
      <c r="O845" s="73"/>
      <c r="P845" s="73"/>
      <c r="Q845" s="660"/>
    </row>
    <row r="846" spans="1:17">
      <c r="A846" s="1603"/>
      <c r="B846" s="23">
        <v>5</v>
      </c>
      <c r="C846" s="655"/>
      <c r="D846" s="301"/>
      <c r="E846" s="301"/>
      <c r="F846" s="186"/>
      <c r="G846" s="186"/>
      <c r="H846" s="186"/>
      <c r="I846" s="186"/>
      <c r="J846" s="186"/>
      <c r="K846" s="302"/>
      <c r="L846" s="186"/>
      <c r="M846" s="659"/>
      <c r="N846" s="73"/>
      <c r="O846" s="73"/>
      <c r="P846" s="73"/>
      <c r="Q846" s="660"/>
    </row>
    <row r="847" spans="1:17">
      <c r="A847" s="1603"/>
      <c r="B847" s="23">
        <v>6</v>
      </c>
      <c r="C847" s="655"/>
      <c r="D847" s="301"/>
      <c r="E847" s="301"/>
      <c r="F847" s="186"/>
      <c r="G847" s="186"/>
      <c r="H847" s="186"/>
      <c r="I847" s="186"/>
      <c r="J847" s="186"/>
      <c r="K847" s="302"/>
      <c r="L847" s="186"/>
      <c r="M847" s="659"/>
      <c r="N847" s="73"/>
      <c r="O847" s="73"/>
      <c r="P847" s="73"/>
      <c r="Q847" s="660"/>
    </row>
    <row r="848" spans="1:17">
      <c r="A848" s="1603"/>
      <c r="B848" s="23">
        <v>7</v>
      </c>
      <c r="C848" s="655"/>
      <c r="D848" s="301"/>
      <c r="E848" s="301"/>
      <c r="F848" s="186"/>
      <c r="G848" s="186"/>
      <c r="H848" s="186"/>
      <c r="I848" s="186"/>
      <c r="J848" s="186"/>
      <c r="K848" s="302"/>
      <c r="L848" s="186"/>
      <c r="M848" s="659"/>
      <c r="N848" s="73"/>
      <c r="O848" s="73"/>
      <c r="P848" s="73"/>
      <c r="Q848" s="660"/>
    </row>
    <row r="849" spans="1:17">
      <c r="A849" s="1603"/>
      <c r="B849" s="23">
        <v>8</v>
      </c>
      <c r="C849" s="655"/>
      <c r="D849" s="301"/>
      <c r="E849" s="301"/>
      <c r="F849" s="186"/>
      <c r="G849" s="186"/>
      <c r="H849" s="186"/>
      <c r="I849" s="186"/>
      <c r="J849" s="186"/>
      <c r="K849" s="302"/>
      <c r="L849" s="186"/>
      <c r="M849" s="659"/>
      <c r="N849" s="73"/>
      <c r="O849" s="73"/>
      <c r="P849" s="73"/>
      <c r="Q849" s="660"/>
    </row>
    <row r="850" spans="1:17">
      <c r="A850" s="1603"/>
      <c r="B850" s="23">
        <v>9</v>
      </c>
      <c r="C850" s="655"/>
      <c r="D850" s="301"/>
      <c r="E850" s="301"/>
      <c r="F850" s="186"/>
      <c r="G850" s="186"/>
      <c r="H850" s="186"/>
      <c r="I850" s="186"/>
      <c r="J850" s="186"/>
      <c r="K850" s="302"/>
      <c r="L850" s="186"/>
      <c r="M850" s="659"/>
      <c r="N850" s="73"/>
      <c r="O850" s="73"/>
      <c r="P850" s="73"/>
      <c r="Q850" s="660"/>
    </row>
    <row r="851" spans="1:17" ht="12.75" thickBot="1">
      <c r="A851" s="1604"/>
      <c r="B851" s="322">
        <v>10</v>
      </c>
      <c r="C851" s="661"/>
      <c r="D851" s="308"/>
      <c r="E851" s="308"/>
      <c r="F851" s="187"/>
      <c r="G851" s="187"/>
      <c r="H851" s="187"/>
      <c r="I851" s="187"/>
      <c r="J851" s="187"/>
      <c r="K851" s="309"/>
      <c r="L851" s="187"/>
      <c r="M851" s="662"/>
      <c r="N851" s="312"/>
      <c r="O851" s="312"/>
      <c r="P851" s="312"/>
      <c r="Q851" s="663"/>
    </row>
    <row r="852" spans="1:17">
      <c r="F852" s="110"/>
      <c r="G852" s="110"/>
      <c r="H852" s="110"/>
      <c r="I852" s="110"/>
    </row>
    <row r="853" spans="1:17" ht="15">
      <c r="A853" s="1547" t="s">
        <v>40</v>
      </c>
      <c r="B853" s="1547"/>
      <c r="C853" s="1547"/>
      <c r="D853" s="1547"/>
      <c r="E853" s="1547"/>
      <c r="F853" s="1547"/>
      <c r="G853" s="1547"/>
      <c r="H853" s="1547"/>
      <c r="I853" s="1547"/>
      <c r="J853" s="1547"/>
      <c r="K853" s="1547"/>
      <c r="L853" s="1547"/>
      <c r="M853" s="1547"/>
      <c r="N853" s="1547"/>
      <c r="O853" s="1547"/>
      <c r="P853" s="1547"/>
      <c r="Q853" s="1547"/>
    </row>
    <row r="854" spans="1:17" ht="13.5" thickBot="1">
      <c r="A854" s="1265"/>
      <c r="B854" s="1265"/>
      <c r="C854" s="1265"/>
      <c r="D854" s="1265"/>
      <c r="E854" s="1521" t="s">
        <v>507</v>
      </c>
      <c r="F854" s="1521"/>
      <c r="G854" s="1521"/>
      <c r="H854" s="1521"/>
      <c r="I854" s="1265">
        <v>-1.5</v>
      </c>
      <c r="J854" s="1265" t="s">
        <v>506</v>
      </c>
      <c r="K854" s="1265" t="s">
        <v>508</v>
      </c>
      <c r="L854" s="1266">
        <v>605</v>
      </c>
      <c r="M854" s="1265"/>
      <c r="N854" s="1265"/>
      <c r="O854" s="1265"/>
      <c r="P854" s="1265"/>
      <c r="Q854" s="1265"/>
    </row>
    <row r="855" spans="1:17" ht="12.75" customHeight="1">
      <c r="A855" s="1549" t="s">
        <v>1</v>
      </c>
      <c r="B855" s="1552" t="s">
        <v>0</v>
      </c>
      <c r="C855" s="1524" t="s">
        <v>2</v>
      </c>
      <c r="D855" s="1524" t="s">
        <v>3</v>
      </c>
      <c r="E855" s="1524" t="s">
        <v>13</v>
      </c>
      <c r="F855" s="1527" t="s">
        <v>14</v>
      </c>
      <c r="G855" s="1528"/>
      <c r="H855" s="1528"/>
      <c r="I855" s="1529"/>
      <c r="J855" s="1524" t="s">
        <v>4</v>
      </c>
      <c r="K855" s="1524" t="s">
        <v>15</v>
      </c>
      <c r="L855" s="1524" t="s">
        <v>5</v>
      </c>
      <c r="M855" s="1524" t="s">
        <v>6</v>
      </c>
      <c r="N855" s="1524" t="s">
        <v>16</v>
      </c>
      <c r="O855" s="1524" t="s">
        <v>17</v>
      </c>
      <c r="P855" s="1541" t="s">
        <v>25</v>
      </c>
      <c r="Q855" s="1543" t="s">
        <v>26</v>
      </c>
    </row>
    <row r="856" spans="1:17" s="2" customFormat="1" ht="33.75">
      <c r="A856" s="1550"/>
      <c r="B856" s="1553"/>
      <c r="C856" s="1525"/>
      <c r="D856" s="1526"/>
      <c r="E856" s="1526"/>
      <c r="F856" s="18" t="s">
        <v>18</v>
      </c>
      <c r="G856" s="18" t="s">
        <v>19</v>
      </c>
      <c r="H856" s="18" t="s">
        <v>20</v>
      </c>
      <c r="I856" s="18" t="s">
        <v>21</v>
      </c>
      <c r="J856" s="1526"/>
      <c r="K856" s="1526"/>
      <c r="L856" s="1526"/>
      <c r="M856" s="1526"/>
      <c r="N856" s="1526"/>
      <c r="O856" s="1526"/>
      <c r="P856" s="1542"/>
      <c r="Q856" s="1544"/>
    </row>
    <row r="857" spans="1:17" s="3" customFormat="1" ht="13.5" customHeight="1" thickBot="1">
      <c r="A857" s="1550"/>
      <c r="B857" s="1553"/>
      <c r="C857" s="1579"/>
      <c r="D857" s="34" t="s">
        <v>7</v>
      </c>
      <c r="E857" s="34" t="s">
        <v>8</v>
      </c>
      <c r="F857" s="34" t="s">
        <v>9</v>
      </c>
      <c r="G857" s="34" t="s">
        <v>9</v>
      </c>
      <c r="H857" s="34" t="s">
        <v>9</v>
      </c>
      <c r="I857" s="34" t="s">
        <v>9</v>
      </c>
      <c r="J857" s="34" t="s">
        <v>22</v>
      </c>
      <c r="K857" s="34" t="s">
        <v>9</v>
      </c>
      <c r="L857" s="34" t="s">
        <v>22</v>
      </c>
      <c r="M857" s="34" t="s">
        <v>23</v>
      </c>
      <c r="N857" s="34" t="s">
        <v>10</v>
      </c>
      <c r="O857" s="34" t="s">
        <v>24</v>
      </c>
      <c r="P857" s="40" t="s">
        <v>27</v>
      </c>
      <c r="Q857" s="36" t="s">
        <v>28</v>
      </c>
    </row>
    <row r="858" spans="1:17" s="52" customFormat="1" ht="12.75" customHeight="1">
      <c r="A858" s="1609" t="s">
        <v>340</v>
      </c>
      <c r="B858" s="54">
        <v>1</v>
      </c>
      <c r="C858" s="1045" t="s">
        <v>1004</v>
      </c>
      <c r="D858" s="994">
        <v>48</v>
      </c>
      <c r="E858" s="994" t="s">
        <v>204</v>
      </c>
      <c r="F858" s="771">
        <f>SUM(G858+H858+I858)</f>
        <v>38.954999999999998</v>
      </c>
      <c r="G858" s="771">
        <v>4.2519999999999998</v>
      </c>
      <c r="H858" s="771">
        <v>7.68</v>
      </c>
      <c r="I858" s="771">
        <v>27.023</v>
      </c>
      <c r="J858" s="771">
        <v>2013.8</v>
      </c>
      <c r="K858" s="995">
        <v>27.023</v>
      </c>
      <c r="L858" s="771">
        <v>2013.8</v>
      </c>
      <c r="M858" s="996">
        <f>K858/L858</f>
        <v>1.341890952428245E-2</v>
      </c>
      <c r="N858" s="1046">
        <v>202.52</v>
      </c>
      <c r="O858" s="998">
        <f>M858*N858</f>
        <v>2.7175975568576822</v>
      </c>
      <c r="P858" s="998">
        <f>M858*60*1000</f>
        <v>805.13457145694701</v>
      </c>
      <c r="Q858" s="999">
        <f>P858*N858/1000</f>
        <v>163.0558534114609</v>
      </c>
    </row>
    <row r="859" spans="1:17" s="52" customFormat="1" ht="13.5" customHeight="1">
      <c r="A859" s="1610"/>
      <c r="B859" s="51">
        <v>2</v>
      </c>
      <c r="C859" s="1048" t="s">
        <v>1005</v>
      </c>
      <c r="D859" s="1001">
        <v>36</v>
      </c>
      <c r="E859" s="1001" t="s">
        <v>204</v>
      </c>
      <c r="F859" s="771">
        <f t="shared" ref="F859:F897" si="64">SUM(G859+H859+I859)</f>
        <v>29.179000000000002</v>
      </c>
      <c r="G859" s="669">
        <v>2.698</v>
      </c>
      <c r="H859" s="669">
        <v>5.76</v>
      </c>
      <c r="I859" s="669">
        <v>20.721</v>
      </c>
      <c r="J859" s="669">
        <v>1501.09</v>
      </c>
      <c r="K859" s="1003">
        <v>20.721</v>
      </c>
      <c r="L859" s="669">
        <v>1501.09</v>
      </c>
      <c r="M859" s="670">
        <f t="shared" ref="M859:M867" si="65">K859/L859</f>
        <v>1.3803969115775871E-2</v>
      </c>
      <c r="N859" s="1049">
        <v>202.52</v>
      </c>
      <c r="O859" s="1004">
        <f t="shared" ref="O859:O877" si="66">M859*N859</f>
        <v>2.7955798253269295</v>
      </c>
      <c r="P859" s="998">
        <f t="shared" ref="P859:P877" si="67">M859*60*1000</f>
        <v>828.23814694655232</v>
      </c>
      <c r="Q859" s="1005">
        <f t="shared" ref="Q859:Q877" si="68">P859*N859/1000</f>
        <v>167.73478951961579</v>
      </c>
    </row>
    <row r="860" spans="1:17" s="52" customFormat="1" ht="12.75" customHeight="1">
      <c r="A860" s="1610"/>
      <c r="B860" s="51">
        <v>3</v>
      </c>
      <c r="C860" s="1048" t="s">
        <v>654</v>
      </c>
      <c r="D860" s="1001">
        <v>22</v>
      </c>
      <c r="E860" s="1001" t="s">
        <v>204</v>
      </c>
      <c r="F860" s="771">
        <f t="shared" si="64"/>
        <v>18.500999999999998</v>
      </c>
      <c r="G860" s="669">
        <v>1.2749999999999999</v>
      </c>
      <c r="H860" s="669">
        <v>3.52</v>
      </c>
      <c r="I860" s="669">
        <v>13.706</v>
      </c>
      <c r="J860" s="669">
        <v>1210.95</v>
      </c>
      <c r="K860" s="1003">
        <v>13.706</v>
      </c>
      <c r="L860" s="669">
        <v>1210.95</v>
      </c>
      <c r="M860" s="670">
        <f t="shared" si="65"/>
        <v>1.1318386390850158E-2</v>
      </c>
      <c r="N860" s="1049">
        <v>202.52</v>
      </c>
      <c r="O860" s="1004">
        <f t="shared" si="66"/>
        <v>2.2921996118749739</v>
      </c>
      <c r="P860" s="998">
        <f t="shared" si="67"/>
        <v>679.1031834510095</v>
      </c>
      <c r="Q860" s="1005">
        <f t="shared" si="68"/>
        <v>137.53197671249848</v>
      </c>
    </row>
    <row r="861" spans="1:17" ht="12.75" customHeight="1">
      <c r="A861" s="1610"/>
      <c r="B861" s="15">
        <v>4</v>
      </c>
      <c r="C861" s="1048" t="s">
        <v>655</v>
      </c>
      <c r="D861" s="1001">
        <v>22</v>
      </c>
      <c r="E861" s="1001" t="s">
        <v>204</v>
      </c>
      <c r="F861" s="771">
        <f t="shared" si="64"/>
        <v>17.733000000000001</v>
      </c>
      <c r="G861" s="669">
        <v>1.369</v>
      </c>
      <c r="H861" s="669">
        <v>3.52</v>
      </c>
      <c r="I861" s="669">
        <v>12.843999999999999</v>
      </c>
      <c r="J861" s="669">
        <v>1161.98</v>
      </c>
      <c r="K861" s="1003">
        <v>12.843999999999999</v>
      </c>
      <c r="L861" s="669">
        <v>1161.98</v>
      </c>
      <c r="M861" s="670">
        <f t="shared" si="65"/>
        <v>1.1053546532642558E-2</v>
      </c>
      <c r="N861" s="1049">
        <v>202.52</v>
      </c>
      <c r="O861" s="1004">
        <f t="shared" si="66"/>
        <v>2.2385642437907709</v>
      </c>
      <c r="P861" s="998">
        <f t="shared" si="67"/>
        <v>663.21279195855345</v>
      </c>
      <c r="Q861" s="1005">
        <f t="shared" si="68"/>
        <v>134.31385462744623</v>
      </c>
    </row>
    <row r="862" spans="1:17" ht="12.75" customHeight="1">
      <c r="A862" s="1610"/>
      <c r="B862" s="15">
        <v>5</v>
      </c>
      <c r="C862" s="1048" t="s">
        <v>656</v>
      </c>
      <c r="D862" s="1001">
        <v>22</v>
      </c>
      <c r="E862" s="1001" t="s">
        <v>204</v>
      </c>
      <c r="F862" s="771">
        <f t="shared" si="64"/>
        <v>18.881999999999998</v>
      </c>
      <c r="G862" s="669">
        <v>2.8559999999999999</v>
      </c>
      <c r="H862" s="669">
        <v>3.52</v>
      </c>
      <c r="I862" s="669">
        <v>12.506</v>
      </c>
      <c r="J862" s="669">
        <v>1191.8399999999999</v>
      </c>
      <c r="K862" s="1003">
        <v>12.506</v>
      </c>
      <c r="L862" s="669">
        <v>1191.8399999999999</v>
      </c>
      <c r="M862" s="670">
        <f t="shared" si="65"/>
        <v>1.049301919720768E-2</v>
      </c>
      <c r="N862" s="1049">
        <v>202.52</v>
      </c>
      <c r="O862" s="1004">
        <f t="shared" si="66"/>
        <v>2.1250462478184993</v>
      </c>
      <c r="P862" s="998">
        <f t="shared" si="67"/>
        <v>629.58115183246082</v>
      </c>
      <c r="Q862" s="1005">
        <f t="shared" si="68"/>
        <v>127.50277486910997</v>
      </c>
    </row>
    <row r="863" spans="1:17" ht="12.75" customHeight="1">
      <c r="A863" s="1610"/>
      <c r="B863" s="15">
        <v>6</v>
      </c>
      <c r="C863" s="1048" t="s">
        <v>651</v>
      </c>
      <c r="D863" s="1001">
        <v>48</v>
      </c>
      <c r="E863" s="1001" t="s">
        <v>204</v>
      </c>
      <c r="F863" s="771">
        <f t="shared" si="64"/>
        <v>41.8</v>
      </c>
      <c r="G863" s="669">
        <v>3.9039999999999999</v>
      </c>
      <c r="H863" s="669">
        <v>7.36</v>
      </c>
      <c r="I863" s="669">
        <v>30.536000000000001</v>
      </c>
      <c r="J863" s="669">
        <v>2590.4</v>
      </c>
      <c r="K863" s="1003">
        <v>28.71</v>
      </c>
      <c r="L863" s="669">
        <v>2435.2399999999998</v>
      </c>
      <c r="M863" s="670">
        <f t="shared" si="65"/>
        <v>1.178939242128086E-2</v>
      </c>
      <c r="N863" s="1049">
        <v>202.52</v>
      </c>
      <c r="O863" s="1004">
        <f t="shared" si="66"/>
        <v>2.3875877531578</v>
      </c>
      <c r="P863" s="998">
        <f t="shared" si="67"/>
        <v>707.3635452768516</v>
      </c>
      <c r="Q863" s="1005">
        <f t="shared" si="68"/>
        <v>143.25526518946799</v>
      </c>
    </row>
    <row r="864" spans="1:17" ht="12.75" customHeight="1">
      <c r="A864" s="1610"/>
      <c r="B864" s="15">
        <v>7</v>
      </c>
      <c r="C864" s="1048" t="s">
        <v>652</v>
      </c>
      <c r="D864" s="1001">
        <v>50</v>
      </c>
      <c r="E864" s="1001" t="s">
        <v>204</v>
      </c>
      <c r="F864" s="771">
        <f t="shared" si="64"/>
        <v>34.200000000000003</v>
      </c>
      <c r="G864" s="669">
        <v>2.827</v>
      </c>
      <c r="H864" s="669">
        <v>7.84</v>
      </c>
      <c r="I864" s="669">
        <v>23.533000000000001</v>
      </c>
      <c r="J864" s="669">
        <v>2586.98</v>
      </c>
      <c r="K864" s="1003">
        <v>23.533000000000001</v>
      </c>
      <c r="L864" s="669">
        <v>2586.98</v>
      </c>
      <c r="M864" s="670">
        <f t="shared" si="65"/>
        <v>9.0967073576138976E-3</v>
      </c>
      <c r="N864" s="1049">
        <v>202.52</v>
      </c>
      <c r="O864" s="1004">
        <f t="shared" si="66"/>
        <v>1.8422651740639666</v>
      </c>
      <c r="P864" s="998">
        <f t="shared" si="67"/>
        <v>545.80244145683389</v>
      </c>
      <c r="Q864" s="1005">
        <f t="shared" si="68"/>
        <v>110.53591044383801</v>
      </c>
    </row>
    <row r="865" spans="1:17" ht="13.5" customHeight="1">
      <c r="A865" s="1610"/>
      <c r="B865" s="15">
        <v>8</v>
      </c>
      <c r="C865" s="1048" t="s">
        <v>653</v>
      </c>
      <c r="D865" s="1001">
        <v>20</v>
      </c>
      <c r="E865" s="1001" t="s">
        <v>204</v>
      </c>
      <c r="F865" s="771">
        <f t="shared" si="64"/>
        <v>17.399999999999999</v>
      </c>
      <c r="G865" s="669">
        <v>2.2440000000000002</v>
      </c>
      <c r="H865" s="669">
        <v>3.2</v>
      </c>
      <c r="I865" s="669">
        <v>11.956</v>
      </c>
      <c r="J865" s="669">
        <v>1044.42</v>
      </c>
      <c r="K865" s="1003">
        <v>11.956</v>
      </c>
      <c r="L865" s="669">
        <v>1044.42</v>
      </c>
      <c r="M865" s="670">
        <f t="shared" si="65"/>
        <v>1.1447501962811895E-2</v>
      </c>
      <c r="N865" s="1049">
        <v>202.52</v>
      </c>
      <c r="O865" s="1004">
        <f t="shared" si="66"/>
        <v>2.318348097508665</v>
      </c>
      <c r="P865" s="998">
        <f t="shared" si="67"/>
        <v>686.85011776871374</v>
      </c>
      <c r="Q865" s="1005">
        <f t="shared" si="68"/>
        <v>139.10088585051992</v>
      </c>
    </row>
    <row r="866" spans="1:17" ht="12.75" customHeight="1">
      <c r="A866" s="1610"/>
      <c r="B866" s="15">
        <v>9</v>
      </c>
      <c r="C866" s="1048" t="s">
        <v>492</v>
      </c>
      <c r="D866" s="1001">
        <v>12</v>
      </c>
      <c r="E866" s="1001" t="s">
        <v>204</v>
      </c>
      <c r="F866" s="771">
        <f t="shared" si="64"/>
        <v>10.260999999999999</v>
      </c>
      <c r="G866" s="669">
        <v>1.012</v>
      </c>
      <c r="H866" s="669">
        <v>1.84</v>
      </c>
      <c r="I866" s="669">
        <v>7.4089999999999998</v>
      </c>
      <c r="J866" s="669">
        <v>551.14</v>
      </c>
      <c r="K866" s="1003">
        <v>7.4089999999999998</v>
      </c>
      <c r="L866" s="669">
        <v>551.14</v>
      </c>
      <c r="M866" s="670">
        <f t="shared" si="65"/>
        <v>1.3443045324237035E-2</v>
      </c>
      <c r="N866" s="1049">
        <v>202.52</v>
      </c>
      <c r="O866" s="1004">
        <f t="shared" si="66"/>
        <v>2.7224855390644844</v>
      </c>
      <c r="P866" s="998">
        <f t="shared" si="67"/>
        <v>806.58271945422212</v>
      </c>
      <c r="Q866" s="1005">
        <f t="shared" si="68"/>
        <v>163.34913234386909</v>
      </c>
    </row>
    <row r="867" spans="1:17" ht="13.5" customHeight="1" thickBot="1">
      <c r="A867" s="1611"/>
      <c r="B867" s="38">
        <v>10</v>
      </c>
      <c r="C867" s="1126" t="s">
        <v>493</v>
      </c>
      <c r="D867" s="1159">
        <v>12</v>
      </c>
      <c r="E867" s="1159" t="s">
        <v>204</v>
      </c>
      <c r="F867" s="1277">
        <f t="shared" si="64"/>
        <v>11.497</v>
      </c>
      <c r="G867" s="1277">
        <v>1.02</v>
      </c>
      <c r="H867" s="1277">
        <v>1.84</v>
      </c>
      <c r="I867" s="1277">
        <v>8.6370000000000005</v>
      </c>
      <c r="J867" s="1277">
        <v>584.79</v>
      </c>
      <c r="K867" s="1278">
        <v>7.97</v>
      </c>
      <c r="L867" s="1277">
        <v>539.91999999999996</v>
      </c>
      <c r="M867" s="1146">
        <f t="shared" si="65"/>
        <v>1.4761446140168914E-2</v>
      </c>
      <c r="N867" s="1147">
        <v>202.52</v>
      </c>
      <c r="O867" s="1160">
        <f t="shared" si="66"/>
        <v>2.9894880723070085</v>
      </c>
      <c r="P867" s="1161">
        <f t="shared" si="67"/>
        <v>885.68676841013485</v>
      </c>
      <c r="Q867" s="1162">
        <f t="shared" si="68"/>
        <v>179.36928433842053</v>
      </c>
    </row>
    <row r="868" spans="1:17">
      <c r="A868" s="1659" t="s">
        <v>332</v>
      </c>
      <c r="B868" s="41">
        <v>1</v>
      </c>
      <c r="C868" s="1014" t="s">
        <v>1006</v>
      </c>
      <c r="D868" s="1007">
        <v>12</v>
      </c>
      <c r="E868" s="1007" t="s">
        <v>204</v>
      </c>
      <c r="F868" s="1009">
        <f t="shared" si="64"/>
        <v>15.414000000000001</v>
      </c>
      <c r="G868" s="1009">
        <v>1.53</v>
      </c>
      <c r="H868" s="1009">
        <v>1.92</v>
      </c>
      <c r="I868" s="1008">
        <v>11.964</v>
      </c>
      <c r="J868" s="1009">
        <v>761.84</v>
      </c>
      <c r="K868" s="1010">
        <v>11.964</v>
      </c>
      <c r="L868" s="1009">
        <v>761.84</v>
      </c>
      <c r="M868" s="1011">
        <f>K868/L868</f>
        <v>1.5704084847212012E-2</v>
      </c>
      <c r="N868" s="1167">
        <v>202.52</v>
      </c>
      <c r="O868" s="1012">
        <f t="shared" si="66"/>
        <v>3.180391263257377</v>
      </c>
      <c r="P868" s="1012">
        <f t="shared" si="67"/>
        <v>942.24509083272073</v>
      </c>
      <c r="Q868" s="1013">
        <f t="shared" si="68"/>
        <v>190.82347579544262</v>
      </c>
    </row>
    <row r="869" spans="1:17" s="52" customFormat="1">
      <c r="A869" s="1660"/>
      <c r="B869" s="61">
        <v>2</v>
      </c>
      <c r="C869" s="1014" t="s">
        <v>491</v>
      </c>
      <c r="D869" s="1007">
        <v>40</v>
      </c>
      <c r="E869" s="1007">
        <v>1984</v>
      </c>
      <c r="F869" s="1008">
        <f t="shared" si="64"/>
        <v>53.012</v>
      </c>
      <c r="G869" s="1008">
        <v>5.07</v>
      </c>
      <c r="H869" s="1008">
        <v>6.4</v>
      </c>
      <c r="I869" s="1008">
        <v>41.542000000000002</v>
      </c>
      <c r="J869" s="1008">
        <v>2304.94</v>
      </c>
      <c r="K869" s="1015">
        <v>41.542000000000002</v>
      </c>
      <c r="L869" s="1008">
        <v>2304.94</v>
      </c>
      <c r="M869" s="1011">
        <f>K869/L869</f>
        <v>1.8023028799014292E-2</v>
      </c>
      <c r="N869" s="1168">
        <v>202.52</v>
      </c>
      <c r="O869" s="1012">
        <f t="shared" si="66"/>
        <v>3.6500237923763748</v>
      </c>
      <c r="P869" s="1012">
        <f t="shared" si="67"/>
        <v>1081.3817279408574</v>
      </c>
      <c r="Q869" s="1013">
        <f t="shared" si="68"/>
        <v>219.00142754258246</v>
      </c>
    </row>
    <row r="870" spans="1:17">
      <c r="A870" s="1660"/>
      <c r="B870" s="17">
        <v>3</v>
      </c>
      <c r="C870" s="1170" t="s">
        <v>657</v>
      </c>
      <c r="D870" s="1007">
        <v>30</v>
      </c>
      <c r="E870" s="1007" t="s">
        <v>204</v>
      </c>
      <c r="F870" s="1008">
        <f t="shared" si="64"/>
        <v>27.949000000000002</v>
      </c>
      <c r="G870" s="1008">
        <v>1.8029999999999999</v>
      </c>
      <c r="H870" s="1008">
        <v>4.18</v>
      </c>
      <c r="I870" s="1008">
        <v>21.966000000000001</v>
      </c>
      <c r="J870" s="1008">
        <v>1199.28</v>
      </c>
      <c r="K870" s="1015">
        <v>17.489999999999998</v>
      </c>
      <c r="L870" s="1008">
        <v>954.82</v>
      </c>
      <c r="M870" s="1016">
        <f t="shared" ref="M870:M877" si="69">K870/L870</f>
        <v>1.8317588655453382E-2</v>
      </c>
      <c r="N870" s="1168">
        <v>202.52</v>
      </c>
      <c r="O870" s="1012">
        <f t="shared" si="66"/>
        <v>3.7096780545024193</v>
      </c>
      <c r="P870" s="1012">
        <f t="shared" si="67"/>
        <v>1099.0553193272028</v>
      </c>
      <c r="Q870" s="1017">
        <f t="shared" si="68"/>
        <v>222.58068327014513</v>
      </c>
    </row>
    <row r="871" spans="1:17">
      <c r="A871" s="1660"/>
      <c r="B871" s="17">
        <v>4</v>
      </c>
      <c r="C871" s="1170" t="s">
        <v>1007</v>
      </c>
      <c r="D871" s="1007">
        <v>30</v>
      </c>
      <c r="E871" s="1007"/>
      <c r="F871" s="1008">
        <f t="shared" si="64"/>
        <v>37.167000000000002</v>
      </c>
      <c r="G871" s="1008">
        <v>3.3660000000000001</v>
      </c>
      <c r="H871" s="1008">
        <v>4.8</v>
      </c>
      <c r="I871" s="1008">
        <v>29.001000000000001</v>
      </c>
      <c r="J871" s="1008">
        <v>1589.99</v>
      </c>
      <c r="K871" s="1015">
        <v>29.001000000000001</v>
      </c>
      <c r="L871" s="1008">
        <v>1589.99</v>
      </c>
      <c r="M871" s="1016">
        <f t="shared" si="69"/>
        <v>1.8239737356838724E-2</v>
      </c>
      <c r="N871" s="1168">
        <v>202.52</v>
      </c>
      <c r="O871" s="1171">
        <f t="shared" si="66"/>
        <v>3.6939116095069786</v>
      </c>
      <c r="P871" s="1012">
        <f t="shared" si="67"/>
        <v>1094.3842414103235</v>
      </c>
      <c r="Q871" s="1017">
        <f t="shared" si="68"/>
        <v>221.63469657041873</v>
      </c>
    </row>
    <row r="872" spans="1:17">
      <c r="A872" s="1660"/>
      <c r="B872" s="17">
        <v>5</v>
      </c>
      <c r="C872" s="1170" t="s">
        <v>658</v>
      </c>
      <c r="D872" s="1007">
        <v>40</v>
      </c>
      <c r="E872" s="1007">
        <v>1990</v>
      </c>
      <c r="F872" s="1008">
        <f t="shared" si="64"/>
        <v>48.828999999999994</v>
      </c>
      <c r="G872" s="1008">
        <v>5.4829999999999997</v>
      </c>
      <c r="H872" s="1008">
        <v>6.4</v>
      </c>
      <c r="I872" s="1008">
        <v>36.945999999999998</v>
      </c>
      <c r="J872" s="1008">
        <v>2238</v>
      </c>
      <c r="K872" s="1015">
        <v>36.945999999999998</v>
      </c>
      <c r="L872" s="1008">
        <v>2238</v>
      </c>
      <c r="M872" s="1016">
        <f t="shared" si="69"/>
        <v>1.6508489722966934E-2</v>
      </c>
      <c r="N872" s="1168">
        <v>202.52</v>
      </c>
      <c r="O872" s="1171">
        <f t="shared" si="66"/>
        <v>3.3432993386952639</v>
      </c>
      <c r="P872" s="1012">
        <f t="shared" si="67"/>
        <v>990.50938337801608</v>
      </c>
      <c r="Q872" s="1017">
        <f t="shared" si="68"/>
        <v>200.59796032171582</v>
      </c>
    </row>
    <row r="873" spans="1:17">
      <c r="A873" s="1660"/>
      <c r="B873" s="17">
        <v>6</v>
      </c>
      <c r="C873" s="1170" t="s">
        <v>1008</v>
      </c>
      <c r="D873" s="1007">
        <v>40</v>
      </c>
      <c r="E873" s="1007"/>
      <c r="F873" s="1008">
        <f t="shared" si="64"/>
        <v>44.77</v>
      </c>
      <c r="G873" s="1008">
        <v>4.5389999999999997</v>
      </c>
      <c r="H873" s="1008">
        <v>6.4</v>
      </c>
      <c r="I873" s="1008">
        <v>33.831000000000003</v>
      </c>
      <c r="J873" s="1008">
        <v>1916.2</v>
      </c>
      <c r="K873" s="1015">
        <v>33.831000000000003</v>
      </c>
      <c r="L873" s="1008">
        <v>1916.2</v>
      </c>
      <c r="M873" s="1016">
        <f t="shared" si="69"/>
        <v>1.7655255192568626E-2</v>
      </c>
      <c r="N873" s="1168">
        <v>202.52</v>
      </c>
      <c r="O873" s="1171">
        <f t="shared" si="66"/>
        <v>3.5755422815989983</v>
      </c>
      <c r="P873" s="1012">
        <f t="shared" si="67"/>
        <v>1059.3153115541177</v>
      </c>
      <c r="Q873" s="1017">
        <f t="shared" si="68"/>
        <v>214.53253689593993</v>
      </c>
    </row>
    <row r="874" spans="1:17">
      <c r="A874" s="1660"/>
      <c r="B874" s="17">
        <v>7</v>
      </c>
      <c r="C874" s="1170" t="s">
        <v>1009</v>
      </c>
      <c r="D874" s="1007">
        <v>11</v>
      </c>
      <c r="E874" s="1007" t="s">
        <v>204</v>
      </c>
      <c r="F874" s="1008">
        <f t="shared" si="64"/>
        <v>11.654</v>
      </c>
      <c r="G874" s="1008">
        <v>0.96899999999999997</v>
      </c>
      <c r="H874" s="1008">
        <v>1.76</v>
      </c>
      <c r="I874" s="1008">
        <v>8.9250000000000007</v>
      </c>
      <c r="J874" s="1008">
        <v>515.22</v>
      </c>
      <c r="K874" s="1015">
        <v>7.335</v>
      </c>
      <c r="L874" s="1008">
        <v>423.51</v>
      </c>
      <c r="M874" s="1016">
        <f t="shared" si="69"/>
        <v>1.7319543812424735E-2</v>
      </c>
      <c r="N874" s="1168">
        <v>202.52</v>
      </c>
      <c r="O874" s="1171">
        <f t="shared" si="66"/>
        <v>3.5075540128922573</v>
      </c>
      <c r="P874" s="1012">
        <f t="shared" si="67"/>
        <v>1039.1726287454842</v>
      </c>
      <c r="Q874" s="1017">
        <f t="shared" si="68"/>
        <v>210.45324077353547</v>
      </c>
    </row>
    <row r="875" spans="1:17">
      <c r="A875" s="1660"/>
      <c r="B875" s="17">
        <v>8</v>
      </c>
      <c r="C875" s="1170" t="s">
        <v>659</v>
      </c>
      <c r="D875" s="1007">
        <v>12</v>
      </c>
      <c r="E875" s="1007" t="s">
        <v>204</v>
      </c>
      <c r="F875" s="1008">
        <f t="shared" si="64"/>
        <v>11.653</v>
      </c>
      <c r="G875" s="1008">
        <v>0.86699999999999999</v>
      </c>
      <c r="H875" s="1008">
        <v>1.28</v>
      </c>
      <c r="I875" s="1008">
        <v>9.5060000000000002</v>
      </c>
      <c r="J875" s="1008">
        <v>550.73</v>
      </c>
      <c r="K875" s="1015">
        <v>6.4297000000000004</v>
      </c>
      <c r="L875" s="1008">
        <v>372.52</v>
      </c>
      <c r="M875" s="1016">
        <f t="shared" si="69"/>
        <v>1.726001288521422E-2</v>
      </c>
      <c r="N875" s="1168">
        <v>202.52</v>
      </c>
      <c r="O875" s="1171">
        <f t="shared" si="66"/>
        <v>3.495497809513584</v>
      </c>
      <c r="P875" s="1012">
        <f t="shared" si="67"/>
        <v>1035.6007731128532</v>
      </c>
      <c r="Q875" s="1017">
        <f t="shared" si="68"/>
        <v>209.72986857081506</v>
      </c>
    </row>
    <row r="876" spans="1:17">
      <c r="A876" s="1661"/>
      <c r="B876" s="42">
        <v>9</v>
      </c>
      <c r="C876" s="1170" t="s">
        <v>1010</v>
      </c>
      <c r="D876" s="1007">
        <v>40</v>
      </c>
      <c r="E876" s="1007">
        <v>1977</v>
      </c>
      <c r="F876" s="1008">
        <f t="shared" si="64"/>
        <v>47.768000000000001</v>
      </c>
      <c r="G876" s="1008">
        <v>3.6629999999999998</v>
      </c>
      <c r="H876" s="1008">
        <v>6.4</v>
      </c>
      <c r="I876" s="1008">
        <v>37.704999999999998</v>
      </c>
      <c r="J876" s="1008">
        <v>2206.8000000000002</v>
      </c>
      <c r="K876" s="1015">
        <v>37.58</v>
      </c>
      <c r="L876" s="1008">
        <v>2142.7399999999998</v>
      </c>
      <c r="M876" s="1016">
        <f t="shared" si="69"/>
        <v>1.75382920933011E-2</v>
      </c>
      <c r="N876" s="1168">
        <v>202.52</v>
      </c>
      <c r="O876" s="1171">
        <f t="shared" si="66"/>
        <v>3.5518549147353391</v>
      </c>
      <c r="P876" s="1012">
        <f t="shared" si="67"/>
        <v>1052.2975255980659</v>
      </c>
      <c r="Q876" s="1017">
        <f t="shared" si="68"/>
        <v>213.11129488412033</v>
      </c>
    </row>
    <row r="877" spans="1:17" ht="13.5" customHeight="1" thickBot="1">
      <c r="A877" s="1661"/>
      <c r="B877" s="42">
        <v>10</v>
      </c>
      <c r="C877" s="1173" t="s">
        <v>1011</v>
      </c>
      <c r="D877" s="1174">
        <v>50</v>
      </c>
      <c r="E877" s="1174">
        <v>1971</v>
      </c>
      <c r="F877" s="1245">
        <f t="shared" si="64"/>
        <v>56.004999999999995</v>
      </c>
      <c r="G877" s="1245">
        <v>2.9580000000000002</v>
      </c>
      <c r="H877" s="1245">
        <v>8</v>
      </c>
      <c r="I877" s="1245">
        <v>45.046999999999997</v>
      </c>
      <c r="J877" s="1245">
        <v>2459.61</v>
      </c>
      <c r="K877" s="1246">
        <v>45.046999999999997</v>
      </c>
      <c r="L877" s="1245">
        <v>2459.61</v>
      </c>
      <c r="M877" s="1178">
        <f t="shared" si="69"/>
        <v>1.8314692166644303E-2</v>
      </c>
      <c r="N877" s="1176">
        <v>199.03</v>
      </c>
      <c r="O877" s="1179">
        <f t="shared" si="66"/>
        <v>3.6451731819272157</v>
      </c>
      <c r="P877" s="1179">
        <f t="shared" si="67"/>
        <v>1098.8815299986584</v>
      </c>
      <c r="Q877" s="1180">
        <f t="shared" si="68"/>
        <v>218.71039091563298</v>
      </c>
    </row>
    <row r="878" spans="1:17">
      <c r="A878" s="1589" t="s">
        <v>333</v>
      </c>
      <c r="B878" s="89">
        <v>1</v>
      </c>
      <c r="C878" s="1127" t="s">
        <v>663</v>
      </c>
      <c r="D878" s="1181">
        <v>8</v>
      </c>
      <c r="E878" s="1181">
        <v>1959</v>
      </c>
      <c r="F878" s="674">
        <f t="shared" si="64"/>
        <v>12.391</v>
      </c>
      <c r="G878" s="674">
        <v>0.40799999999999997</v>
      </c>
      <c r="H878" s="674">
        <v>1.28</v>
      </c>
      <c r="I878" s="674">
        <v>10.702999999999999</v>
      </c>
      <c r="J878" s="674">
        <v>361.47</v>
      </c>
      <c r="K878" s="1018">
        <v>10.702999999999999</v>
      </c>
      <c r="L878" s="1019">
        <v>361.47</v>
      </c>
      <c r="M878" s="1020">
        <f>K878/L878</f>
        <v>2.9609649486817713E-2</v>
      </c>
      <c r="N878" s="1130">
        <v>202.52</v>
      </c>
      <c r="O878" s="1021">
        <f>M878*N878</f>
        <v>5.9965462140703236</v>
      </c>
      <c r="P878" s="1021">
        <f>M878*60*1000</f>
        <v>1776.5789692090627</v>
      </c>
      <c r="Q878" s="1022">
        <f>P878*N878/1000</f>
        <v>359.79277284421943</v>
      </c>
    </row>
    <row r="879" spans="1:17">
      <c r="A879" s="1590"/>
      <c r="B879" s="90">
        <v>2</v>
      </c>
      <c r="C879" s="1129" t="s">
        <v>1012</v>
      </c>
      <c r="D879" s="1184">
        <v>54</v>
      </c>
      <c r="E879" s="1184">
        <v>1976</v>
      </c>
      <c r="F879" s="678">
        <f t="shared" si="64"/>
        <v>47.384999999999998</v>
      </c>
      <c r="G879" s="678">
        <v>3.94</v>
      </c>
      <c r="H879" s="678">
        <v>0.49</v>
      </c>
      <c r="I879" s="678">
        <v>42.954999999999998</v>
      </c>
      <c r="J879" s="678">
        <v>1471.55</v>
      </c>
      <c r="K879" s="1023">
        <v>42.954999999999998</v>
      </c>
      <c r="L879" s="678">
        <v>1471.55</v>
      </c>
      <c r="M879" s="677">
        <f t="shared" ref="M879:M887" si="70">K879/L879</f>
        <v>2.9190309537562433E-2</v>
      </c>
      <c r="N879" s="1141">
        <v>202.52</v>
      </c>
      <c r="O879" s="679">
        <f t="shared" ref="O879:O887" si="71">M879*N879</f>
        <v>5.9116214875471442</v>
      </c>
      <c r="P879" s="1021">
        <f t="shared" ref="P879:P887" si="72">M879*60*1000</f>
        <v>1751.4185722537461</v>
      </c>
      <c r="Q879" s="680">
        <f t="shared" ref="Q879:Q887" si="73">P879*N879/1000</f>
        <v>354.69728925282868</v>
      </c>
    </row>
    <row r="880" spans="1:17">
      <c r="A880" s="1590"/>
      <c r="B880" s="90">
        <v>3</v>
      </c>
      <c r="C880" s="1129" t="s">
        <v>1013</v>
      </c>
      <c r="D880" s="1184">
        <v>18</v>
      </c>
      <c r="E880" s="1184"/>
      <c r="F880" s="678">
        <f t="shared" si="64"/>
        <v>19.270999999999997</v>
      </c>
      <c r="G880" s="678">
        <v>1.522</v>
      </c>
      <c r="H880" s="678">
        <v>0.32</v>
      </c>
      <c r="I880" s="678">
        <v>17.428999999999998</v>
      </c>
      <c r="J880" s="678">
        <v>623.12</v>
      </c>
      <c r="K880" s="1023">
        <v>17.428999999999998</v>
      </c>
      <c r="L880" s="678">
        <v>623.12</v>
      </c>
      <c r="M880" s="677">
        <f t="shared" si="70"/>
        <v>2.7970535370394144E-2</v>
      </c>
      <c r="N880" s="1141">
        <v>202.52</v>
      </c>
      <c r="O880" s="679">
        <f t="shared" si="71"/>
        <v>5.6645928232122227</v>
      </c>
      <c r="P880" s="1021">
        <f t="shared" si="72"/>
        <v>1678.2321222236487</v>
      </c>
      <c r="Q880" s="680">
        <f t="shared" si="73"/>
        <v>339.87556939273333</v>
      </c>
    </row>
    <row r="881" spans="1:17">
      <c r="A881" s="1590"/>
      <c r="B881" s="90">
        <v>4</v>
      </c>
      <c r="C881" s="1129" t="s">
        <v>660</v>
      </c>
      <c r="D881" s="1184">
        <v>3</v>
      </c>
      <c r="E881" s="1184">
        <v>1940</v>
      </c>
      <c r="F881" s="678">
        <f t="shared" si="64"/>
        <v>3.6179999999999999</v>
      </c>
      <c r="G881" s="678">
        <v>0</v>
      </c>
      <c r="H881" s="678">
        <v>0</v>
      </c>
      <c r="I881" s="678">
        <v>3.6179999999999999</v>
      </c>
      <c r="J881" s="678">
        <v>125.4</v>
      </c>
      <c r="K881" s="1023">
        <v>3.6179999999999999</v>
      </c>
      <c r="L881" s="678">
        <v>125.4</v>
      </c>
      <c r="M881" s="677">
        <f t="shared" si="70"/>
        <v>2.8851674641148323E-2</v>
      </c>
      <c r="N881" s="1141">
        <v>202.52</v>
      </c>
      <c r="O881" s="679">
        <f t="shared" si="71"/>
        <v>5.8430411483253586</v>
      </c>
      <c r="P881" s="1021">
        <f t="shared" si="72"/>
        <v>1731.1004784688992</v>
      </c>
      <c r="Q881" s="680">
        <f t="shared" si="73"/>
        <v>350.58246889952147</v>
      </c>
    </row>
    <row r="882" spans="1:17">
      <c r="A882" s="1590"/>
      <c r="B882" s="90">
        <v>5</v>
      </c>
      <c r="C882" s="1129" t="s">
        <v>1014</v>
      </c>
      <c r="D882" s="1184">
        <v>14</v>
      </c>
      <c r="E882" s="1184"/>
      <c r="F882" s="678">
        <f t="shared" si="64"/>
        <v>15.009</v>
      </c>
      <c r="G882" s="678">
        <v>0.80100000000000005</v>
      </c>
      <c r="H882" s="678">
        <v>0</v>
      </c>
      <c r="I882" s="678">
        <v>14.208</v>
      </c>
      <c r="J882" s="678">
        <v>508.13</v>
      </c>
      <c r="K882" s="1023">
        <v>14.208</v>
      </c>
      <c r="L882" s="678">
        <v>508.13</v>
      </c>
      <c r="M882" s="677">
        <f t="shared" si="70"/>
        <v>2.7961348473815758E-2</v>
      </c>
      <c r="N882" s="1141">
        <v>202.52</v>
      </c>
      <c r="O882" s="679">
        <f t="shared" si="71"/>
        <v>5.662732292917168</v>
      </c>
      <c r="P882" s="1021">
        <f t="shared" si="72"/>
        <v>1677.6809084289455</v>
      </c>
      <c r="Q882" s="680">
        <f t="shared" si="73"/>
        <v>339.76393757503007</v>
      </c>
    </row>
    <row r="883" spans="1:17">
      <c r="A883" s="1590"/>
      <c r="B883" s="90">
        <v>6</v>
      </c>
      <c r="C883" s="1129" t="s">
        <v>1015</v>
      </c>
      <c r="D883" s="1184">
        <v>10</v>
      </c>
      <c r="E883" s="1184"/>
      <c r="F883" s="678">
        <f t="shared" si="64"/>
        <v>17.324000000000002</v>
      </c>
      <c r="G883" s="678">
        <v>0.96899999999999997</v>
      </c>
      <c r="H883" s="678">
        <v>1.6</v>
      </c>
      <c r="I883" s="678">
        <v>14.755000000000001</v>
      </c>
      <c r="J883" s="678">
        <v>534.19000000000005</v>
      </c>
      <c r="K883" s="1023">
        <v>14.755000000000001</v>
      </c>
      <c r="L883" s="678">
        <v>534.19000000000005</v>
      </c>
      <c r="M883" s="677">
        <f t="shared" si="70"/>
        <v>2.7621258353769256E-2</v>
      </c>
      <c r="N883" s="1141">
        <v>202.52</v>
      </c>
      <c r="O883" s="679">
        <f t="shared" si="71"/>
        <v>5.5938572418053498</v>
      </c>
      <c r="P883" s="1021">
        <f t="shared" si="72"/>
        <v>1657.2755012261553</v>
      </c>
      <c r="Q883" s="680">
        <f t="shared" si="73"/>
        <v>335.63143450832098</v>
      </c>
    </row>
    <row r="884" spans="1:17">
      <c r="A884" s="1590"/>
      <c r="B884" s="90">
        <v>7</v>
      </c>
      <c r="C884" s="1129" t="s">
        <v>1016</v>
      </c>
      <c r="D884" s="1184">
        <v>10</v>
      </c>
      <c r="E884" s="1184"/>
      <c r="F884" s="678">
        <f t="shared" si="64"/>
        <v>17.538999999999998</v>
      </c>
      <c r="G884" s="678">
        <v>0.86699999999999999</v>
      </c>
      <c r="H884" s="678">
        <v>1.6</v>
      </c>
      <c r="I884" s="678">
        <v>15.071999999999999</v>
      </c>
      <c r="J884" s="678">
        <v>541.41</v>
      </c>
      <c r="K884" s="1023">
        <v>15.071999999999999</v>
      </c>
      <c r="L884" s="678">
        <v>541.41</v>
      </c>
      <c r="M884" s="677">
        <f t="shared" si="70"/>
        <v>2.7838421898376462E-2</v>
      </c>
      <c r="N884" s="1141">
        <v>202.52</v>
      </c>
      <c r="O884" s="679">
        <f t="shared" si="71"/>
        <v>5.6378372028592016</v>
      </c>
      <c r="P884" s="1021">
        <f t="shared" si="72"/>
        <v>1670.3053139025876</v>
      </c>
      <c r="Q884" s="680">
        <f t="shared" si="73"/>
        <v>338.2702321715521</v>
      </c>
    </row>
    <row r="885" spans="1:17">
      <c r="A885" s="1590"/>
      <c r="B885" s="90">
        <v>8</v>
      </c>
      <c r="C885" s="1129" t="s">
        <v>494</v>
      </c>
      <c r="D885" s="1184">
        <v>8</v>
      </c>
      <c r="E885" s="1184">
        <v>1960</v>
      </c>
      <c r="F885" s="678">
        <f t="shared" si="64"/>
        <v>12.625</v>
      </c>
      <c r="G885" s="678">
        <v>0.76500000000000001</v>
      </c>
      <c r="H885" s="678">
        <v>1.1200000000000001</v>
      </c>
      <c r="I885" s="678">
        <v>10.74</v>
      </c>
      <c r="J885" s="678">
        <v>372.64</v>
      </c>
      <c r="K885" s="1023">
        <v>6.53</v>
      </c>
      <c r="L885" s="678">
        <v>226.58</v>
      </c>
      <c r="M885" s="677">
        <f t="shared" si="70"/>
        <v>2.8819842881101596E-2</v>
      </c>
      <c r="N885" s="1141">
        <v>202.52</v>
      </c>
      <c r="O885" s="679">
        <f t="shared" si="71"/>
        <v>5.8365945802806953</v>
      </c>
      <c r="P885" s="1021">
        <f t="shared" si="72"/>
        <v>1729.1905728660956</v>
      </c>
      <c r="Q885" s="680">
        <f t="shared" si="73"/>
        <v>350.19567481684174</v>
      </c>
    </row>
    <row r="886" spans="1:17">
      <c r="A886" s="1590"/>
      <c r="B886" s="90">
        <v>9</v>
      </c>
      <c r="C886" s="1129" t="s">
        <v>662</v>
      </c>
      <c r="D886" s="1184">
        <v>12</v>
      </c>
      <c r="E886" s="1184">
        <v>1960</v>
      </c>
      <c r="F886" s="678">
        <f t="shared" si="64"/>
        <v>11.709</v>
      </c>
      <c r="G886" s="678">
        <v>0</v>
      </c>
      <c r="H886" s="678">
        <v>0</v>
      </c>
      <c r="I886" s="678">
        <v>11.709</v>
      </c>
      <c r="J886" s="678">
        <v>393.99</v>
      </c>
      <c r="K886" s="1023">
        <v>11.709</v>
      </c>
      <c r="L886" s="678">
        <v>393.99</v>
      </c>
      <c r="M886" s="677">
        <f t="shared" si="70"/>
        <v>2.9719028401736083E-2</v>
      </c>
      <c r="N886" s="1141">
        <v>202.52</v>
      </c>
      <c r="O886" s="679">
        <f t="shared" si="71"/>
        <v>6.0186976319195917</v>
      </c>
      <c r="P886" s="1021">
        <f t="shared" si="72"/>
        <v>1783.141704104165</v>
      </c>
      <c r="Q886" s="680">
        <f t="shared" si="73"/>
        <v>361.1218579151755</v>
      </c>
    </row>
    <row r="887" spans="1:17" ht="12" thickBot="1">
      <c r="A887" s="1592"/>
      <c r="B887" s="93">
        <v>10</v>
      </c>
      <c r="C887" s="1131" t="s">
        <v>1017</v>
      </c>
      <c r="D887" s="1187">
        <v>12</v>
      </c>
      <c r="E887" s="1187">
        <v>1960</v>
      </c>
      <c r="F887" s="1224">
        <f t="shared" si="64"/>
        <v>10.500999999999999</v>
      </c>
      <c r="G887" s="1224">
        <v>0</v>
      </c>
      <c r="H887" s="1224">
        <v>0</v>
      </c>
      <c r="I887" s="1224">
        <v>10.500999999999999</v>
      </c>
      <c r="J887" s="1224">
        <v>371.4</v>
      </c>
      <c r="K887" s="1247">
        <v>10.500999999999999</v>
      </c>
      <c r="L887" s="1224">
        <v>371.4</v>
      </c>
      <c r="M887" s="1150">
        <f t="shared" si="70"/>
        <v>2.8274098007539043E-2</v>
      </c>
      <c r="N887" s="1151">
        <v>202.52</v>
      </c>
      <c r="O887" s="1132">
        <f t="shared" si="71"/>
        <v>5.7260703284868075</v>
      </c>
      <c r="P887" s="1132">
        <f t="shared" si="72"/>
        <v>1696.4458804523426</v>
      </c>
      <c r="Q887" s="1133">
        <f t="shared" si="73"/>
        <v>343.56421970920849</v>
      </c>
    </row>
    <row r="888" spans="1:17">
      <c r="A888" s="1665" t="s">
        <v>341</v>
      </c>
      <c r="B888" s="46">
        <v>1</v>
      </c>
      <c r="C888" s="1024" t="s">
        <v>495</v>
      </c>
      <c r="D888" s="1025">
        <v>4</v>
      </c>
      <c r="E888" s="1025"/>
      <c r="F888" s="792">
        <f t="shared" si="64"/>
        <v>5.3129999999999997</v>
      </c>
      <c r="G888" s="792">
        <v>0</v>
      </c>
      <c r="H888" s="792">
        <v>0</v>
      </c>
      <c r="I888" s="792">
        <v>5.3129999999999997</v>
      </c>
      <c r="J888" s="792">
        <v>160.13</v>
      </c>
      <c r="K888" s="1026">
        <v>5.3129999999999997</v>
      </c>
      <c r="L888" s="1027">
        <v>160.13</v>
      </c>
      <c r="M888" s="1028">
        <f>K888/L888</f>
        <v>3.3179291825391866E-2</v>
      </c>
      <c r="N888" s="997">
        <v>202.52</v>
      </c>
      <c r="O888" s="1029">
        <f>M888*N888</f>
        <v>6.7194701804783605</v>
      </c>
      <c r="P888" s="1029">
        <f>M888*60*1000</f>
        <v>1990.757509523512</v>
      </c>
      <c r="Q888" s="1030">
        <f>P888*N888/1000</f>
        <v>403.16821082870166</v>
      </c>
    </row>
    <row r="889" spans="1:17">
      <c r="A889" s="1665"/>
      <c r="B889" s="46">
        <v>2</v>
      </c>
      <c r="C889" s="1137" t="s">
        <v>1018</v>
      </c>
      <c r="D889" s="1192">
        <v>14</v>
      </c>
      <c r="E889" s="1192"/>
      <c r="F889" s="682">
        <f t="shared" si="64"/>
        <v>18.942</v>
      </c>
      <c r="G889" s="682">
        <v>1.6379999999999999</v>
      </c>
      <c r="H889" s="682">
        <v>0</v>
      </c>
      <c r="I889" s="682">
        <v>17.303999999999998</v>
      </c>
      <c r="J889" s="682">
        <v>551.79</v>
      </c>
      <c r="K889" s="1032">
        <v>17.033999999999999</v>
      </c>
      <c r="L889" s="682">
        <v>551.79</v>
      </c>
      <c r="M889" s="681">
        <f t="shared" ref="M889:M897" si="74">K889/L889</f>
        <v>3.0870439841243952E-2</v>
      </c>
      <c r="N889" s="1142">
        <v>202.52</v>
      </c>
      <c r="O889" s="683">
        <f t="shared" ref="O889:O897" si="75">M889*N889</f>
        <v>6.2518814766487258</v>
      </c>
      <c r="P889" s="1029">
        <f t="shared" ref="P889:P897" si="76">M889*60*1000</f>
        <v>1852.2263904746371</v>
      </c>
      <c r="Q889" s="684">
        <f t="shared" ref="Q889:Q897" si="77">P889*N889/1000</f>
        <v>375.11288859892352</v>
      </c>
    </row>
    <row r="890" spans="1:17">
      <c r="A890" s="1665"/>
      <c r="B890" s="46">
        <v>3</v>
      </c>
      <c r="C890" s="1137" t="s">
        <v>496</v>
      </c>
      <c r="D890" s="1192">
        <v>3</v>
      </c>
      <c r="E890" s="1192">
        <v>1940</v>
      </c>
      <c r="F890" s="682">
        <f t="shared" si="64"/>
        <v>5.7290000000000001</v>
      </c>
      <c r="G890" s="682">
        <v>0</v>
      </c>
      <c r="H890" s="682">
        <v>0</v>
      </c>
      <c r="I890" s="682">
        <v>5.7290000000000001</v>
      </c>
      <c r="J890" s="682">
        <v>112.26</v>
      </c>
      <c r="K890" s="1032">
        <v>5.7290000000000001</v>
      </c>
      <c r="L890" s="682">
        <v>112.26</v>
      </c>
      <c r="M890" s="681">
        <f t="shared" si="74"/>
        <v>5.1033315517548548E-2</v>
      </c>
      <c r="N890" s="1142">
        <v>202.52</v>
      </c>
      <c r="O890" s="683">
        <f t="shared" si="75"/>
        <v>10.335267058613933</v>
      </c>
      <c r="P890" s="1029">
        <f t="shared" si="76"/>
        <v>3061.9989310529131</v>
      </c>
      <c r="Q890" s="684">
        <f t="shared" si="77"/>
        <v>620.11602351683598</v>
      </c>
    </row>
    <row r="891" spans="1:17">
      <c r="A891" s="1666"/>
      <c r="B891" s="23">
        <v>4</v>
      </c>
      <c r="C891" s="1137" t="s">
        <v>1019</v>
      </c>
      <c r="D891" s="1192">
        <v>18</v>
      </c>
      <c r="E891" s="1192"/>
      <c r="F891" s="682">
        <f t="shared" si="64"/>
        <v>41.730000000000004</v>
      </c>
      <c r="G891" s="682">
        <v>3.0089999999999999</v>
      </c>
      <c r="H891" s="682">
        <v>2.88</v>
      </c>
      <c r="I891" s="682">
        <v>35.841000000000001</v>
      </c>
      <c r="J891" s="682">
        <v>1127.8800000000001</v>
      </c>
      <c r="K891" s="1032">
        <v>35.841000000000001</v>
      </c>
      <c r="L891" s="682">
        <v>1127.8800000000001</v>
      </c>
      <c r="M891" s="681">
        <f t="shared" si="74"/>
        <v>3.1777316735822958E-2</v>
      </c>
      <c r="N891" s="1142">
        <v>202.52</v>
      </c>
      <c r="O891" s="683">
        <f t="shared" si="75"/>
        <v>6.4355421853388659</v>
      </c>
      <c r="P891" s="1029">
        <f t="shared" si="76"/>
        <v>1906.6390041493776</v>
      </c>
      <c r="Q891" s="684">
        <f t="shared" si="77"/>
        <v>386.13253112033198</v>
      </c>
    </row>
    <row r="892" spans="1:17">
      <c r="A892" s="1666"/>
      <c r="B892" s="23">
        <v>5</v>
      </c>
      <c r="C892" s="1137" t="s">
        <v>497</v>
      </c>
      <c r="D892" s="1192">
        <v>8</v>
      </c>
      <c r="E892" s="1192">
        <v>1958</v>
      </c>
      <c r="F892" s="682">
        <f t="shared" si="64"/>
        <v>13.374000000000001</v>
      </c>
      <c r="G892" s="682">
        <v>0.86699999999999999</v>
      </c>
      <c r="H892" s="682">
        <v>1.1200000000000001</v>
      </c>
      <c r="I892" s="682">
        <v>11.387</v>
      </c>
      <c r="J892" s="682">
        <v>356.49</v>
      </c>
      <c r="K892" s="1032">
        <v>8.577</v>
      </c>
      <c r="L892" s="682">
        <v>268.55</v>
      </c>
      <c r="M892" s="681">
        <f t="shared" si="74"/>
        <v>3.1938186557438089E-2</v>
      </c>
      <c r="N892" s="1142">
        <v>202.52</v>
      </c>
      <c r="O892" s="683">
        <f t="shared" si="75"/>
        <v>6.4681215416123621</v>
      </c>
      <c r="P892" s="1029">
        <f t="shared" si="76"/>
        <v>1916.2911934462854</v>
      </c>
      <c r="Q892" s="684">
        <f t="shared" si="77"/>
        <v>388.08729249674172</v>
      </c>
    </row>
    <row r="893" spans="1:17">
      <c r="A893" s="1666"/>
      <c r="B893" s="23">
        <v>6</v>
      </c>
      <c r="C893" s="1137" t="s">
        <v>498</v>
      </c>
      <c r="D893" s="1192">
        <v>8</v>
      </c>
      <c r="E893" s="1192">
        <v>1960</v>
      </c>
      <c r="F893" s="682">
        <f t="shared" si="64"/>
        <v>15.428000000000001</v>
      </c>
      <c r="G893" s="682">
        <v>1.02</v>
      </c>
      <c r="H893" s="682">
        <v>1.28</v>
      </c>
      <c r="I893" s="682">
        <v>13.128</v>
      </c>
      <c r="J893" s="682">
        <v>358.27</v>
      </c>
      <c r="K893" s="1032">
        <v>11.595800000000001</v>
      </c>
      <c r="L893" s="682">
        <v>316.48</v>
      </c>
      <c r="M893" s="681">
        <f t="shared" si="74"/>
        <v>3.6639914054600604E-2</v>
      </c>
      <c r="N893" s="1142">
        <v>202.52</v>
      </c>
      <c r="O893" s="683">
        <f t="shared" si="75"/>
        <v>7.4203153943377149</v>
      </c>
      <c r="P893" s="1029">
        <f t="shared" si="76"/>
        <v>2198.3948432760362</v>
      </c>
      <c r="Q893" s="684">
        <f t="shared" si="77"/>
        <v>445.21892366026287</v>
      </c>
    </row>
    <row r="894" spans="1:17">
      <c r="A894" s="1666"/>
      <c r="B894" s="23">
        <v>7</v>
      </c>
      <c r="C894" s="1137" t="s">
        <v>661</v>
      </c>
      <c r="D894" s="1192">
        <v>18</v>
      </c>
      <c r="E894" s="1192"/>
      <c r="F894" s="682">
        <f t="shared" si="64"/>
        <v>40.302999999999997</v>
      </c>
      <c r="G894" s="682">
        <v>2.0760000000000001</v>
      </c>
      <c r="H894" s="682">
        <v>2.88</v>
      </c>
      <c r="I894" s="682">
        <v>35.347000000000001</v>
      </c>
      <c r="J894" s="682">
        <v>1161.96</v>
      </c>
      <c r="K894" s="1032">
        <v>35.347000000000001</v>
      </c>
      <c r="L894" s="682">
        <v>1161.96</v>
      </c>
      <c r="M894" s="681">
        <f t="shared" si="74"/>
        <v>3.0420152156700749E-2</v>
      </c>
      <c r="N894" s="1142">
        <v>202.52</v>
      </c>
      <c r="O894" s="683">
        <f t="shared" si="75"/>
        <v>6.1606892147750356</v>
      </c>
      <c r="P894" s="1029">
        <f t="shared" si="76"/>
        <v>1825.2091294020449</v>
      </c>
      <c r="Q894" s="684">
        <f t="shared" si="77"/>
        <v>369.64135288650215</v>
      </c>
    </row>
    <row r="895" spans="1:17">
      <c r="A895" s="1666"/>
      <c r="B895" s="23">
        <v>8</v>
      </c>
      <c r="C895" s="1137" t="s">
        <v>499</v>
      </c>
      <c r="D895" s="1192">
        <v>3</v>
      </c>
      <c r="E895" s="1192"/>
      <c r="F895" s="682">
        <f t="shared" si="64"/>
        <v>6.758</v>
      </c>
      <c r="G895" s="682">
        <v>0</v>
      </c>
      <c r="H895" s="682">
        <v>0</v>
      </c>
      <c r="I895" s="682">
        <v>6.758</v>
      </c>
      <c r="J895" s="682">
        <v>182.98</v>
      </c>
      <c r="K895" s="1032">
        <v>6.758</v>
      </c>
      <c r="L895" s="682">
        <v>182.98</v>
      </c>
      <c r="M895" s="681">
        <f t="shared" si="74"/>
        <v>3.6932998141873431E-2</v>
      </c>
      <c r="N895" s="1142">
        <v>202.52</v>
      </c>
      <c r="O895" s="683">
        <f t="shared" si="75"/>
        <v>7.4796707836922076</v>
      </c>
      <c r="P895" s="1029">
        <f t="shared" si="76"/>
        <v>2215.979888512406</v>
      </c>
      <c r="Q895" s="684">
        <f t="shared" si="77"/>
        <v>448.78024702153249</v>
      </c>
    </row>
    <row r="896" spans="1:17">
      <c r="A896" s="1666"/>
      <c r="B896" s="23">
        <v>9</v>
      </c>
      <c r="C896" s="1137" t="s">
        <v>500</v>
      </c>
      <c r="D896" s="1192">
        <v>9</v>
      </c>
      <c r="E896" s="1192"/>
      <c r="F896" s="682">
        <f t="shared" si="64"/>
        <v>10.67</v>
      </c>
      <c r="G896" s="682">
        <v>0.56100000000000005</v>
      </c>
      <c r="H896" s="682">
        <v>0</v>
      </c>
      <c r="I896" s="682">
        <v>10.109</v>
      </c>
      <c r="J896" s="682">
        <v>268.74</v>
      </c>
      <c r="K896" s="1248">
        <v>10.109</v>
      </c>
      <c r="L896" s="682">
        <v>268.74</v>
      </c>
      <c r="M896" s="681">
        <f t="shared" si="74"/>
        <v>3.7616283396591503E-2</v>
      </c>
      <c r="N896" s="1142">
        <v>202.52</v>
      </c>
      <c r="O896" s="683">
        <f t="shared" si="75"/>
        <v>7.6180497134777116</v>
      </c>
      <c r="P896" s="1029">
        <f t="shared" si="76"/>
        <v>2256.97700379549</v>
      </c>
      <c r="Q896" s="684">
        <f t="shared" si="77"/>
        <v>457.08298280866262</v>
      </c>
    </row>
    <row r="897" spans="1:17" ht="12" thickBot="1">
      <c r="A897" s="1667"/>
      <c r="B897" s="24">
        <v>10</v>
      </c>
      <c r="C897" s="1196" t="s">
        <v>664</v>
      </c>
      <c r="D897" s="1197">
        <v>10</v>
      </c>
      <c r="E897" s="1197">
        <v>1976</v>
      </c>
      <c r="F897" s="1198">
        <f t="shared" si="64"/>
        <v>13.642999999999999</v>
      </c>
      <c r="G897" s="1198">
        <v>0.40799999999999997</v>
      </c>
      <c r="H897" s="1198">
        <v>0</v>
      </c>
      <c r="I897" s="1198">
        <v>13.234999999999999</v>
      </c>
      <c r="J897" s="1198">
        <v>411.49</v>
      </c>
      <c r="K897" s="1249">
        <v>13.234999999999999</v>
      </c>
      <c r="L897" s="1198">
        <v>411.49</v>
      </c>
      <c r="M897" s="1143">
        <f t="shared" si="74"/>
        <v>3.2163600573525478E-2</v>
      </c>
      <c r="N897" s="1138">
        <v>202.52</v>
      </c>
      <c r="O897" s="1139">
        <f t="shared" si="75"/>
        <v>6.5137723881503797</v>
      </c>
      <c r="P897" s="1139">
        <f t="shared" si="76"/>
        <v>1929.8160344115288</v>
      </c>
      <c r="Q897" s="1140">
        <f t="shared" si="77"/>
        <v>390.82634328902287</v>
      </c>
    </row>
    <row r="900" spans="1:17" ht="15">
      <c r="A900" s="1547" t="s">
        <v>285</v>
      </c>
      <c r="B900" s="1547"/>
      <c r="C900" s="1547"/>
      <c r="D900" s="1547"/>
      <c r="E900" s="1547"/>
      <c r="F900" s="1547"/>
      <c r="G900" s="1547"/>
      <c r="H900" s="1547"/>
      <c r="I900" s="1547"/>
      <c r="J900" s="1547"/>
      <c r="K900" s="1547"/>
      <c r="L900" s="1547"/>
      <c r="M900" s="1547"/>
      <c r="N900" s="1547"/>
      <c r="O900" s="1547"/>
      <c r="P900" s="1547"/>
      <c r="Q900" s="1547"/>
    </row>
    <row r="901" spans="1:17" ht="13.5" thickBot="1">
      <c r="A901" s="1265"/>
      <c r="B901" s="1265"/>
      <c r="C901" s="1265"/>
      <c r="D901" s="1265"/>
      <c r="E901" s="1521" t="s">
        <v>507</v>
      </c>
      <c r="F901" s="1521"/>
      <c r="G901" s="1521"/>
      <c r="H901" s="1521"/>
      <c r="I901" s="1265">
        <v>-0.7</v>
      </c>
      <c r="J901" s="1265" t="s">
        <v>506</v>
      </c>
      <c r="K901" s="1265" t="s">
        <v>508</v>
      </c>
      <c r="L901" s="1266">
        <v>580</v>
      </c>
      <c r="M901" s="1265"/>
      <c r="N901" s="1265"/>
      <c r="O901" s="1265"/>
      <c r="P901" s="1265"/>
      <c r="Q901" s="1265"/>
    </row>
    <row r="902" spans="1:17">
      <c r="A902" s="1549" t="s">
        <v>1</v>
      </c>
      <c r="B902" s="1552" t="s">
        <v>0</v>
      </c>
      <c r="C902" s="1524" t="s">
        <v>2</v>
      </c>
      <c r="D902" s="1524" t="s">
        <v>3</v>
      </c>
      <c r="E902" s="1524" t="s">
        <v>13</v>
      </c>
      <c r="F902" s="1527" t="s">
        <v>14</v>
      </c>
      <c r="G902" s="1528"/>
      <c r="H902" s="1528"/>
      <c r="I902" s="1529"/>
      <c r="J902" s="1524" t="s">
        <v>4</v>
      </c>
      <c r="K902" s="1524" t="s">
        <v>15</v>
      </c>
      <c r="L902" s="1524" t="s">
        <v>5</v>
      </c>
      <c r="M902" s="1524" t="s">
        <v>6</v>
      </c>
      <c r="N902" s="1524" t="s">
        <v>16</v>
      </c>
      <c r="O902" s="1524" t="s">
        <v>17</v>
      </c>
      <c r="P902" s="1541" t="s">
        <v>25</v>
      </c>
      <c r="Q902" s="1543" t="s">
        <v>26</v>
      </c>
    </row>
    <row r="903" spans="1:17" ht="33.75">
      <c r="A903" s="1550"/>
      <c r="B903" s="1553"/>
      <c r="C903" s="1525"/>
      <c r="D903" s="1526"/>
      <c r="E903" s="1526"/>
      <c r="F903" s="298" t="s">
        <v>18</v>
      </c>
      <c r="G903" s="298" t="s">
        <v>19</v>
      </c>
      <c r="H903" s="298" t="s">
        <v>20</v>
      </c>
      <c r="I903" s="298" t="s">
        <v>21</v>
      </c>
      <c r="J903" s="1526"/>
      <c r="K903" s="1526"/>
      <c r="L903" s="1526"/>
      <c r="M903" s="1526"/>
      <c r="N903" s="1526"/>
      <c r="O903" s="1526"/>
      <c r="P903" s="1542"/>
      <c r="Q903" s="1544"/>
    </row>
    <row r="904" spans="1:17" ht="12" thickBot="1">
      <c r="A904" s="1550"/>
      <c r="B904" s="1553"/>
      <c r="C904" s="1525"/>
      <c r="D904" s="9" t="s">
        <v>7</v>
      </c>
      <c r="E904" s="9" t="s">
        <v>8</v>
      </c>
      <c r="F904" s="9" t="s">
        <v>9</v>
      </c>
      <c r="G904" s="9" t="s">
        <v>9</v>
      </c>
      <c r="H904" s="9" t="s">
        <v>9</v>
      </c>
      <c r="I904" s="9" t="s">
        <v>9</v>
      </c>
      <c r="J904" s="9" t="s">
        <v>22</v>
      </c>
      <c r="K904" s="9" t="s">
        <v>9</v>
      </c>
      <c r="L904" s="9" t="s">
        <v>22</v>
      </c>
      <c r="M904" s="9" t="s">
        <v>23</v>
      </c>
      <c r="N904" s="9" t="s">
        <v>10</v>
      </c>
      <c r="O904" s="9" t="s">
        <v>24</v>
      </c>
      <c r="P904" s="786" t="s">
        <v>27</v>
      </c>
      <c r="Q904" s="10" t="s">
        <v>28</v>
      </c>
    </row>
    <row r="905" spans="1:17" ht="12.75" customHeight="1">
      <c r="A905" s="1671" t="s">
        <v>107</v>
      </c>
      <c r="B905" s="14">
        <v>1</v>
      </c>
      <c r="C905" s="406" t="s">
        <v>286</v>
      </c>
      <c r="D905" s="323">
        <v>30</v>
      </c>
      <c r="E905" s="323">
        <v>2000</v>
      </c>
      <c r="F905" s="408">
        <v>22.09</v>
      </c>
      <c r="G905" s="803">
        <v>2.8912640000000001</v>
      </c>
      <c r="H905" s="804">
        <v>4.72</v>
      </c>
      <c r="I905" s="805">
        <v>14.478736</v>
      </c>
      <c r="J905" s="408">
        <v>1411.56</v>
      </c>
      <c r="K905" s="667">
        <v>14.478736</v>
      </c>
      <c r="L905" s="408">
        <v>1411.56</v>
      </c>
      <c r="M905" s="806">
        <f>K905/L905</f>
        <v>1.025725863583553E-2</v>
      </c>
      <c r="N905" s="666">
        <v>228.02799999999999</v>
      </c>
      <c r="O905" s="328">
        <f>K905*N905/J905</f>
        <v>2.3389421722123038</v>
      </c>
      <c r="P905" s="328">
        <f>M905*60*1000</f>
        <v>615.43551815013177</v>
      </c>
      <c r="Q905" s="329">
        <f>O905*60</f>
        <v>140.33653033273822</v>
      </c>
    </row>
    <row r="906" spans="1:17">
      <c r="A906" s="1627"/>
      <c r="B906" s="15">
        <v>2</v>
      </c>
      <c r="C906" s="366" t="s">
        <v>287</v>
      </c>
      <c r="D906" s="330">
        <v>30</v>
      </c>
      <c r="E906" s="330">
        <v>2007</v>
      </c>
      <c r="F906" s="394">
        <v>22.39</v>
      </c>
      <c r="G906" s="797">
        <v>3.0493800000000002</v>
      </c>
      <c r="H906" s="394">
        <v>2.4</v>
      </c>
      <c r="I906" s="797">
        <v>16.940000000000001</v>
      </c>
      <c r="J906" s="333">
        <v>1423.9</v>
      </c>
      <c r="K906" s="404">
        <v>16.940000000000001</v>
      </c>
      <c r="L906" s="333">
        <v>1423.9</v>
      </c>
      <c r="M906" s="810">
        <f>K906/L906</f>
        <v>1.1896902872392725E-2</v>
      </c>
      <c r="N906" s="664">
        <v>228.02799999999999</v>
      </c>
      <c r="O906" s="335">
        <f>K906*N906/J906</f>
        <v>2.712826968185968</v>
      </c>
      <c r="P906" s="335">
        <f>M906*60*1000</f>
        <v>713.81417234356343</v>
      </c>
      <c r="Q906" s="336">
        <f>O906*60</f>
        <v>162.76961809115809</v>
      </c>
    </row>
    <row r="907" spans="1:17">
      <c r="A907" s="1627"/>
      <c r="B907" s="15"/>
      <c r="C907" s="11"/>
      <c r="D907" s="15"/>
      <c r="E907" s="15"/>
      <c r="F907" s="149"/>
      <c r="G907" s="686"/>
      <c r="H907" s="149"/>
      <c r="I907" s="686"/>
      <c r="J907" s="147"/>
      <c r="K907" s="687"/>
      <c r="L907" s="147"/>
      <c r="M907" s="688"/>
      <c r="N907" s="94"/>
      <c r="O907" s="150"/>
      <c r="P907" s="150"/>
      <c r="Q907" s="151"/>
    </row>
    <row r="908" spans="1:17">
      <c r="A908" s="1627"/>
      <c r="B908" s="15"/>
      <c r="C908" s="11"/>
      <c r="D908" s="15"/>
      <c r="E908" s="15"/>
      <c r="F908" s="149"/>
      <c r="G908" s="686"/>
      <c r="H908" s="149"/>
      <c r="I908" s="686"/>
      <c r="J908" s="147"/>
      <c r="K908" s="687"/>
      <c r="L908" s="147"/>
      <c r="M908" s="688"/>
      <c r="N908" s="94"/>
      <c r="O908" s="150"/>
      <c r="P908" s="150"/>
      <c r="Q908" s="151"/>
    </row>
    <row r="909" spans="1:17">
      <c r="A909" s="1627"/>
      <c r="B909" s="15"/>
      <c r="C909" s="11"/>
      <c r="D909" s="15"/>
      <c r="E909" s="15"/>
      <c r="F909" s="149"/>
      <c r="G909" s="686"/>
      <c r="H909" s="149"/>
      <c r="I909" s="686"/>
      <c r="J909" s="147"/>
      <c r="K909" s="687"/>
      <c r="L909" s="147"/>
      <c r="M909" s="688"/>
      <c r="N909" s="94"/>
      <c r="O909" s="150"/>
      <c r="P909" s="150"/>
      <c r="Q909" s="151"/>
    </row>
    <row r="910" spans="1:17">
      <c r="A910" s="1627"/>
      <c r="B910" s="15"/>
      <c r="C910" s="11"/>
      <c r="D910" s="15"/>
      <c r="E910" s="15"/>
      <c r="F910" s="149"/>
      <c r="G910" s="686"/>
      <c r="H910" s="149"/>
      <c r="I910" s="686"/>
      <c r="J910" s="147"/>
      <c r="K910" s="687"/>
      <c r="L910" s="147"/>
      <c r="M910" s="688"/>
      <c r="N910" s="94"/>
      <c r="O910" s="150"/>
      <c r="P910" s="150"/>
      <c r="Q910" s="151"/>
    </row>
    <row r="911" spans="1:17">
      <c r="A911" s="1627"/>
      <c r="B911" s="15"/>
      <c r="C911" s="11"/>
      <c r="D911" s="15"/>
      <c r="E911" s="15"/>
      <c r="F911" s="149"/>
      <c r="G911" s="686"/>
      <c r="H911" s="149"/>
      <c r="I911" s="686"/>
      <c r="J911" s="149"/>
      <c r="K911" s="687"/>
      <c r="L911" s="149"/>
      <c r="M911" s="688"/>
      <c r="N911" s="94"/>
      <c r="O911" s="150"/>
      <c r="P911" s="150"/>
      <c r="Q911" s="151"/>
    </row>
    <row r="912" spans="1:17">
      <c r="A912" s="1627"/>
      <c r="B912" s="15"/>
      <c r="C912" s="11"/>
      <c r="D912" s="15"/>
      <c r="E912" s="15"/>
      <c r="F912" s="149"/>
      <c r="G912" s="686"/>
      <c r="H912" s="149"/>
      <c r="I912" s="686"/>
      <c r="J912" s="149"/>
      <c r="K912" s="687"/>
      <c r="L912" s="149"/>
      <c r="M912" s="688"/>
      <c r="N912" s="94"/>
      <c r="O912" s="150"/>
      <c r="P912" s="150"/>
      <c r="Q912" s="151"/>
    </row>
    <row r="913" spans="1:17" ht="20.25" customHeight="1" thickBot="1">
      <c r="A913" s="1628"/>
      <c r="B913" s="50"/>
      <c r="C913" s="1508"/>
      <c r="D913" s="50"/>
      <c r="E913" s="50"/>
      <c r="F913" s="1509"/>
      <c r="G913" s="1510"/>
      <c r="H913" s="1509"/>
      <c r="I913" s="1510"/>
      <c r="J913" s="1509"/>
      <c r="K913" s="1511"/>
      <c r="L913" s="1509"/>
      <c r="M913" s="1512"/>
      <c r="N913" s="1513"/>
      <c r="O913" s="246"/>
      <c r="P913" s="246"/>
      <c r="Q913" s="247"/>
    </row>
    <row r="914" spans="1:17" ht="12.75" customHeight="1">
      <c r="A914" s="1564" t="s">
        <v>288</v>
      </c>
      <c r="B914" s="240">
        <v>1</v>
      </c>
      <c r="C914" s="1153" t="s">
        <v>289</v>
      </c>
      <c r="D914" s="240">
        <v>45</v>
      </c>
      <c r="E914" s="240">
        <v>1995</v>
      </c>
      <c r="F914" s="1154">
        <v>66.319999999999993</v>
      </c>
      <c r="G914" s="1497">
        <v>5.0823</v>
      </c>
      <c r="H914" s="1498">
        <v>7.04</v>
      </c>
      <c r="I914" s="1499">
        <v>54.197699999999998</v>
      </c>
      <c r="J914" s="1154">
        <v>2837.16</v>
      </c>
      <c r="K914" s="1500">
        <v>54.197699999999998</v>
      </c>
      <c r="L914" s="1154">
        <v>2837.16</v>
      </c>
      <c r="M914" s="1501">
        <f>K914/L914</f>
        <v>1.9102799983081672E-2</v>
      </c>
      <c r="N914" s="1502">
        <v>228.02799999999999</v>
      </c>
      <c r="O914" s="1110">
        <f>K914*N914/J914</f>
        <v>4.3559732745421478</v>
      </c>
      <c r="P914" s="1110">
        <f>M914*60*1000</f>
        <v>1146.1679989849004</v>
      </c>
      <c r="Q914" s="1111">
        <f>O914*60</f>
        <v>261.35839647252885</v>
      </c>
    </row>
    <row r="915" spans="1:17">
      <c r="A915" s="1565"/>
      <c r="B915" s="234">
        <v>2</v>
      </c>
      <c r="C915" s="235" t="s">
        <v>290</v>
      </c>
      <c r="D915" s="234">
        <v>35</v>
      </c>
      <c r="E915" s="234">
        <v>1993</v>
      </c>
      <c r="F915" s="237">
        <v>52.91</v>
      </c>
      <c r="G915" s="1503">
        <v>3.5576099999999999</v>
      </c>
      <c r="H915" s="237">
        <v>5.44</v>
      </c>
      <c r="I915" s="1503">
        <v>43.912390000000002</v>
      </c>
      <c r="J915" s="237">
        <v>2047.51</v>
      </c>
      <c r="K915" s="1504">
        <v>43.912390000000002</v>
      </c>
      <c r="L915" s="237">
        <v>2047.51</v>
      </c>
      <c r="M915" s="1505">
        <f>K915/L915</f>
        <v>2.1446727976908539E-2</v>
      </c>
      <c r="N915" s="253">
        <v>228.02799999999999</v>
      </c>
      <c r="O915" s="238">
        <f t="shared" ref="O915:O921" si="78">K915*N915/J915</f>
        <v>4.8904544871185003</v>
      </c>
      <c r="P915" s="238">
        <f t="shared" ref="P915:P921" si="79">M915*60*1000</f>
        <v>1286.8036786145124</v>
      </c>
      <c r="Q915" s="239">
        <f t="shared" ref="Q915:Q921" si="80">O915*60</f>
        <v>293.42726922711</v>
      </c>
    </row>
    <row r="916" spans="1:17">
      <c r="A916" s="1565"/>
      <c r="B916" s="234">
        <v>3</v>
      </c>
      <c r="C916" s="235" t="s">
        <v>291</v>
      </c>
      <c r="D916" s="234">
        <v>45</v>
      </c>
      <c r="E916" s="234">
        <v>1992</v>
      </c>
      <c r="F916" s="237">
        <v>57.47</v>
      </c>
      <c r="G916" s="1503">
        <v>5.1387700000000001</v>
      </c>
      <c r="H916" s="271">
        <v>7.2</v>
      </c>
      <c r="I916" s="1503">
        <v>45.131230000000002</v>
      </c>
      <c r="J916" s="237">
        <v>2843.99</v>
      </c>
      <c r="K916" s="1504">
        <v>45.131230000000002</v>
      </c>
      <c r="L916" s="237">
        <v>2843.99</v>
      </c>
      <c r="M916" s="1505">
        <f t="shared" ref="M916:M921" si="81">K916/L916</f>
        <v>1.5868983364920413E-2</v>
      </c>
      <c r="N916" s="253">
        <v>228.02799999999999</v>
      </c>
      <c r="O916" s="238">
        <f t="shared" si="78"/>
        <v>3.6185725387360721</v>
      </c>
      <c r="P916" s="238">
        <f t="shared" si="79"/>
        <v>952.13900189522485</v>
      </c>
      <c r="Q916" s="239">
        <f t="shared" si="80"/>
        <v>217.11435232416432</v>
      </c>
    </row>
    <row r="917" spans="1:17">
      <c r="A917" s="1565"/>
      <c r="B917" s="234">
        <v>4</v>
      </c>
      <c r="C917" s="235" t="s">
        <v>292</v>
      </c>
      <c r="D917" s="234">
        <v>20</v>
      </c>
      <c r="E917" s="234">
        <v>1994</v>
      </c>
      <c r="F917" s="237">
        <v>29.53</v>
      </c>
      <c r="G917" s="1503">
        <v>1.5246900000000001</v>
      </c>
      <c r="H917" s="237">
        <v>2.72</v>
      </c>
      <c r="I917" s="1503">
        <v>25.285309999999999</v>
      </c>
      <c r="J917" s="237">
        <v>1127.46</v>
      </c>
      <c r="K917" s="1504">
        <v>25.285309999999999</v>
      </c>
      <c r="L917" s="237">
        <v>1127.46</v>
      </c>
      <c r="M917" s="1505">
        <f t="shared" si="81"/>
        <v>2.2426791194366094E-2</v>
      </c>
      <c r="N917" s="253">
        <v>228.02799999999999</v>
      </c>
      <c r="O917" s="238">
        <f t="shared" si="78"/>
        <v>5.1139363424689117</v>
      </c>
      <c r="P917" s="238">
        <f t="shared" si="79"/>
        <v>1345.6074716619657</v>
      </c>
      <c r="Q917" s="239">
        <f t="shared" si="80"/>
        <v>306.83618054813468</v>
      </c>
    </row>
    <row r="918" spans="1:17">
      <c r="A918" s="1565"/>
      <c r="B918" s="234">
        <v>5</v>
      </c>
      <c r="C918" s="235" t="s">
        <v>293</v>
      </c>
      <c r="D918" s="234">
        <v>45</v>
      </c>
      <c r="E918" s="234">
        <v>1993</v>
      </c>
      <c r="F918" s="237">
        <v>75.19</v>
      </c>
      <c r="G918" s="1503">
        <v>5.02583</v>
      </c>
      <c r="H918" s="237">
        <v>7.04</v>
      </c>
      <c r="I918" s="1503">
        <v>63.124169999999999</v>
      </c>
      <c r="J918" s="271">
        <v>2913.8</v>
      </c>
      <c r="K918" s="1504">
        <v>63.124169999999999</v>
      </c>
      <c r="L918" s="271">
        <v>2913.8</v>
      </c>
      <c r="M918" s="1505">
        <f t="shared" si="81"/>
        <v>2.1663865055940694E-2</v>
      </c>
      <c r="N918" s="253">
        <v>228.02799999999999</v>
      </c>
      <c r="O918" s="238">
        <f t="shared" si="78"/>
        <v>4.9399678209760438</v>
      </c>
      <c r="P918" s="238">
        <f t="shared" si="79"/>
        <v>1299.8319033564417</v>
      </c>
      <c r="Q918" s="239">
        <f t="shared" si="80"/>
        <v>296.3980692585626</v>
      </c>
    </row>
    <row r="919" spans="1:17" ht="12.75" customHeight="1">
      <c r="A919" s="1565"/>
      <c r="B919" s="234">
        <v>6</v>
      </c>
      <c r="C919" s="235" t="s">
        <v>294</v>
      </c>
      <c r="D919" s="234">
        <v>45</v>
      </c>
      <c r="E919" s="234">
        <v>1997</v>
      </c>
      <c r="F919" s="237">
        <v>71.81</v>
      </c>
      <c r="G919" s="1503">
        <v>4.4880000000000004</v>
      </c>
      <c r="H919" s="237">
        <v>7.04</v>
      </c>
      <c r="I919" s="1503">
        <v>60.281999999999996</v>
      </c>
      <c r="J919" s="271">
        <v>2895.9</v>
      </c>
      <c r="K919" s="1504">
        <v>60.281999999999996</v>
      </c>
      <c r="L919" s="271">
        <v>2895.9</v>
      </c>
      <c r="M919" s="1505">
        <f t="shared" si="81"/>
        <v>2.0816326530612245E-2</v>
      </c>
      <c r="N919" s="253">
        <v>228.02799999999999</v>
      </c>
      <c r="O919" s="238">
        <f t="shared" si="78"/>
        <v>4.7467053061224478</v>
      </c>
      <c r="P919" s="238">
        <f t="shared" si="79"/>
        <v>1248.9795918367345</v>
      </c>
      <c r="Q919" s="239">
        <f t="shared" si="80"/>
        <v>284.80231836734686</v>
      </c>
    </row>
    <row r="920" spans="1:17">
      <c r="A920" s="1565"/>
      <c r="B920" s="234">
        <v>7</v>
      </c>
      <c r="C920" s="235" t="s">
        <v>295</v>
      </c>
      <c r="D920" s="234">
        <v>42</v>
      </c>
      <c r="E920" s="234">
        <v>1994</v>
      </c>
      <c r="F920" s="237">
        <v>49.34</v>
      </c>
      <c r="G920" s="1503">
        <v>4.2352499999999997</v>
      </c>
      <c r="H920" s="237">
        <v>5.84</v>
      </c>
      <c r="I920" s="1503">
        <v>39.264749999999999</v>
      </c>
      <c r="J920" s="237">
        <v>1808.75</v>
      </c>
      <c r="K920" s="1504">
        <v>39.264749999999999</v>
      </c>
      <c r="L920" s="237">
        <v>1808.75</v>
      </c>
      <c r="M920" s="1505">
        <f t="shared" si="81"/>
        <v>2.1708223911541119E-2</v>
      </c>
      <c r="N920" s="253">
        <v>228.02799999999999</v>
      </c>
      <c r="O920" s="238">
        <f t="shared" si="78"/>
        <v>4.9500828821008982</v>
      </c>
      <c r="P920" s="238">
        <f t="shared" si="79"/>
        <v>1302.493434692467</v>
      </c>
      <c r="Q920" s="239">
        <f t="shared" si="80"/>
        <v>297.00497292605388</v>
      </c>
    </row>
    <row r="921" spans="1:17">
      <c r="A921" s="1565"/>
      <c r="B921" s="234">
        <v>8</v>
      </c>
      <c r="C921" s="235" t="s">
        <v>296</v>
      </c>
      <c r="D921" s="234">
        <v>26</v>
      </c>
      <c r="E921" s="234">
        <v>1998</v>
      </c>
      <c r="F921" s="237">
        <v>45.03</v>
      </c>
      <c r="G921" s="1503">
        <v>2.59762</v>
      </c>
      <c r="H921" s="237">
        <v>4.16</v>
      </c>
      <c r="I921" s="1503">
        <v>38.272379999999998</v>
      </c>
      <c r="J921" s="237">
        <v>1812.2</v>
      </c>
      <c r="K921" s="1504">
        <v>38.272379999999998</v>
      </c>
      <c r="L921" s="271">
        <v>1812.2</v>
      </c>
      <c r="M921" s="1505">
        <f t="shared" si="81"/>
        <v>2.1119291468932787E-2</v>
      </c>
      <c r="N921" s="253">
        <v>228.02799999999999</v>
      </c>
      <c r="O921" s="238">
        <f t="shared" si="78"/>
        <v>4.815789795077805</v>
      </c>
      <c r="P921" s="238">
        <f t="shared" si="79"/>
        <v>1267.1574881359672</v>
      </c>
      <c r="Q921" s="239">
        <f t="shared" si="80"/>
        <v>288.9473877046683</v>
      </c>
    </row>
    <row r="922" spans="1:17">
      <c r="A922" s="1565"/>
      <c r="B922" s="234"/>
      <c r="C922" s="235"/>
      <c r="D922" s="234"/>
      <c r="E922" s="234"/>
      <c r="F922" s="237"/>
      <c r="G922" s="1503"/>
      <c r="H922" s="237"/>
      <c r="I922" s="1503"/>
      <c r="J922" s="237"/>
      <c r="K922" s="278"/>
      <c r="L922" s="271"/>
      <c r="M922" s="1505"/>
      <c r="N922" s="253"/>
      <c r="O922" s="238"/>
      <c r="P922" s="238"/>
      <c r="Q922" s="239"/>
    </row>
    <row r="923" spans="1:17" ht="12" thickBot="1">
      <c r="A923" s="1566"/>
      <c r="B923" s="241"/>
      <c r="C923" s="261"/>
      <c r="D923" s="241"/>
      <c r="E923" s="241"/>
      <c r="F923" s="281"/>
      <c r="G923" s="1506"/>
      <c r="H923" s="281"/>
      <c r="I923" s="1506"/>
      <c r="J923" s="281"/>
      <c r="K923" s="1514"/>
      <c r="L923" s="279"/>
      <c r="M923" s="1507"/>
      <c r="N923" s="262"/>
      <c r="O923" s="242"/>
      <c r="P923" s="242"/>
      <c r="Q923" s="243"/>
    </row>
    <row r="924" spans="1:17" ht="12.75" customHeight="1">
      <c r="A924" s="1951" t="s">
        <v>297</v>
      </c>
      <c r="B924" s="1209">
        <v>1</v>
      </c>
      <c r="C924" s="1210" t="s">
        <v>298</v>
      </c>
      <c r="D924" s="1209">
        <v>50</v>
      </c>
      <c r="E924" s="1209">
        <v>1978</v>
      </c>
      <c r="F924" s="1211">
        <v>27.04</v>
      </c>
      <c r="G924" s="1212">
        <v>4.884576</v>
      </c>
      <c r="H924" s="1211">
        <v>8</v>
      </c>
      <c r="I924" s="1212">
        <v>14.155419999999999</v>
      </c>
      <c r="J924" s="1211">
        <v>2590.16</v>
      </c>
      <c r="K924" s="1515">
        <v>14.155419999999999</v>
      </c>
      <c r="L924" s="1211">
        <v>2590.16</v>
      </c>
      <c r="M924" s="1213">
        <f t="shared" ref="M924:M933" si="82">K924/L924</f>
        <v>5.4650755165704052E-3</v>
      </c>
      <c r="N924" s="1214">
        <v>228.02799999999999</v>
      </c>
      <c r="O924" s="1215">
        <f>K924*N924/J924</f>
        <v>1.2461902398925162</v>
      </c>
      <c r="P924" s="1215">
        <f t="shared" ref="P924:P933" si="83">M924*60*1000</f>
        <v>327.90453099422427</v>
      </c>
      <c r="Q924" s="1216">
        <f>O924*60</f>
        <v>74.77141439355097</v>
      </c>
    </row>
    <row r="925" spans="1:17">
      <c r="A925" s="1567"/>
      <c r="B925" s="799">
        <v>2</v>
      </c>
      <c r="C925" s="798" t="s">
        <v>299</v>
      </c>
      <c r="D925" s="799">
        <v>12</v>
      </c>
      <c r="E925" s="799">
        <v>1962</v>
      </c>
      <c r="F925" s="801">
        <v>8.9320000000000004</v>
      </c>
      <c r="G925" s="807">
        <v>1.190896</v>
      </c>
      <c r="H925" s="801">
        <v>1.92</v>
      </c>
      <c r="I925" s="807">
        <v>5.8210230000000003</v>
      </c>
      <c r="J925" s="800">
        <v>533.5</v>
      </c>
      <c r="K925" s="1516">
        <v>5.8210230000000003</v>
      </c>
      <c r="L925" s="800">
        <v>533.5</v>
      </c>
      <c r="M925" s="808">
        <f t="shared" si="82"/>
        <v>1.0911008434864106E-2</v>
      </c>
      <c r="N925" s="809">
        <v>228.02799999999999</v>
      </c>
      <c r="O925" s="802">
        <f t="shared" ref="O925:O933" si="84">K925*N925/J925</f>
        <v>2.4880154313851923</v>
      </c>
      <c r="P925" s="802">
        <f t="shared" si="83"/>
        <v>654.66050609184629</v>
      </c>
      <c r="Q925" s="1217">
        <f t="shared" ref="Q925:Q933" si="85">O925*60</f>
        <v>149.28092588311154</v>
      </c>
    </row>
    <row r="926" spans="1:17">
      <c r="A926" s="1567"/>
      <c r="B926" s="799">
        <v>3</v>
      </c>
      <c r="C926" s="798" t="s">
        <v>300</v>
      </c>
      <c r="D926" s="799">
        <v>12</v>
      </c>
      <c r="E926" s="799">
        <v>1962</v>
      </c>
      <c r="F926" s="801">
        <v>7.6520000000000001</v>
      </c>
      <c r="G926" s="807">
        <v>1.2066509999999999</v>
      </c>
      <c r="H926" s="801">
        <v>1.92</v>
      </c>
      <c r="I926" s="807">
        <v>4.5252699999999999</v>
      </c>
      <c r="J926" s="801">
        <v>528.27</v>
      </c>
      <c r="K926" s="1516">
        <v>4.5252699999999999</v>
      </c>
      <c r="L926" s="801">
        <v>528.27</v>
      </c>
      <c r="M926" s="808">
        <f t="shared" si="82"/>
        <v>8.5662066746171467E-3</v>
      </c>
      <c r="N926" s="809">
        <v>228.02799999999999</v>
      </c>
      <c r="O926" s="802">
        <f t="shared" si="84"/>
        <v>1.9533349755995988</v>
      </c>
      <c r="P926" s="802">
        <f t="shared" si="83"/>
        <v>513.97240047702871</v>
      </c>
      <c r="Q926" s="1217">
        <f t="shared" si="85"/>
        <v>117.20009853597593</v>
      </c>
    </row>
    <row r="927" spans="1:17">
      <c r="A927" s="1567"/>
      <c r="B927" s="799">
        <v>4</v>
      </c>
      <c r="C927" s="798" t="s">
        <v>301</v>
      </c>
      <c r="D927" s="799">
        <v>12</v>
      </c>
      <c r="E927" s="799">
        <v>1962</v>
      </c>
      <c r="F927" s="801">
        <v>7.65</v>
      </c>
      <c r="G927" s="807">
        <v>0.78657100000000002</v>
      </c>
      <c r="H927" s="801">
        <v>1.92</v>
      </c>
      <c r="I927" s="807">
        <v>4.9434300000000002</v>
      </c>
      <c r="J927" s="801">
        <v>533.70000000000005</v>
      </c>
      <c r="K927" s="1516">
        <v>4.9434300000000002</v>
      </c>
      <c r="L927" s="801">
        <v>533.70000000000005</v>
      </c>
      <c r="M927" s="808">
        <f t="shared" si="82"/>
        <v>9.2625632377740293E-3</v>
      </c>
      <c r="N927" s="809">
        <v>228.02799999999999</v>
      </c>
      <c r="O927" s="802">
        <f t="shared" si="84"/>
        <v>2.1121237699831363</v>
      </c>
      <c r="P927" s="802">
        <f t="shared" si="83"/>
        <v>555.75379426644179</v>
      </c>
      <c r="Q927" s="1217">
        <f t="shared" si="85"/>
        <v>126.72742619898818</v>
      </c>
    </row>
    <row r="928" spans="1:17">
      <c r="A928" s="1567"/>
      <c r="B928" s="799">
        <v>5</v>
      </c>
      <c r="C928" s="798" t="s">
        <v>302</v>
      </c>
      <c r="D928" s="799">
        <v>12</v>
      </c>
      <c r="E928" s="799">
        <v>1963</v>
      </c>
      <c r="F928" s="801">
        <v>5.9</v>
      </c>
      <c r="G928" s="807">
        <v>0.79927599999999999</v>
      </c>
      <c r="H928" s="801">
        <v>1.92</v>
      </c>
      <c r="I928" s="807">
        <v>3.17761</v>
      </c>
      <c r="J928" s="801">
        <v>532.45000000000005</v>
      </c>
      <c r="K928" s="1516">
        <v>3.1776</v>
      </c>
      <c r="L928" s="801">
        <v>532.45000000000005</v>
      </c>
      <c r="M928" s="808">
        <f t="shared" si="82"/>
        <v>5.9678843083857637E-3</v>
      </c>
      <c r="N928" s="809">
        <v>228.02799999999999</v>
      </c>
      <c r="O928" s="802">
        <f t="shared" si="84"/>
        <v>1.3608447230725889</v>
      </c>
      <c r="P928" s="802">
        <f t="shared" si="83"/>
        <v>358.07305850314583</v>
      </c>
      <c r="Q928" s="1217">
        <f t="shared" si="85"/>
        <v>81.650683384355332</v>
      </c>
    </row>
    <row r="929" spans="1:17">
      <c r="A929" s="1567"/>
      <c r="B929" s="799">
        <v>6</v>
      </c>
      <c r="C929" s="798" t="s">
        <v>303</v>
      </c>
      <c r="D929" s="799">
        <v>55</v>
      </c>
      <c r="E929" s="799">
        <v>1966</v>
      </c>
      <c r="F929" s="801">
        <v>34.1</v>
      </c>
      <c r="G929" s="807">
        <v>5.3910220000000004</v>
      </c>
      <c r="H929" s="801">
        <v>8.8000000000000007</v>
      </c>
      <c r="I929" s="807">
        <v>19.90898</v>
      </c>
      <c r="J929" s="801">
        <v>2564.02</v>
      </c>
      <c r="K929" s="1516">
        <v>19.90898</v>
      </c>
      <c r="L929" s="801">
        <v>2564.02</v>
      </c>
      <c r="M929" s="808">
        <f t="shared" si="82"/>
        <v>7.764752225021646E-3</v>
      </c>
      <c r="N929" s="809">
        <v>228.02799999999999</v>
      </c>
      <c r="O929" s="802">
        <f t="shared" si="84"/>
        <v>1.7705809203672358</v>
      </c>
      <c r="P929" s="802">
        <f t="shared" si="83"/>
        <v>465.88513350129881</v>
      </c>
      <c r="Q929" s="1217">
        <f t="shared" si="85"/>
        <v>106.23485522203414</v>
      </c>
    </row>
    <row r="930" spans="1:17">
      <c r="A930" s="1567"/>
      <c r="B930" s="799">
        <v>7</v>
      </c>
      <c r="C930" s="798" t="s">
        <v>304</v>
      </c>
      <c r="D930" s="799">
        <v>12</v>
      </c>
      <c r="E930" s="799">
        <v>1983</v>
      </c>
      <c r="F930" s="809">
        <v>8.8070000000000004</v>
      </c>
      <c r="G930" s="807"/>
      <c r="H930" s="801"/>
      <c r="I930" s="809">
        <v>8.8070000000000004</v>
      </c>
      <c r="J930" s="801">
        <v>762.17</v>
      </c>
      <c r="K930" s="1915">
        <v>8.8070000000000004</v>
      </c>
      <c r="L930" s="801">
        <v>762.17</v>
      </c>
      <c r="M930" s="808">
        <f t="shared" si="82"/>
        <v>1.1555164858233729E-2</v>
      </c>
      <c r="N930" s="809">
        <v>228.02799999999999</v>
      </c>
      <c r="O930" s="802">
        <f t="shared" si="84"/>
        <v>2.6349011322933205</v>
      </c>
      <c r="P930" s="802">
        <f t="shared" si="83"/>
        <v>693.30989149402365</v>
      </c>
      <c r="Q930" s="1217">
        <f t="shared" si="85"/>
        <v>158.09406793759922</v>
      </c>
    </row>
    <row r="931" spans="1:17" ht="12.75" customHeight="1">
      <c r="A931" s="1567"/>
      <c r="B931" s="799">
        <v>8</v>
      </c>
      <c r="C931" s="798" t="s">
        <v>305</v>
      </c>
      <c r="D931" s="799">
        <v>60</v>
      </c>
      <c r="E931" s="799">
        <v>1986</v>
      </c>
      <c r="F931" s="801">
        <v>45.16</v>
      </c>
      <c r="G931" s="807">
        <v>7.8008790000000001</v>
      </c>
      <c r="H931" s="801">
        <v>9.2799999999999994</v>
      </c>
      <c r="I931" s="807">
        <v>28.07911</v>
      </c>
      <c r="J931" s="801">
        <v>3808.22</v>
      </c>
      <c r="K931" s="1516">
        <v>28.07911</v>
      </c>
      <c r="L931" s="801">
        <v>3808.22</v>
      </c>
      <c r="M931" s="808">
        <f t="shared" si="82"/>
        <v>7.3732898834626154E-3</v>
      </c>
      <c r="N931" s="809">
        <v>228.02799999999999</v>
      </c>
      <c r="O931" s="802">
        <f t="shared" si="84"/>
        <v>1.6813165455462133</v>
      </c>
      <c r="P931" s="802">
        <f t="shared" si="83"/>
        <v>442.39739300775693</v>
      </c>
      <c r="Q931" s="1217">
        <f t="shared" si="85"/>
        <v>100.8789927327728</v>
      </c>
    </row>
    <row r="932" spans="1:17">
      <c r="A932" s="1567"/>
      <c r="B932" s="799">
        <v>9</v>
      </c>
      <c r="C932" s="798" t="s">
        <v>306</v>
      </c>
      <c r="D932" s="799">
        <v>60</v>
      </c>
      <c r="E932" s="799">
        <v>1968</v>
      </c>
      <c r="F932" s="801">
        <v>40.26</v>
      </c>
      <c r="G932" s="807">
        <v>4.1417359999999999</v>
      </c>
      <c r="H932" s="801">
        <v>9.6</v>
      </c>
      <c r="I932" s="807">
        <v>26.514299999999999</v>
      </c>
      <c r="J932" s="801">
        <v>2726.22</v>
      </c>
      <c r="K932" s="1516">
        <v>26.514299999999999</v>
      </c>
      <c r="L932" s="801">
        <v>2726.22</v>
      </c>
      <c r="M932" s="808">
        <f>K932/L932</f>
        <v>9.7256641063450493E-3</v>
      </c>
      <c r="N932" s="809">
        <v>228.02799999999999</v>
      </c>
      <c r="O932" s="802">
        <f>K932*N932/J932</f>
        <v>2.2177237348416488</v>
      </c>
      <c r="P932" s="802">
        <f>M932*60*1000</f>
        <v>583.53984638070301</v>
      </c>
      <c r="Q932" s="1217">
        <f>O932*60</f>
        <v>133.06342409049893</v>
      </c>
    </row>
    <row r="933" spans="1:17" ht="12" thickBot="1">
      <c r="A933" s="1952"/>
      <c r="B933" s="1943"/>
      <c r="C933" s="1942" t="s">
        <v>311</v>
      </c>
      <c r="D933" s="1943">
        <v>60</v>
      </c>
      <c r="E933" s="1943">
        <v>1980</v>
      </c>
      <c r="F933" s="1944">
        <v>37.32</v>
      </c>
      <c r="G933" s="1953">
        <v>7.2517079999999998</v>
      </c>
      <c r="H933" s="1944">
        <v>9.44</v>
      </c>
      <c r="I933" s="1953">
        <v>20.626709999999999</v>
      </c>
      <c r="J933" s="1945">
        <v>3091.1</v>
      </c>
      <c r="K933" s="1946">
        <v>20.626709999999999</v>
      </c>
      <c r="L933" s="1945">
        <v>3091.1</v>
      </c>
      <c r="M933" s="1947">
        <f>K933/L933</f>
        <v>6.672935201061111E-3</v>
      </c>
      <c r="N933" s="1948">
        <v>228.02799999999999</v>
      </c>
      <c r="O933" s="1949">
        <f>K933*N933/J933</f>
        <v>1.5216160680275628</v>
      </c>
      <c r="P933" s="1949">
        <f>M933*60*1000</f>
        <v>400.37611206366665</v>
      </c>
      <c r="Q933" s="1950">
        <f>O933*60</f>
        <v>91.296964081653769</v>
      </c>
    </row>
    <row r="934" spans="1:17" ht="12.75" customHeight="1">
      <c r="A934" s="1916" t="s">
        <v>133</v>
      </c>
      <c r="B934" s="89">
        <v>1</v>
      </c>
      <c r="C934" s="1917" t="s">
        <v>307</v>
      </c>
      <c r="D934" s="89">
        <v>50</v>
      </c>
      <c r="E934" s="89">
        <v>1975</v>
      </c>
      <c r="F934" s="1918">
        <v>54.18</v>
      </c>
      <c r="G934" s="1919">
        <v>3.57</v>
      </c>
      <c r="H934" s="1918">
        <v>7.68</v>
      </c>
      <c r="I934" s="1919">
        <v>42.93</v>
      </c>
      <c r="J934" s="1918">
        <v>2485.16</v>
      </c>
      <c r="K934" s="1920">
        <v>42.93</v>
      </c>
      <c r="L934" s="1918">
        <v>2485.16</v>
      </c>
      <c r="M934" s="1921">
        <f t="shared" ref="M934:M939" si="86">K934/L934</f>
        <v>1.7274541679408971E-2</v>
      </c>
      <c r="N934" s="1922">
        <v>228.02799999999999</v>
      </c>
      <c r="O934" s="1923">
        <f t="shared" ref="O934:O939" si="87">K934*N934/J934</f>
        <v>3.939079190072269</v>
      </c>
      <c r="P934" s="1923">
        <f t="shared" ref="P934:P939" si="88">M934*60*1000</f>
        <v>1036.4725007645384</v>
      </c>
      <c r="Q934" s="1924">
        <f t="shared" ref="Q934:Q939" si="89">O934*60</f>
        <v>236.34475140433614</v>
      </c>
    </row>
    <row r="935" spans="1:17">
      <c r="A935" s="1925"/>
      <c r="B935" s="90">
        <v>2</v>
      </c>
      <c r="C935" s="97" t="s">
        <v>308</v>
      </c>
      <c r="D935" s="90">
        <v>30</v>
      </c>
      <c r="E935" s="90">
        <v>1992</v>
      </c>
      <c r="F935" s="390">
        <v>37.74</v>
      </c>
      <c r="G935" s="1911">
        <v>3.72702</v>
      </c>
      <c r="H935" s="387">
        <v>4.8</v>
      </c>
      <c r="I935" s="1911">
        <v>29.212980000000002</v>
      </c>
      <c r="J935" s="390">
        <v>1576.72</v>
      </c>
      <c r="K935" s="1912">
        <v>29.212980000000002</v>
      </c>
      <c r="L935" s="390">
        <v>1576.72</v>
      </c>
      <c r="M935" s="1913">
        <f t="shared" si="86"/>
        <v>1.8527690395250901E-2</v>
      </c>
      <c r="N935" s="1914">
        <v>228.02799999999999</v>
      </c>
      <c r="O935" s="391">
        <f t="shared" si="87"/>
        <v>4.2248321854482729</v>
      </c>
      <c r="P935" s="391">
        <f t="shared" si="88"/>
        <v>1111.6614237150538</v>
      </c>
      <c r="Q935" s="1798">
        <f t="shared" si="89"/>
        <v>253.48993112689638</v>
      </c>
    </row>
    <row r="936" spans="1:17">
      <c r="A936" s="1925"/>
      <c r="B936" s="90">
        <v>3</v>
      </c>
      <c r="C936" s="97" t="s">
        <v>309</v>
      </c>
      <c r="D936" s="90">
        <v>30</v>
      </c>
      <c r="E936" s="90">
        <v>1992</v>
      </c>
      <c r="F936" s="390">
        <v>38.04</v>
      </c>
      <c r="G936" s="1911">
        <v>4.6305399999999999</v>
      </c>
      <c r="H936" s="390">
        <v>4.6399999999999997</v>
      </c>
      <c r="I936" s="1911">
        <v>28.769459999999999</v>
      </c>
      <c r="J936" s="390">
        <v>1521.17</v>
      </c>
      <c r="K936" s="1912">
        <v>28.769459999999999</v>
      </c>
      <c r="L936" s="390">
        <v>1521.17</v>
      </c>
      <c r="M936" s="1913">
        <f t="shared" si="86"/>
        <v>1.8912718499575983E-2</v>
      </c>
      <c r="N936" s="1914">
        <v>228.02799999999999</v>
      </c>
      <c r="O936" s="391">
        <f t="shared" si="87"/>
        <v>4.312629374021312</v>
      </c>
      <c r="P936" s="391">
        <f t="shared" si="88"/>
        <v>1134.763109974559</v>
      </c>
      <c r="Q936" s="1798">
        <f t="shared" si="89"/>
        <v>258.75776244127871</v>
      </c>
    </row>
    <row r="937" spans="1:17">
      <c r="A937" s="1925"/>
      <c r="B937" s="90">
        <v>4</v>
      </c>
      <c r="C937" s="97" t="s">
        <v>310</v>
      </c>
      <c r="D937" s="90">
        <v>40</v>
      </c>
      <c r="E937" s="90">
        <v>1973</v>
      </c>
      <c r="F937" s="390">
        <v>54.65</v>
      </c>
      <c r="G937" s="1911">
        <v>3.61408</v>
      </c>
      <c r="H937" s="390">
        <v>6.16</v>
      </c>
      <c r="I937" s="1911">
        <v>44.875920000000001</v>
      </c>
      <c r="J937" s="387">
        <v>2567.4</v>
      </c>
      <c r="K937" s="1912">
        <v>44.875920000000001</v>
      </c>
      <c r="L937" s="387">
        <v>2567.4</v>
      </c>
      <c r="M937" s="1913">
        <f t="shared" si="86"/>
        <v>1.7479130637999531E-2</v>
      </c>
      <c r="N937" s="1914">
        <v>228.02799999999999</v>
      </c>
      <c r="O937" s="391">
        <f t="shared" si="87"/>
        <v>3.9857312011217569</v>
      </c>
      <c r="P937" s="391">
        <f t="shared" si="88"/>
        <v>1048.7478382799718</v>
      </c>
      <c r="Q937" s="1798">
        <f t="shared" si="89"/>
        <v>239.14387206730541</v>
      </c>
    </row>
    <row r="938" spans="1:17">
      <c r="A938" s="1925"/>
      <c r="B938" s="90">
        <v>5</v>
      </c>
      <c r="C938" s="97" t="s">
        <v>312</v>
      </c>
      <c r="D938" s="90">
        <v>60</v>
      </c>
      <c r="E938" s="90">
        <v>1974</v>
      </c>
      <c r="F938" s="390">
        <v>65.7</v>
      </c>
      <c r="G938" s="1911">
        <v>5.1387700000000001</v>
      </c>
      <c r="H938" s="387">
        <v>9.6</v>
      </c>
      <c r="I938" s="1911">
        <v>50.96123</v>
      </c>
      <c r="J938" s="390">
        <v>3118.24</v>
      </c>
      <c r="K938" s="1912">
        <v>50.961239999999997</v>
      </c>
      <c r="L938" s="390">
        <v>3118.24</v>
      </c>
      <c r="M938" s="1913">
        <f t="shared" si="86"/>
        <v>1.6342949869156961E-2</v>
      </c>
      <c r="N938" s="1914">
        <v>228.02799999999999</v>
      </c>
      <c r="O938" s="391">
        <f t="shared" si="87"/>
        <v>3.7266501727641237</v>
      </c>
      <c r="P938" s="391">
        <f t="shared" si="88"/>
        <v>980.57699214941761</v>
      </c>
      <c r="Q938" s="1798">
        <f t="shared" si="89"/>
        <v>223.59901036584742</v>
      </c>
    </row>
    <row r="939" spans="1:17">
      <c r="A939" s="1925"/>
      <c r="B939" s="90">
        <v>6</v>
      </c>
      <c r="C939" s="97" t="s">
        <v>313</v>
      </c>
      <c r="D939" s="90">
        <v>100</v>
      </c>
      <c r="E939" s="90">
        <v>1973</v>
      </c>
      <c r="F939" s="1930">
        <v>74.8</v>
      </c>
      <c r="G939" s="1911">
        <v>7.7928600000000001</v>
      </c>
      <c r="H939" s="387">
        <v>16</v>
      </c>
      <c r="I939" s="1911">
        <v>51.00714</v>
      </c>
      <c r="J939" s="390">
        <v>3676.85</v>
      </c>
      <c r="K939" s="1912">
        <v>51.00714</v>
      </c>
      <c r="L939" s="390">
        <v>3676.85</v>
      </c>
      <c r="M939" s="1913">
        <f t="shared" si="86"/>
        <v>1.387251043692291E-2</v>
      </c>
      <c r="N939" s="1914">
        <v>228.02799999999999</v>
      </c>
      <c r="O939" s="391">
        <f t="shared" si="87"/>
        <v>3.1633208099106573</v>
      </c>
      <c r="P939" s="391">
        <f t="shared" si="88"/>
        <v>832.35062621537463</v>
      </c>
      <c r="Q939" s="1798">
        <f t="shared" si="89"/>
        <v>189.79924859463944</v>
      </c>
    </row>
    <row r="940" spans="1:17">
      <c r="A940" s="1925"/>
      <c r="B940" s="90">
        <v>7</v>
      </c>
      <c r="C940" s="97"/>
      <c r="D940" s="90"/>
      <c r="E940" s="90"/>
      <c r="F940" s="390"/>
      <c r="G940" s="1911"/>
      <c r="H940" s="387"/>
      <c r="I940" s="1911"/>
      <c r="J940" s="390"/>
      <c r="K940" s="1912"/>
      <c r="L940" s="390"/>
      <c r="M940" s="1913"/>
      <c r="N940" s="1914"/>
      <c r="O940" s="391"/>
      <c r="P940" s="391"/>
      <c r="Q940" s="1798"/>
    </row>
    <row r="941" spans="1:17">
      <c r="A941" s="1925"/>
      <c r="B941" s="90">
        <v>8</v>
      </c>
      <c r="C941" s="97"/>
      <c r="D941" s="90"/>
      <c r="E941" s="90"/>
      <c r="F941" s="1930"/>
      <c r="G941" s="1911"/>
      <c r="H941" s="387"/>
      <c r="I941" s="1911"/>
      <c r="J941" s="390"/>
      <c r="K941" s="1912"/>
      <c r="L941" s="390"/>
      <c r="M941" s="1913"/>
      <c r="N941" s="1914"/>
      <c r="O941" s="391"/>
      <c r="P941" s="391"/>
      <c r="Q941" s="1798"/>
    </row>
    <row r="942" spans="1:17">
      <c r="A942" s="1925"/>
      <c r="B942" s="90"/>
      <c r="C942" s="97"/>
      <c r="D942" s="90"/>
      <c r="E942" s="90"/>
      <c r="F942" s="1931"/>
      <c r="G942" s="1911"/>
      <c r="H942" s="387"/>
      <c r="I942" s="1911"/>
      <c r="J942" s="390"/>
      <c r="K942" s="1912"/>
      <c r="L942" s="390"/>
      <c r="M942" s="1913"/>
      <c r="N942" s="1914"/>
      <c r="O942" s="391"/>
      <c r="P942" s="391"/>
      <c r="Q942" s="1798"/>
    </row>
    <row r="943" spans="1:17" ht="12" thickBot="1">
      <c r="A943" s="1932"/>
      <c r="B943" s="93"/>
      <c r="C943" s="1799"/>
      <c r="D943" s="93"/>
      <c r="E943" s="93"/>
      <c r="F943" s="1933"/>
      <c r="G943" s="1926"/>
      <c r="H943" s="1800"/>
      <c r="I943" s="1926"/>
      <c r="J943" s="1801"/>
      <c r="K943" s="1927"/>
      <c r="L943" s="1801"/>
      <c r="M943" s="1928"/>
      <c r="N943" s="1929"/>
      <c r="O943" s="1802"/>
      <c r="P943" s="1802"/>
      <c r="Q943" s="1803"/>
    </row>
    <row r="944" spans="1:17" ht="12.75" customHeight="1">
      <c r="A944" s="1954" t="s">
        <v>143</v>
      </c>
      <c r="B944" s="1955">
        <v>1</v>
      </c>
      <c r="C944" s="1956" t="s">
        <v>314</v>
      </c>
      <c r="D944" s="1955">
        <v>50</v>
      </c>
      <c r="E944" s="1955">
        <v>1988</v>
      </c>
      <c r="F944" s="1957">
        <v>65.150000000000006</v>
      </c>
      <c r="G944" s="1958">
        <v>4.96936</v>
      </c>
      <c r="H944" s="1957">
        <v>7.84</v>
      </c>
      <c r="I944" s="1958">
        <v>52.34064</v>
      </c>
      <c r="J944" s="1957">
        <v>2389.81</v>
      </c>
      <c r="K944" s="1959">
        <v>52.34064</v>
      </c>
      <c r="L944" s="1957">
        <v>2389.81</v>
      </c>
      <c r="M944" s="1960">
        <f t="shared" ref="M944:M949" si="90">K944/L944</f>
        <v>2.1901590503010701E-2</v>
      </c>
      <c r="N944" s="1961">
        <v>228.02799999999999</v>
      </c>
      <c r="O944" s="1962">
        <f t="shared" ref="O944:O949" si="91">K944*N944/J944</f>
        <v>4.9941758792205233</v>
      </c>
      <c r="P944" s="1962">
        <f t="shared" ref="P944:P949" si="92">M944*60*1000</f>
        <v>1314.0954301806421</v>
      </c>
      <c r="Q944" s="1963">
        <f t="shared" ref="Q944:Q949" si="93">O944*60</f>
        <v>299.65055275323141</v>
      </c>
    </row>
    <row r="945" spans="1:17">
      <c r="A945" s="1568"/>
      <c r="B945" s="776">
        <v>2</v>
      </c>
      <c r="C945" s="777" t="s">
        <v>315</v>
      </c>
      <c r="D945" s="776">
        <v>60</v>
      </c>
      <c r="E945" s="776">
        <v>1985</v>
      </c>
      <c r="F945" s="778">
        <v>110.84</v>
      </c>
      <c r="G945" s="779">
        <v>6.5421740000000002</v>
      </c>
      <c r="H945" s="778">
        <v>9.36</v>
      </c>
      <c r="I945" s="779">
        <v>94.937830000000005</v>
      </c>
      <c r="J945" s="778">
        <v>3912.05</v>
      </c>
      <c r="K945" s="1218">
        <v>94.937830000000005</v>
      </c>
      <c r="L945" s="778">
        <v>3912.05</v>
      </c>
      <c r="M945" s="781">
        <f t="shared" si="90"/>
        <v>2.4268051277463221E-2</v>
      </c>
      <c r="N945" s="782">
        <v>228.02799999999999</v>
      </c>
      <c r="O945" s="783">
        <f t="shared" si="91"/>
        <v>5.5337951966973833</v>
      </c>
      <c r="P945" s="783">
        <f t="shared" si="92"/>
        <v>1456.0830766477932</v>
      </c>
      <c r="Q945" s="784">
        <f t="shared" si="93"/>
        <v>332.027711801843</v>
      </c>
    </row>
    <row r="946" spans="1:17">
      <c r="A946" s="1568"/>
      <c r="B946" s="776">
        <v>3</v>
      </c>
      <c r="C946" s="777" t="s">
        <v>316</v>
      </c>
      <c r="D946" s="776">
        <v>85</v>
      </c>
      <c r="E946" s="776">
        <v>1970</v>
      </c>
      <c r="F946" s="778">
        <v>95.51</v>
      </c>
      <c r="G946" s="779">
        <v>6.3246399999999996</v>
      </c>
      <c r="H946" s="785">
        <v>13.6</v>
      </c>
      <c r="I946" s="779">
        <v>75.585359999999994</v>
      </c>
      <c r="J946" s="778">
        <v>3789.83</v>
      </c>
      <c r="K946" s="1218">
        <v>75.585359999999994</v>
      </c>
      <c r="L946" s="778">
        <v>3789.83</v>
      </c>
      <c r="M946" s="781">
        <f t="shared" si="90"/>
        <v>1.9944261352092308E-2</v>
      </c>
      <c r="N946" s="782">
        <v>228.02799999999999</v>
      </c>
      <c r="O946" s="783">
        <f t="shared" si="91"/>
        <v>4.5478500275949054</v>
      </c>
      <c r="P946" s="783">
        <f t="shared" si="92"/>
        <v>1196.6556811255384</v>
      </c>
      <c r="Q946" s="784">
        <f t="shared" si="93"/>
        <v>272.87100165569433</v>
      </c>
    </row>
    <row r="947" spans="1:17">
      <c r="A947" s="1568"/>
      <c r="B947" s="776">
        <v>4</v>
      </c>
      <c r="C947" s="777" t="s">
        <v>317</v>
      </c>
      <c r="D947" s="776">
        <v>85</v>
      </c>
      <c r="E947" s="776">
        <v>1970</v>
      </c>
      <c r="F947" s="778">
        <v>114.72</v>
      </c>
      <c r="G947" s="779">
        <v>6.6069899999999997</v>
      </c>
      <c r="H947" s="785">
        <v>13.6</v>
      </c>
      <c r="I947" s="779">
        <v>94.513009999999994</v>
      </c>
      <c r="J947" s="778">
        <v>3839.76</v>
      </c>
      <c r="K947" s="1218">
        <v>94.513009999999994</v>
      </c>
      <c r="L947" s="778">
        <v>3839.76</v>
      </c>
      <c r="M947" s="781">
        <f t="shared" si="90"/>
        <v>2.4614301414671746E-2</v>
      </c>
      <c r="N947" s="782">
        <v>228.02799999999999</v>
      </c>
      <c r="O947" s="783">
        <f t="shared" si="91"/>
        <v>5.6127499229847686</v>
      </c>
      <c r="P947" s="783">
        <f t="shared" si="92"/>
        <v>1476.8580848803049</v>
      </c>
      <c r="Q947" s="784">
        <f t="shared" si="93"/>
        <v>336.76499537908614</v>
      </c>
    </row>
    <row r="948" spans="1:17">
      <c r="A948" s="1568"/>
      <c r="B948" s="776">
        <v>5</v>
      </c>
      <c r="C948" s="777" t="s">
        <v>318</v>
      </c>
      <c r="D948" s="776">
        <v>60</v>
      </c>
      <c r="E948" s="776">
        <v>1981</v>
      </c>
      <c r="F948" s="778">
        <v>75.709999999999994</v>
      </c>
      <c r="G948" s="779">
        <v>6.0987600000000004</v>
      </c>
      <c r="H948" s="785">
        <v>9.6</v>
      </c>
      <c r="I948" s="779">
        <v>60.011240000000001</v>
      </c>
      <c r="J948" s="778">
        <v>3122.77</v>
      </c>
      <c r="K948" s="1218">
        <v>60.011240000000001</v>
      </c>
      <c r="L948" s="778">
        <v>3122.77</v>
      </c>
      <c r="M948" s="781">
        <f t="shared" si="90"/>
        <v>1.9217310272610536E-2</v>
      </c>
      <c r="N948" s="782">
        <v>228.02799999999999</v>
      </c>
      <c r="O948" s="783">
        <f t="shared" si="91"/>
        <v>4.382084826842835</v>
      </c>
      <c r="P948" s="783">
        <f t="shared" si="92"/>
        <v>1153.0386163566322</v>
      </c>
      <c r="Q948" s="784">
        <f t="shared" si="93"/>
        <v>262.92508961057013</v>
      </c>
    </row>
    <row r="949" spans="1:17">
      <c r="A949" s="1568"/>
      <c r="B949" s="776">
        <v>6</v>
      </c>
      <c r="C949" s="777" t="s">
        <v>319</v>
      </c>
      <c r="D949" s="776">
        <v>7</v>
      </c>
      <c r="E949" s="776">
        <v>1955</v>
      </c>
      <c r="F949" s="778">
        <v>11.07</v>
      </c>
      <c r="G949" s="785"/>
      <c r="H949" s="785"/>
      <c r="I949" s="778">
        <v>11.07</v>
      </c>
      <c r="J949" s="778">
        <v>326.22000000000003</v>
      </c>
      <c r="K949" s="1218">
        <v>11.07</v>
      </c>
      <c r="L949" s="778">
        <v>326.22000000000003</v>
      </c>
      <c r="M949" s="781">
        <f t="shared" si="90"/>
        <v>3.3934154864815151E-2</v>
      </c>
      <c r="N949" s="782">
        <v>228.02799999999999</v>
      </c>
      <c r="O949" s="783">
        <f t="shared" si="91"/>
        <v>7.7379374655140696</v>
      </c>
      <c r="P949" s="783">
        <f t="shared" si="92"/>
        <v>2036.0492918889092</v>
      </c>
      <c r="Q949" s="784">
        <f t="shared" si="93"/>
        <v>464.27624793084419</v>
      </c>
    </row>
    <row r="950" spans="1:17">
      <c r="A950" s="1568"/>
      <c r="B950" s="776"/>
      <c r="C950" s="777"/>
      <c r="D950" s="776"/>
      <c r="E950" s="776"/>
      <c r="F950" s="778"/>
      <c r="G950" s="785"/>
      <c r="H950" s="785"/>
      <c r="I950" s="778"/>
      <c r="J950" s="778"/>
      <c r="K950" s="780"/>
      <c r="L950" s="778"/>
      <c r="M950" s="781"/>
      <c r="N950" s="782"/>
      <c r="O950" s="783"/>
      <c r="P950" s="783"/>
      <c r="Q950" s="784"/>
    </row>
    <row r="951" spans="1:17">
      <c r="A951" s="1568"/>
      <c r="B951" s="776"/>
      <c r="C951" s="777"/>
      <c r="D951" s="776"/>
      <c r="E951" s="776"/>
      <c r="F951" s="778"/>
      <c r="G951" s="785"/>
      <c r="H951" s="785"/>
      <c r="I951" s="778"/>
      <c r="J951" s="778"/>
      <c r="K951" s="780"/>
      <c r="L951" s="778"/>
      <c r="M951" s="781"/>
      <c r="N951" s="782"/>
      <c r="O951" s="783"/>
      <c r="P951" s="783"/>
      <c r="Q951" s="784"/>
    </row>
    <row r="952" spans="1:17">
      <c r="A952" s="1568"/>
      <c r="B952" s="776"/>
      <c r="C952" s="777"/>
      <c r="D952" s="776"/>
      <c r="E952" s="776"/>
      <c r="F952" s="778"/>
      <c r="G952" s="785"/>
      <c r="H952" s="785"/>
      <c r="I952" s="778"/>
      <c r="J952" s="778"/>
      <c r="K952" s="780"/>
      <c r="L952" s="778"/>
      <c r="M952" s="781"/>
      <c r="N952" s="782"/>
      <c r="O952" s="783"/>
      <c r="P952" s="783"/>
      <c r="Q952" s="784"/>
    </row>
    <row r="953" spans="1:17" ht="12" thickBot="1">
      <c r="A953" s="1964"/>
      <c r="B953" s="1935"/>
      <c r="C953" s="1934"/>
      <c r="D953" s="1935"/>
      <c r="E953" s="1935"/>
      <c r="F953" s="1936"/>
      <c r="G953" s="1937"/>
      <c r="H953" s="1937"/>
      <c r="I953" s="1936"/>
      <c r="J953" s="1936"/>
      <c r="K953" s="1965"/>
      <c r="L953" s="1936"/>
      <c r="M953" s="1938"/>
      <c r="N953" s="1939"/>
      <c r="O953" s="1940"/>
      <c r="P953" s="1940"/>
      <c r="Q953" s="1941"/>
    </row>
    <row r="954" spans="1:17">
      <c r="A954" s="1668" t="s">
        <v>154</v>
      </c>
      <c r="B954" s="21">
        <v>1</v>
      </c>
      <c r="C954" s="692" t="s">
        <v>320</v>
      </c>
      <c r="D954" s="21">
        <v>8</v>
      </c>
      <c r="E954" s="21">
        <v>1976</v>
      </c>
      <c r="F954" s="695">
        <v>11.44</v>
      </c>
      <c r="G954" s="275"/>
      <c r="H954" s="275"/>
      <c r="I954" s="695">
        <v>11.44</v>
      </c>
      <c r="J954" s="695">
        <v>404.24</v>
      </c>
      <c r="K954" s="825">
        <v>11.44</v>
      </c>
      <c r="L954" s="695">
        <v>404.24</v>
      </c>
      <c r="M954" s="1219">
        <f t="shared" ref="M954:M960" si="94">K954/L954</f>
        <v>2.8300019790223629E-2</v>
      </c>
      <c r="N954" s="694">
        <v>228.02799999999999</v>
      </c>
      <c r="O954" s="772">
        <f t="shared" ref="O954:O960" si="95">K954*N954/J954</f>
        <v>6.4531969127251134</v>
      </c>
      <c r="P954" s="772">
        <f t="shared" ref="P954:P960" si="96">M954*60*1000</f>
        <v>1698.0011874134177</v>
      </c>
      <c r="Q954" s="773">
        <f t="shared" ref="Q954:Q960" si="97">O954*60</f>
        <v>387.19181476350678</v>
      </c>
    </row>
    <row r="955" spans="1:17">
      <c r="A955" s="1669"/>
      <c r="B955" s="23">
        <v>2</v>
      </c>
      <c r="C955" s="27" t="s">
        <v>321</v>
      </c>
      <c r="D955" s="23">
        <v>9</v>
      </c>
      <c r="E955" s="23">
        <v>1961</v>
      </c>
      <c r="F955" s="30">
        <v>13.78</v>
      </c>
      <c r="G955" s="270"/>
      <c r="H955" s="270"/>
      <c r="I955" s="30">
        <v>13.78</v>
      </c>
      <c r="J955" s="30">
        <v>391.38</v>
      </c>
      <c r="K955" s="291">
        <v>13.78</v>
      </c>
      <c r="L955" s="30">
        <v>391.38</v>
      </c>
      <c r="M955" s="774">
        <f t="shared" si="94"/>
        <v>3.5208748530839593E-2</v>
      </c>
      <c r="N955" s="111">
        <v>228.02799999999999</v>
      </c>
      <c r="O955" s="43">
        <f t="shared" si="95"/>
        <v>8.0285805099902898</v>
      </c>
      <c r="P955" s="43">
        <f t="shared" si="96"/>
        <v>2112.5249118503757</v>
      </c>
      <c r="Q955" s="44">
        <f t="shared" si="97"/>
        <v>481.71483059941738</v>
      </c>
    </row>
    <row r="956" spans="1:17">
      <c r="A956" s="1669"/>
      <c r="B956" s="23">
        <v>3</v>
      </c>
      <c r="C956" s="27" t="s">
        <v>322</v>
      </c>
      <c r="D956" s="23">
        <v>16</v>
      </c>
      <c r="E956" s="23">
        <v>1964</v>
      </c>
      <c r="F956" s="30">
        <v>21.6</v>
      </c>
      <c r="G956" s="270"/>
      <c r="H956" s="270"/>
      <c r="I956" s="30">
        <v>21.6</v>
      </c>
      <c r="J956" s="30">
        <v>606.77</v>
      </c>
      <c r="K956" s="291">
        <v>21.6</v>
      </c>
      <c r="L956" s="30">
        <v>606.77</v>
      </c>
      <c r="M956" s="774">
        <f t="shared" si="94"/>
        <v>3.5598332152215834E-2</v>
      </c>
      <c r="N956" s="111">
        <v>228.02799999999999</v>
      </c>
      <c r="O956" s="43">
        <f t="shared" si="95"/>
        <v>8.1174164840054726</v>
      </c>
      <c r="P956" s="43">
        <f t="shared" si="96"/>
        <v>2135.8999291329501</v>
      </c>
      <c r="Q956" s="44">
        <f t="shared" si="97"/>
        <v>487.04498904032835</v>
      </c>
    </row>
    <row r="957" spans="1:17">
      <c r="A957" s="1669"/>
      <c r="B957" s="23">
        <v>4</v>
      </c>
      <c r="C957" s="27" t="s">
        <v>323</v>
      </c>
      <c r="D957" s="23">
        <v>24</v>
      </c>
      <c r="E957" s="23">
        <v>1960</v>
      </c>
      <c r="F957" s="30">
        <v>29.78</v>
      </c>
      <c r="G957" s="270"/>
      <c r="H957" s="270"/>
      <c r="I957" s="30">
        <v>29.78</v>
      </c>
      <c r="J957" s="30">
        <v>914.41</v>
      </c>
      <c r="K957" s="291">
        <v>29.78</v>
      </c>
      <c r="L957" s="30">
        <v>914.41</v>
      </c>
      <c r="M957" s="774">
        <f t="shared" si="94"/>
        <v>3.2567447862556186E-2</v>
      </c>
      <c r="N957" s="111">
        <v>228.02799999999999</v>
      </c>
      <c r="O957" s="43">
        <f t="shared" si="95"/>
        <v>7.426290001202962</v>
      </c>
      <c r="P957" s="43">
        <f t="shared" si="96"/>
        <v>1954.0468717533713</v>
      </c>
      <c r="Q957" s="44">
        <f t="shared" si="97"/>
        <v>445.57740007217774</v>
      </c>
    </row>
    <row r="958" spans="1:17">
      <c r="A958" s="1669"/>
      <c r="B958" s="23">
        <v>5</v>
      </c>
      <c r="C958" s="27" t="s">
        <v>324</v>
      </c>
      <c r="D958" s="23">
        <v>24</v>
      </c>
      <c r="E958" s="23">
        <v>1961</v>
      </c>
      <c r="F958" s="30">
        <v>29.81</v>
      </c>
      <c r="G958" s="270"/>
      <c r="H958" s="270"/>
      <c r="I958" s="30">
        <v>29.81</v>
      </c>
      <c r="J958" s="30">
        <v>909.58</v>
      </c>
      <c r="K958" s="291">
        <v>29.81</v>
      </c>
      <c r="L958" s="30">
        <v>909.58</v>
      </c>
      <c r="M958" s="774">
        <f t="shared" si="94"/>
        <v>3.27733679280547E-2</v>
      </c>
      <c r="N958" s="111">
        <v>228.02799999999999</v>
      </c>
      <c r="O958" s="43">
        <f t="shared" si="95"/>
        <v>7.4732455418984571</v>
      </c>
      <c r="P958" s="43">
        <f t="shared" si="96"/>
        <v>1966.402075683282</v>
      </c>
      <c r="Q958" s="44">
        <f t="shared" si="97"/>
        <v>448.39473251390746</v>
      </c>
    </row>
    <row r="959" spans="1:17">
      <c r="A959" s="1669"/>
      <c r="B959" s="23">
        <v>6</v>
      </c>
      <c r="C959" s="27" t="s">
        <v>325</v>
      </c>
      <c r="D959" s="23">
        <v>10</v>
      </c>
      <c r="E959" s="23">
        <v>1938</v>
      </c>
      <c r="F959" s="30">
        <v>12.26</v>
      </c>
      <c r="G959" s="270"/>
      <c r="H959" s="270"/>
      <c r="I959" s="30">
        <v>12.26</v>
      </c>
      <c r="J959" s="30">
        <v>304.82</v>
      </c>
      <c r="K959" s="291">
        <v>12.26</v>
      </c>
      <c r="L959" s="30">
        <v>304.82</v>
      </c>
      <c r="M959" s="774">
        <f t="shared" si="94"/>
        <v>4.0220457975198479E-2</v>
      </c>
      <c r="N959" s="111">
        <v>228.02799999999999</v>
      </c>
      <c r="O959" s="43">
        <f t="shared" si="95"/>
        <v>9.1713905911685583</v>
      </c>
      <c r="P959" s="43">
        <f t="shared" si="96"/>
        <v>2413.2274785119089</v>
      </c>
      <c r="Q959" s="44">
        <f t="shared" si="97"/>
        <v>550.28343547011355</v>
      </c>
    </row>
    <row r="960" spans="1:17">
      <c r="A960" s="1669"/>
      <c r="B960" s="23">
        <v>7</v>
      </c>
      <c r="C960" s="27" t="s">
        <v>326</v>
      </c>
      <c r="D960" s="23">
        <v>8</v>
      </c>
      <c r="E960" s="23">
        <v>1960</v>
      </c>
      <c r="F960" s="30">
        <v>7.96</v>
      </c>
      <c r="G960" s="270"/>
      <c r="H960" s="270"/>
      <c r="I960" s="30">
        <v>7.96</v>
      </c>
      <c r="J960" s="30">
        <v>288.58</v>
      </c>
      <c r="K960" s="291">
        <v>7.96</v>
      </c>
      <c r="L960" s="30">
        <v>288.58</v>
      </c>
      <c r="M960" s="774">
        <f t="shared" si="94"/>
        <v>2.7583339108739346E-2</v>
      </c>
      <c r="N960" s="111">
        <v>228.02799999999999</v>
      </c>
      <c r="O960" s="43">
        <f t="shared" si="95"/>
        <v>6.2897736502876151</v>
      </c>
      <c r="P960" s="43">
        <f t="shared" si="96"/>
        <v>1655.0003465243608</v>
      </c>
      <c r="Q960" s="44">
        <f t="shared" si="97"/>
        <v>377.38641901725691</v>
      </c>
    </row>
    <row r="961" spans="1:18">
      <c r="A961" s="1669"/>
      <c r="B961" s="23"/>
      <c r="C961" s="27"/>
      <c r="D961" s="23"/>
      <c r="E961" s="23"/>
      <c r="F961" s="30"/>
      <c r="G961" s="270"/>
      <c r="H961" s="270"/>
      <c r="I961" s="30"/>
      <c r="J961" s="30"/>
      <c r="K961" s="291"/>
      <c r="L961" s="30"/>
      <c r="M961" s="774"/>
      <c r="N961" s="111"/>
      <c r="O961" s="43"/>
      <c r="P961" s="43"/>
      <c r="Q961" s="44"/>
    </row>
    <row r="962" spans="1:18">
      <c r="A962" s="1669"/>
      <c r="B962" s="23"/>
      <c r="C962" s="27"/>
      <c r="D962" s="23"/>
      <c r="E962" s="23"/>
      <c r="F962" s="30"/>
      <c r="G962" s="270"/>
      <c r="H962" s="270"/>
      <c r="I962" s="30"/>
      <c r="J962" s="30"/>
      <c r="K962" s="291"/>
      <c r="L962" s="30"/>
      <c r="M962" s="774"/>
      <c r="N962" s="111"/>
      <c r="O962" s="43"/>
      <c r="P962" s="43"/>
      <c r="Q962" s="44"/>
    </row>
    <row r="963" spans="1:18" ht="12" thickBot="1">
      <c r="A963" s="1670"/>
      <c r="B963" s="24"/>
      <c r="C963" s="28"/>
      <c r="D963" s="24"/>
      <c r="E963" s="24"/>
      <c r="F963" s="32"/>
      <c r="G963" s="293"/>
      <c r="H963" s="293"/>
      <c r="I963" s="32"/>
      <c r="J963" s="32"/>
      <c r="K963" s="294"/>
      <c r="L963" s="32"/>
      <c r="M963" s="775"/>
      <c r="N963" s="292"/>
      <c r="O963" s="45"/>
      <c r="P963" s="45"/>
      <c r="Q963" s="266"/>
    </row>
    <row r="965" spans="1:18" ht="15">
      <c r="A965" s="1547" t="s">
        <v>457</v>
      </c>
      <c r="B965" s="1547"/>
      <c r="C965" s="1547"/>
      <c r="D965" s="1547"/>
      <c r="E965" s="1547"/>
      <c r="F965" s="1547"/>
      <c r="G965" s="1547"/>
      <c r="H965" s="1547"/>
      <c r="I965" s="1547"/>
      <c r="J965" s="1547"/>
      <c r="K965" s="1547"/>
      <c r="L965" s="1547"/>
      <c r="M965" s="1547"/>
      <c r="N965" s="1547"/>
      <c r="O965" s="1547"/>
      <c r="P965" s="1547"/>
      <c r="Q965" s="1547"/>
    </row>
    <row r="966" spans="1:18" ht="13.5" thickBot="1">
      <c r="A966" s="1265"/>
      <c r="B966" s="1265"/>
      <c r="C966" s="1265"/>
      <c r="D966" s="1265"/>
      <c r="E966" s="1521" t="s">
        <v>507</v>
      </c>
      <c r="F966" s="1521"/>
      <c r="G966" s="1521"/>
      <c r="H966" s="1521"/>
      <c r="I966" s="1265">
        <v>-1.2</v>
      </c>
      <c r="J966" s="1265" t="s">
        <v>506</v>
      </c>
      <c r="K966" s="1265" t="s">
        <v>508</v>
      </c>
      <c r="L966" s="1265">
        <v>595.20000000000005</v>
      </c>
      <c r="M966" s="1265"/>
      <c r="N966" s="1265"/>
      <c r="O966" s="1265"/>
      <c r="P966" s="1265"/>
      <c r="Q966" s="1265"/>
    </row>
    <row r="967" spans="1:18" ht="12.75" customHeight="1">
      <c r="A967" s="1549" t="s">
        <v>1</v>
      </c>
      <c r="B967" s="1552" t="s">
        <v>0</v>
      </c>
      <c r="C967" s="1524" t="s">
        <v>2</v>
      </c>
      <c r="D967" s="1524" t="s">
        <v>3</v>
      </c>
      <c r="E967" s="1524" t="s">
        <v>13</v>
      </c>
      <c r="F967" s="1527" t="s">
        <v>14</v>
      </c>
      <c r="G967" s="1528"/>
      <c r="H967" s="1528"/>
      <c r="I967" s="1529"/>
      <c r="J967" s="1524" t="s">
        <v>4</v>
      </c>
      <c r="K967" s="1524" t="s">
        <v>15</v>
      </c>
      <c r="L967" s="1524" t="s">
        <v>5</v>
      </c>
      <c r="M967" s="1524" t="s">
        <v>6</v>
      </c>
      <c r="N967" s="1524" t="s">
        <v>16</v>
      </c>
      <c r="O967" s="1554" t="s">
        <v>17</v>
      </c>
      <c r="P967" s="1524" t="s">
        <v>25</v>
      </c>
      <c r="Q967" s="1543" t="s">
        <v>26</v>
      </c>
    </row>
    <row r="968" spans="1:18" s="2" customFormat="1" ht="33.75">
      <c r="A968" s="1550"/>
      <c r="B968" s="1553"/>
      <c r="C968" s="1525"/>
      <c r="D968" s="1526"/>
      <c r="E968" s="1526"/>
      <c r="F968" s="18" t="s">
        <v>18</v>
      </c>
      <c r="G968" s="18" t="s">
        <v>19</v>
      </c>
      <c r="H968" s="18" t="s">
        <v>20</v>
      </c>
      <c r="I968" s="18" t="s">
        <v>21</v>
      </c>
      <c r="J968" s="1526"/>
      <c r="K968" s="1526"/>
      <c r="L968" s="1526"/>
      <c r="M968" s="1526"/>
      <c r="N968" s="1526"/>
      <c r="O968" s="1555"/>
      <c r="P968" s="1526"/>
      <c r="Q968" s="1544"/>
    </row>
    <row r="969" spans="1:18" s="3" customFormat="1" ht="13.5" customHeight="1" thickBot="1">
      <c r="A969" s="1551"/>
      <c r="B969" s="1578"/>
      <c r="C969" s="1579"/>
      <c r="D969" s="34" t="s">
        <v>7</v>
      </c>
      <c r="E969" s="34" t="s">
        <v>8</v>
      </c>
      <c r="F969" s="34" t="s">
        <v>9</v>
      </c>
      <c r="G969" s="34" t="s">
        <v>9</v>
      </c>
      <c r="H969" s="34" t="s">
        <v>9</v>
      </c>
      <c r="I969" s="34" t="s">
        <v>9</v>
      </c>
      <c r="J969" s="34" t="s">
        <v>22</v>
      </c>
      <c r="K969" s="34" t="s">
        <v>9</v>
      </c>
      <c r="L969" s="34" t="s">
        <v>22</v>
      </c>
      <c r="M969" s="34" t="s">
        <v>64</v>
      </c>
      <c r="N969" s="34" t="s">
        <v>10</v>
      </c>
      <c r="O969" s="34" t="s">
        <v>65</v>
      </c>
      <c r="P969" s="35" t="s">
        <v>27</v>
      </c>
      <c r="Q969" s="36" t="s">
        <v>28</v>
      </c>
    </row>
    <row r="970" spans="1:18" s="52" customFormat="1" ht="12.75" customHeight="1">
      <c r="A970" s="1530" t="s">
        <v>11</v>
      </c>
      <c r="B970" s="54">
        <v>1</v>
      </c>
      <c r="C970" s="1045" t="s">
        <v>685</v>
      </c>
      <c r="D970" s="994">
        <v>25</v>
      </c>
      <c r="E970" s="994" t="s">
        <v>501</v>
      </c>
      <c r="F970" s="669">
        <f t="shared" ref="F970:F974" si="98">+G970+H970+I970</f>
        <v>10.999974999999999</v>
      </c>
      <c r="G970" s="771">
        <v>1.750294</v>
      </c>
      <c r="H970" s="771">
        <v>3.68</v>
      </c>
      <c r="I970" s="771">
        <v>5.5696810000000001</v>
      </c>
      <c r="J970" s="771">
        <v>971.5</v>
      </c>
      <c r="K970" s="995">
        <v>5.5696810000000001</v>
      </c>
      <c r="L970" s="771">
        <v>971.5</v>
      </c>
      <c r="M970" s="996">
        <f>K970/L970</f>
        <v>5.7330735975295935E-3</v>
      </c>
      <c r="N970" s="1046">
        <v>264.54300000000001</v>
      </c>
      <c r="O970" s="998">
        <f>M970*N970</f>
        <v>1.5166444887112713</v>
      </c>
      <c r="P970" s="998">
        <f>M970*60*1000</f>
        <v>343.98441585177562</v>
      </c>
      <c r="Q970" s="999">
        <f>P970*N970/1000</f>
        <v>90.998669322676292</v>
      </c>
      <c r="R970" s="57"/>
    </row>
    <row r="971" spans="1:18" s="52" customFormat="1">
      <c r="A971" s="1531"/>
      <c r="B971" s="58">
        <v>2</v>
      </c>
      <c r="C971" s="1048" t="s">
        <v>686</v>
      </c>
      <c r="D971" s="1001">
        <v>24</v>
      </c>
      <c r="E971" s="1001" t="s">
        <v>501</v>
      </c>
      <c r="F971" s="669">
        <f t="shared" si="98"/>
        <v>15.339952</v>
      </c>
      <c r="G971" s="669">
        <v>2.2710870000000001</v>
      </c>
      <c r="H971" s="669">
        <v>4.32</v>
      </c>
      <c r="I971" s="669">
        <v>8.7488650000000003</v>
      </c>
      <c r="J971" s="669">
        <v>1322.87</v>
      </c>
      <c r="K971" s="1003">
        <v>8.7488650000000003</v>
      </c>
      <c r="L971" s="669">
        <v>1323.11</v>
      </c>
      <c r="M971" s="670">
        <f t="shared" ref="M971:M975" si="99">K971/L971</f>
        <v>6.612348935462661E-3</v>
      </c>
      <c r="N971" s="1049">
        <v>264.54300000000001</v>
      </c>
      <c r="O971" s="1004">
        <f t="shared" ref="O971:O975" si="100">M971*N971</f>
        <v>1.7492506244340988</v>
      </c>
      <c r="P971" s="998">
        <f t="shared" ref="P971:P975" si="101">M971*60*1000</f>
        <v>396.74093612775965</v>
      </c>
      <c r="Q971" s="1005">
        <f t="shared" ref="Q971:Q975" si="102">P971*N971/1000</f>
        <v>104.95503746604592</v>
      </c>
      <c r="R971" s="57"/>
    </row>
    <row r="972" spans="1:18" s="52" customFormat="1">
      <c r="A972" s="1532"/>
      <c r="B972" s="51">
        <v>3</v>
      </c>
      <c r="C972" s="1048" t="s">
        <v>687</v>
      </c>
      <c r="D972" s="1001">
        <v>12</v>
      </c>
      <c r="E972" s="1001" t="s">
        <v>501</v>
      </c>
      <c r="F972" s="669">
        <f t="shared" si="98"/>
        <v>7.3489929999999992</v>
      </c>
      <c r="G972" s="669">
        <v>1.0362169999999999</v>
      </c>
      <c r="H972" s="669">
        <v>1.92</v>
      </c>
      <c r="I972" s="669">
        <v>4.3927759999999996</v>
      </c>
      <c r="J972" s="669">
        <v>699.92</v>
      </c>
      <c r="K972" s="1003">
        <v>4.3927759999999996</v>
      </c>
      <c r="L972" s="669">
        <v>699.92</v>
      </c>
      <c r="M972" s="670">
        <f t="shared" si="99"/>
        <v>6.2761115556063543E-3</v>
      </c>
      <c r="N972" s="1049">
        <v>264.54300000000001</v>
      </c>
      <c r="O972" s="1004">
        <f t="shared" si="100"/>
        <v>1.6603013792547718</v>
      </c>
      <c r="P972" s="998">
        <f t="shared" si="101"/>
        <v>376.56669333638126</v>
      </c>
      <c r="Q972" s="1005">
        <f t="shared" si="102"/>
        <v>99.618082755286309</v>
      </c>
    </row>
    <row r="973" spans="1:18" s="52" customFormat="1" ht="12.75" customHeight="1">
      <c r="A973" s="1532"/>
      <c r="B973" s="51">
        <v>4</v>
      </c>
      <c r="C973" s="1048" t="s">
        <v>688</v>
      </c>
      <c r="D973" s="1001">
        <v>40</v>
      </c>
      <c r="E973" s="1001" t="s">
        <v>501</v>
      </c>
      <c r="F973" s="669">
        <f t="shared" si="98"/>
        <v>25.956617000000001</v>
      </c>
      <c r="G973" s="669">
        <v>4.1072850000000001</v>
      </c>
      <c r="H973" s="669">
        <v>6.17</v>
      </c>
      <c r="I973" s="669">
        <v>15.679332</v>
      </c>
      <c r="J973" s="669">
        <v>2233.8000000000002</v>
      </c>
      <c r="K973" s="1003">
        <v>15.679332</v>
      </c>
      <c r="L973" s="669">
        <v>2233.8000000000002</v>
      </c>
      <c r="M973" s="670">
        <f t="shared" si="99"/>
        <v>7.0191297340854147E-3</v>
      </c>
      <c r="N973" s="1049">
        <v>264.54300000000001</v>
      </c>
      <c r="O973" s="1004">
        <f t="shared" si="100"/>
        <v>1.856861637244158</v>
      </c>
      <c r="P973" s="998">
        <f t="shared" si="101"/>
        <v>421.14778404512487</v>
      </c>
      <c r="Q973" s="1005">
        <f t="shared" si="102"/>
        <v>111.41169823464948</v>
      </c>
    </row>
    <row r="974" spans="1:18" s="52" customFormat="1">
      <c r="A974" s="1532"/>
      <c r="B974" s="51">
        <v>5</v>
      </c>
      <c r="C974" s="1048" t="s">
        <v>669</v>
      </c>
      <c r="D974" s="1001">
        <v>44</v>
      </c>
      <c r="E974" s="1001" t="s">
        <v>501</v>
      </c>
      <c r="F974" s="669">
        <f t="shared" si="98"/>
        <v>24.330998000000001</v>
      </c>
      <c r="G974" s="669">
        <v>3.2444099999999998</v>
      </c>
      <c r="H974" s="669">
        <v>6.89</v>
      </c>
      <c r="I974" s="669">
        <v>14.196588</v>
      </c>
      <c r="J974" s="669">
        <v>1862.58</v>
      </c>
      <c r="K974" s="1003">
        <v>14.196588</v>
      </c>
      <c r="L974" s="669">
        <v>1862.58</v>
      </c>
      <c r="M974" s="670">
        <f t="shared" si="99"/>
        <v>7.6220017395225983E-3</v>
      </c>
      <c r="N974" s="1049">
        <v>264.54300000000001</v>
      </c>
      <c r="O974" s="1004">
        <f t="shared" si="100"/>
        <v>2.0163472061785268</v>
      </c>
      <c r="P974" s="998">
        <f t="shared" si="101"/>
        <v>457.32010437135591</v>
      </c>
      <c r="Q974" s="1005">
        <f t="shared" si="102"/>
        <v>120.98083237071161</v>
      </c>
    </row>
    <row r="975" spans="1:18" s="52" customFormat="1">
      <c r="A975" s="1532"/>
      <c r="B975" s="59">
        <v>6</v>
      </c>
      <c r="C975" s="1048" t="s">
        <v>689</v>
      </c>
      <c r="D975" s="1001">
        <v>40</v>
      </c>
      <c r="E975" s="1001" t="s">
        <v>501</v>
      </c>
      <c r="F975" s="669">
        <f>+G975+H975+I975</f>
        <v>27.349999</v>
      </c>
      <c r="G975" s="669">
        <v>3.0173779999999999</v>
      </c>
      <c r="H975" s="669">
        <v>6.08</v>
      </c>
      <c r="I975" s="669">
        <v>18.252621000000001</v>
      </c>
      <c r="J975" s="669">
        <v>2260.27</v>
      </c>
      <c r="K975" s="1003">
        <v>18.252621000000001</v>
      </c>
      <c r="L975" s="669">
        <v>2260.27</v>
      </c>
      <c r="M975" s="670">
        <f t="shared" si="99"/>
        <v>8.0754162113375848E-3</v>
      </c>
      <c r="N975" s="1049">
        <v>264.54300000000001</v>
      </c>
      <c r="O975" s="1004">
        <f t="shared" si="100"/>
        <v>2.1362948307958787</v>
      </c>
      <c r="P975" s="998">
        <f t="shared" si="101"/>
        <v>484.52497268025508</v>
      </c>
      <c r="Q975" s="1005">
        <f t="shared" si="102"/>
        <v>128.17768984775273</v>
      </c>
    </row>
    <row r="976" spans="1:18" s="52" customFormat="1">
      <c r="A976" s="1532"/>
      <c r="B976" s="59"/>
      <c r="C976" s="53"/>
      <c r="D976" s="60"/>
      <c r="E976" s="55"/>
      <c r="F976" s="118"/>
      <c r="G976" s="118"/>
      <c r="H976" s="118"/>
      <c r="I976" s="118"/>
      <c r="J976" s="60"/>
      <c r="K976" s="118"/>
      <c r="L976" s="60"/>
      <c r="M976" s="113"/>
      <c r="N976" s="112"/>
      <c r="O976" s="112"/>
      <c r="P976" s="112"/>
      <c r="Q976" s="114"/>
    </row>
    <row r="977" spans="1:17" s="52" customFormat="1" ht="12" thickBot="1">
      <c r="A977" s="1593"/>
      <c r="B977" s="56"/>
      <c r="C977" s="86"/>
      <c r="D977" s="87"/>
      <c r="E977" s="88"/>
      <c r="F977" s="119"/>
      <c r="G977" s="119"/>
      <c r="H977" s="119"/>
      <c r="I977" s="119"/>
      <c r="J977" s="87"/>
      <c r="K977" s="119"/>
      <c r="L977" s="87"/>
      <c r="M977" s="116"/>
      <c r="N977" s="115"/>
      <c r="O977" s="115"/>
      <c r="P977" s="115"/>
      <c r="Q977" s="117"/>
    </row>
    <row r="978" spans="1:17" s="52" customFormat="1" ht="12.75" customHeight="1">
      <c r="A978" s="1559" t="s">
        <v>29</v>
      </c>
      <c r="B978" s="295">
        <v>1</v>
      </c>
      <c r="C978" s="1014" t="s">
        <v>670</v>
      </c>
      <c r="D978" s="1007">
        <v>40</v>
      </c>
      <c r="E978" s="1007" t="s">
        <v>501</v>
      </c>
      <c r="F978" s="1008">
        <f t="shared" ref="F978:F981" si="103">+G978+H978+I978</f>
        <v>39.990006000000001</v>
      </c>
      <c r="G978" s="1009">
        <v>2.4965850000000001</v>
      </c>
      <c r="H978" s="1009">
        <v>6.24</v>
      </c>
      <c r="I978" s="1008">
        <v>31.253420999999999</v>
      </c>
      <c r="J978" s="1009">
        <v>1883.57</v>
      </c>
      <c r="K978" s="1010">
        <v>31.253420999999999</v>
      </c>
      <c r="L978" s="1009">
        <v>1883.57</v>
      </c>
      <c r="M978" s="1011">
        <f>K978/L978</f>
        <v>1.659265171987237E-2</v>
      </c>
      <c r="N978" s="1167">
        <v>264.54300000000001</v>
      </c>
      <c r="O978" s="1012">
        <f t="shared" ref="O978:O982" si="104">M978*N978</f>
        <v>4.3894698639301968</v>
      </c>
      <c r="P978" s="1012">
        <f t="shared" ref="P978:P982" si="105">M978*60*1000</f>
        <v>995.55910319234215</v>
      </c>
      <c r="Q978" s="1013">
        <f t="shared" ref="Q978:Q982" si="106">P978*N978/1000</f>
        <v>263.36819183581179</v>
      </c>
    </row>
    <row r="979" spans="1:17" s="52" customFormat="1" ht="12.75" customHeight="1">
      <c r="A979" s="1534"/>
      <c r="B979" s="296">
        <v>2</v>
      </c>
      <c r="C979" s="1014" t="s">
        <v>671</v>
      </c>
      <c r="D979" s="1007">
        <v>12</v>
      </c>
      <c r="E979" s="1007" t="s">
        <v>501</v>
      </c>
      <c r="F979" s="1008">
        <f t="shared" si="103"/>
        <v>8.6259999999999994</v>
      </c>
      <c r="G979" s="1008">
        <v>0</v>
      </c>
      <c r="H979" s="1008">
        <v>0</v>
      </c>
      <c r="I979" s="1008">
        <v>8.6259999999999994</v>
      </c>
      <c r="J979" s="1008">
        <v>534.97</v>
      </c>
      <c r="K979" s="1015">
        <v>8.6259999999999994</v>
      </c>
      <c r="L979" s="1008">
        <v>534.97</v>
      </c>
      <c r="M979" s="1011">
        <f>K979/L979</f>
        <v>1.6124268650578536E-2</v>
      </c>
      <c r="N979" s="1168">
        <v>264.54300000000001</v>
      </c>
      <c r="O979" s="1012">
        <f t="shared" si="104"/>
        <v>4.2655624016299978</v>
      </c>
      <c r="P979" s="1012">
        <f t="shared" si="105"/>
        <v>967.45611903471217</v>
      </c>
      <c r="Q979" s="1013">
        <f t="shared" si="106"/>
        <v>255.93374409779989</v>
      </c>
    </row>
    <row r="980" spans="1:17" ht="12.75" customHeight="1">
      <c r="A980" s="1534"/>
      <c r="B980" s="234">
        <v>3</v>
      </c>
      <c r="C980" s="1170" t="s">
        <v>672</v>
      </c>
      <c r="D980" s="1007">
        <v>50</v>
      </c>
      <c r="E980" s="1007" t="s">
        <v>501</v>
      </c>
      <c r="F980" s="1008">
        <f t="shared" si="103"/>
        <v>47.700001999999998</v>
      </c>
      <c r="G980" s="1008">
        <v>3.125632</v>
      </c>
      <c r="H980" s="1008">
        <v>6.45</v>
      </c>
      <c r="I980" s="1008">
        <v>38.124369999999999</v>
      </c>
      <c r="J980" s="1008">
        <v>2602.6</v>
      </c>
      <c r="K980" s="1015">
        <v>38.124369999999999</v>
      </c>
      <c r="L980" s="1008">
        <v>2602.6</v>
      </c>
      <c r="M980" s="1016">
        <f t="shared" ref="M980:M982" si="107">K980/L980</f>
        <v>1.4648570660109122E-2</v>
      </c>
      <c r="N980" s="1168">
        <v>264.54300000000001</v>
      </c>
      <c r="O980" s="1012">
        <f t="shared" si="104"/>
        <v>3.8751768281372474</v>
      </c>
      <c r="P980" s="1012">
        <f t="shared" si="105"/>
        <v>878.9142396065472</v>
      </c>
      <c r="Q980" s="1017">
        <f t="shared" si="106"/>
        <v>232.51060968823484</v>
      </c>
    </row>
    <row r="981" spans="1:17" ht="12.75" customHeight="1">
      <c r="A981" s="1534"/>
      <c r="B981" s="234">
        <v>4</v>
      </c>
      <c r="C981" s="1170" t="s">
        <v>502</v>
      </c>
      <c r="D981" s="1007">
        <v>75</v>
      </c>
      <c r="E981" s="1007" t="s">
        <v>501</v>
      </c>
      <c r="F981" s="1008">
        <f t="shared" si="103"/>
        <v>84.32001600000001</v>
      </c>
      <c r="G981" s="1008">
        <v>5.5408080000000002</v>
      </c>
      <c r="H981" s="1008">
        <v>9.76</v>
      </c>
      <c r="I981" s="1008">
        <v>69.019208000000006</v>
      </c>
      <c r="J981" s="1008">
        <v>4005.32</v>
      </c>
      <c r="K981" s="1015">
        <v>69.019208000000006</v>
      </c>
      <c r="L981" s="1008">
        <v>4005.32</v>
      </c>
      <c r="M981" s="1016">
        <f t="shared" si="107"/>
        <v>1.7231883594818892E-2</v>
      </c>
      <c r="N981" s="1168">
        <v>264.54300000000001</v>
      </c>
      <c r="O981" s="1171">
        <f t="shared" si="104"/>
        <v>4.5585741818241745</v>
      </c>
      <c r="P981" s="1012">
        <f t="shared" si="105"/>
        <v>1033.9130156891335</v>
      </c>
      <c r="Q981" s="1017">
        <f t="shared" si="106"/>
        <v>273.51445090945049</v>
      </c>
    </row>
    <row r="982" spans="1:17" ht="12.75" customHeight="1">
      <c r="A982" s="1534"/>
      <c r="B982" s="234">
        <v>5</v>
      </c>
      <c r="C982" s="1170" t="s">
        <v>673</v>
      </c>
      <c r="D982" s="1007">
        <v>10</v>
      </c>
      <c r="E982" s="1007" t="s">
        <v>501</v>
      </c>
      <c r="F982" s="1008">
        <f>+G982+H982+I982</f>
        <v>10.227</v>
      </c>
      <c r="G982" s="1008">
        <v>0.984321</v>
      </c>
      <c r="H982" s="1008">
        <v>1.6</v>
      </c>
      <c r="I982" s="1008">
        <v>7.6426790000000002</v>
      </c>
      <c r="J982" s="1008">
        <v>606.63</v>
      </c>
      <c r="K982" s="1015">
        <v>7.6426790000000002</v>
      </c>
      <c r="L982" s="1008">
        <v>606.63</v>
      </c>
      <c r="M982" s="1016">
        <f t="shared" si="107"/>
        <v>1.2598583980350461E-2</v>
      </c>
      <c r="N982" s="1168">
        <v>264.54300000000001</v>
      </c>
      <c r="O982" s="1171">
        <f t="shared" si="104"/>
        <v>3.3328672019138521</v>
      </c>
      <c r="P982" s="1012">
        <f t="shared" si="105"/>
        <v>755.91503882102757</v>
      </c>
      <c r="Q982" s="1017">
        <f t="shared" si="106"/>
        <v>199.97203211483108</v>
      </c>
    </row>
    <row r="983" spans="1:17" ht="12.75" customHeight="1">
      <c r="A983" s="1534"/>
      <c r="B983" s="234">
        <v>6</v>
      </c>
      <c r="C983" s="375"/>
      <c r="D983" s="212"/>
      <c r="E983" s="212"/>
      <c r="F983" s="342"/>
      <c r="G983" s="342"/>
      <c r="H983" s="342"/>
      <c r="I983" s="342"/>
      <c r="J983" s="342"/>
      <c r="K983" s="396"/>
      <c r="L983" s="342"/>
      <c r="M983" s="376"/>
      <c r="N983" s="377"/>
      <c r="O983" s="215"/>
      <c r="P983" s="210"/>
      <c r="Q983" s="216"/>
    </row>
    <row r="984" spans="1:17" ht="13.5" customHeight="1" thickBot="1">
      <c r="A984" s="1535"/>
      <c r="B984" s="241"/>
      <c r="C984" s="261"/>
      <c r="D984" s="241"/>
      <c r="E984" s="241"/>
      <c r="F984" s="263"/>
      <c r="G984" s="263"/>
      <c r="H984" s="263"/>
      <c r="I984" s="263"/>
      <c r="J984" s="272"/>
      <c r="K984" s="263"/>
      <c r="L984" s="272"/>
      <c r="M984" s="265"/>
      <c r="N984" s="264"/>
      <c r="O984" s="264"/>
      <c r="P984" s="264"/>
      <c r="Q984" s="274"/>
    </row>
    <row r="985" spans="1:17" ht="13.5" customHeight="1">
      <c r="A985" s="1536" t="s">
        <v>89</v>
      </c>
      <c r="B985" s="260">
        <v>1</v>
      </c>
      <c r="C985" s="1127" t="s">
        <v>674</v>
      </c>
      <c r="D985" s="1181">
        <v>47</v>
      </c>
      <c r="E985" s="1181" t="s">
        <v>501</v>
      </c>
      <c r="F985" s="678">
        <f t="shared" ref="F985:F989" si="108">+G985+H985+I985</f>
        <v>49.630001999999998</v>
      </c>
      <c r="G985" s="674">
        <v>3.3556249999999999</v>
      </c>
      <c r="H985" s="674">
        <v>3.601534</v>
      </c>
      <c r="I985" s="674">
        <v>42.672843</v>
      </c>
      <c r="J985" s="674">
        <v>1918.15</v>
      </c>
      <c r="K985" s="1018">
        <v>42.672843</v>
      </c>
      <c r="L985" s="1019">
        <v>1918.15</v>
      </c>
      <c r="M985" s="1020">
        <f>K985/L985</f>
        <v>2.2246874853374343E-2</v>
      </c>
      <c r="N985" s="1130">
        <v>264.54300000000001</v>
      </c>
      <c r="O985" s="1021">
        <f>M985*N985</f>
        <v>5.8852550143362095</v>
      </c>
      <c r="P985" s="1021">
        <f>M985*60*1000</f>
        <v>1334.8124912024607</v>
      </c>
      <c r="Q985" s="1022">
        <f>P985*N985/1000</f>
        <v>353.11530086017257</v>
      </c>
    </row>
    <row r="986" spans="1:17" ht="13.5" customHeight="1">
      <c r="A986" s="1522"/>
      <c r="B986" s="254">
        <v>2</v>
      </c>
      <c r="C986" s="1129" t="s">
        <v>675</v>
      </c>
      <c r="D986" s="1184">
        <v>12</v>
      </c>
      <c r="E986" s="1184" t="s">
        <v>501</v>
      </c>
      <c r="F986" s="678">
        <f t="shared" si="108"/>
        <v>11.699999</v>
      </c>
      <c r="G986" s="678">
        <v>0</v>
      </c>
      <c r="H986" s="678">
        <v>0</v>
      </c>
      <c r="I986" s="678">
        <v>11.699999</v>
      </c>
      <c r="J986" s="678">
        <v>528.57000000000005</v>
      </c>
      <c r="K986" s="1023">
        <v>11.699999</v>
      </c>
      <c r="L986" s="678">
        <v>528.57000000000005</v>
      </c>
      <c r="M986" s="677">
        <f t="shared" ref="M986:M991" si="109">K986/L986</f>
        <v>2.2135193068089372E-2</v>
      </c>
      <c r="N986" s="1141">
        <v>264.54300000000001</v>
      </c>
      <c r="O986" s="679">
        <f t="shared" ref="O986:O991" si="110">M986*N986</f>
        <v>5.8557103798115673</v>
      </c>
      <c r="P986" s="1021">
        <f t="shared" ref="P986:P991" si="111">M986*60*1000</f>
        <v>1328.1115840853624</v>
      </c>
      <c r="Q986" s="680">
        <f t="shared" ref="Q986:Q991" si="112">P986*N986/1000</f>
        <v>351.34262278869403</v>
      </c>
    </row>
    <row r="987" spans="1:17" ht="13.5" customHeight="1">
      <c r="A987" s="1522"/>
      <c r="B987" s="254">
        <v>3</v>
      </c>
      <c r="C987" s="1129" t="s">
        <v>676</v>
      </c>
      <c r="D987" s="1184">
        <v>20</v>
      </c>
      <c r="E987" s="1184" t="s">
        <v>501</v>
      </c>
      <c r="F987" s="678">
        <f t="shared" si="108"/>
        <v>23.999998999999999</v>
      </c>
      <c r="G987" s="678">
        <v>0</v>
      </c>
      <c r="H987" s="678">
        <v>0</v>
      </c>
      <c r="I987" s="678">
        <v>23.999998999999999</v>
      </c>
      <c r="J987" s="678">
        <v>1098.97</v>
      </c>
      <c r="K987" s="1023">
        <v>23.999998999999999</v>
      </c>
      <c r="L987" s="678">
        <v>1098.97</v>
      </c>
      <c r="M987" s="677">
        <f t="shared" si="109"/>
        <v>2.1838629807911042E-2</v>
      </c>
      <c r="N987" s="1141">
        <v>264.54300000000001</v>
      </c>
      <c r="O987" s="679">
        <f t="shared" si="110"/>
        <v>5.7772566452742105</v>
      </c>
      <c r="P987" s="1021">
        <f t="shared" si="111"/>
        <v>1310.3177884746624</v>
      </c>
      <c r="Q987" s="680">
        <f t="shared" si="112"/>
        <v>346.63539871645264</v>
      </c>
    </row>
    <row r="988" spans="1:17" ht="13.5" customHeight="1">
      <c r="A988" s="1522"/>
      <c r="B988" s="254">
        <v>4</v>
      </c>
      <c r="C988" s="1129" t="s">
        <v>677</v>
      </c>
      <c r="D988" s="1184">
        <v>90</v>
      </c>
      <c r="E988" s="1184" t="s">
        <v>501</v>
      </c>
      <c r="F988" s="678">
        <f t="shared" si="108"/>
        <v>114.70899900000001</v>
      </c>
      <c r="G988" s="678">
        <v>5.6159739999999996</v>
      </c>
      <c r="H988" s="678">
        <v>10.26</v>
      </c>
      <c r="I988" s="678">
        <v>98.833025000000006</v>
      </c>
      <c r="J988" s="678">
        <v>4539.6499999999996</v>
      </c>
      <c r="K988" s="1023">
        <v>98.833025000000006</v>
      </c>
      <c r="L988" s="678">
        <v>4539.6499999999996</v>
      </c>
      <c r="M988" s="677">
        <f t="shared" si="109"/>
        <v>2.1771067152754071E-2</v>
      </c>
      <c r="N988" s="1141">
        <v>264.54300000000001</v>
      </c>
      <c r="O988" s="679">
        <f t="shared" si="110"/>
        <v>5.7593834177910201</v>
      </c>
      <c r="P988" s="1021">
        <f t="shared" si="111"/>
        <v>1306.2640291652442</v>
      </c>
      <c r="Q988" s="680">
        <f t="shared" si="112"/>
        <v>345.56300506746123</v>
      </c>
    </row>
    <row r="989" spans="1:17" ht="13.5" customHeight="1">
      <c r="A989" s="1522"/>
      <c r="B989" s="254">
        <v>5</v>
      </c>
      <c r="C989" s="1129" t="s">
        <v>678</v>
      </c>
      <c r="D989" s="1184">
        <v>46</v>
      </c>
      <c r="E989" s="1184" t="s">
        <v>501</v>
      </c>
      <c r="F989" s="678">
        <f t="shared" si="108"/>
        <v>60.428004999999999</v>
      </c>
      <c r="G989" s="678">
        <v>3.4415290000000001</v>
      </c>
      <c r="H989" s="678">
        <v>6.72</v>
      </c>
      <c r="I989" s="678">
        <v>50.266475999999997</v>
      </c>
      <c r="J989" s="678">
        <v>2313.87</v>
      </c>
      <c r="K989" s="1023">
        <v>50.266475999999997</v>
      </c>
      <c r="L989" s="678">
        <v>2313.87</v>
      </c>
      <c r="M989" s="677">
        <f t="shared" si="109"/>
        <v>2.1723984493510873E-2</v>
      </c>
      <c r="N989" s="1141">
        <v>264.54300000000001</v>
      </c>
      <c r="O989" s="679">
        <f t="shared" si="110"/>
        <v>5.7469280298668473</v>
      </c>
      <c r="P989" s="1021">
        <f t="shared" si="111"/>
        <v>1303.4390696106523</v>
      </c>
      <c r="Q989" s="680">
        <f t="shared" si="112"/>
        <v>344.81568179201076</v>
      </c>
    </row>
    <row r="990" spans="1:17" ht="13.5" customHeight="1">
      <c r="A990" s="1522"/>
      <c r="B990" s="254"/>
      <c r="C990" s="1129" t="s">
        <v>679</v>
      </c>
      <c r="D990" s="1184">
        <v>45</v>
      </c>
      <c r="E990" s="1184" t="s">
        <v>501</v>
      </c>
      <c r="F990" s="678">
        <f>+G990+H990+I990</f>
        <v>61.109999000000002</v>
      </c>
      <c r="G990" s="678">
        <v>3.892525</v>
      </c>
      <c r="H990" s="678">
        <v>7.12</v>
      </c>
      <c r="I990" s="678">
        <v>50.097473999999998</v>
      </c>
      <c r="J990" s="678">
        <v>2318.2199999999998</v>
      </c>
      <c r="K990" s="1023">
        <v>50.097473999999998</v>
      </c>
      <c r="L990" s="678">
        <v>2318.2199999999998</v>
      </c>
      <c r="M990" s="677">
        <f t="shared" si="109"/>
        <v>2.1610319124155602E-2</v>
      </c>
      <c r="N990" s="1141">
        <v>264.54300000000001</v>
      </c>
      <c r="O990" s="679">
        <f t="shared" si="110"/>
        <v>5.7168586520614957</v>
      </c>
      <c r="P990" s="1021">
        <f t="shared" si="111"/>
        <v>1296.619147449336</v>
      </c>
      <c r="Q990" s="680">
        <f t="shared" si="112"/>
        <v>343.01151912368965</v>
      </c>
    </row>
    <row r="991" spans="1:17" ht="13.5" customHeight="1">
      <c r="A991" s="1522"/>
      <c r="B991" s="254"/>
      <c r="C991" s="1129" t="s">
        <v>680</v>
      </c>
      <c r="D991" s="1184">
        <v>46</v>
      </c>
      <c r="E991" s="1184" t="s">
        <v>501</v>
      </c>
      <c r="F991" s="678">
        <f>+G991+H991+I991</f>
        <v>60.111988999999994</v>
      </c>
      <c r="G991" s="678">
        <v>3.07944</v>
      </c>
      <c r="H991" s="678">
        <v>6.8</v>
      </c>
      <c r="I991" s="678">
        <v>50.232548999999999</v>
      </c>
      <c r="J991" s="678">
        <v>2324.5</v>
      </c>
      <c r="K991" s="1023">
        <v>50.232548999999999</v>
      </c>
      <c r="L991" s="678">
        <v>2324.5</v>
      </c>
      <c r="M991" s="677">
        <f t="shared" si="109"/>
        <v>2.1610044740804475E-2</v>
      </c>
      <c r="N991" s="1141">
        <v>264.54300000000001</v>
      </c>
      <c r="O991" s="679">
        <f t="shared" si="110"/>
        <v>5.7167860658666383</v>
      </c>
      <c r="P991" s="1021">
        <f t="shared" si="111"/>
        <v>1296.6026844482685</v>
      </c>
      <c r="Q991" s="680">
        <f t="shared" si="112"/>
        <v>343.00716395199828</v>
      </c>
    </row>
    <row r="992" spans="1:17" ht="13.5" customHeight="1" thickBot="1">
      <c r="A992" s="1523"/>
      <c r="B992" s="256"/>
      <c r="C992" s="250"/>
      <c r="D992" s="256"/>
      <c r="E992" s="256"/>
      <c r="F992" s="257"/>
      <c r="G992" s="257"/>
      <c r="H992" s="257"/>
      <c r="I992" s="257"/>
      <c r="J992" s="268"/>
      <c r="K992" s="257"/>
      <c r="L992" s="268"/>
      <c r="M992" s="259"/>
      <c r="N992" s="258"/>
      <c r="O992" s="258"/>
      <c r="P992" s="258"/>
      <c r="Q992" s="288"/>
    </row>
    <row r="993" spans="1:18" ht="13.5" customHeight="1">
      <c r="A993" s="1537" t="s">
        <v>90</v>
      </c>
      <c r="B993" s="46">
        <v>1</v>
      </c>
      <c r="C993" s="1024" t="s">
        <v>503</v>
      </c>
      <c r="D993" s="1025">
        <v>5</v>
      </c>
      <c r="E993" s="1025" t="s">
        <v>501</v>
      </c>
      <c r="F993" s="682">
        <f t="shared" ref="F993:F995" si="113">+G993+H993+I993</f>
        <v>7.7619990000000003</v>
      </c>
      <c r="G993" s="792">
        <v>0</v>
      </c>
      <c r="H993" s="792">
        <v>0</v>
      </c>
      <c r="I993" s="792">
        <v>7.7619990000000003</v>
      </c>
      <c r="J993" s="792">
        <v>176.04</v>
      </c>
      <c r="K993" s="1026">
        <v>7.7619990000000003</v>
      </c>
      <c r="L993" s="1027">
        <v>176.04</v>
      </c>
      <c r="M993" s="1028">
        <f>K993/L993</f>
        <v>4.409224608043627E-2</v>
      </c>
      <c r="N993" s="997">
        <v>264.54300000000001</v>
      </c>
      <c r="O993" s="1029">
        <f>M993*N993</f>
        <v>11.664295054856852</v>
      </c>
      <c r="P993" s="1029">
        <f>M993*60*1000</f>
        <v>2645.5347648261763</v>
      </c>
      <c r="Q993" s="1030">
        <f>P993*N993/1000</f>
        <v>699.85770329141121</v>
      </c>
    </row>
    <row r="994" spans="1:18" ht="13.5" customHeight="1">
      <c r="A994" s="1538"/>
      <c r="B994" s="23">
        <v>2</v>
      </c>
      <c r="C994" s="1137" t="s">
        <v>681</v>
      </c>
      <c r="D994" s="1192">
        <v>6</v>
      </c>
      <c r="E994" s="1192" t="s">
        <v>501</v>
      </c>
      <c r="F994" s="682">
        <f t="shared" si="113"/>
        <v>6.8868419999999997</v>
      </c>
      <c r="G994" s="682">
        <v>2.7494999999999999E-2</v>
      </c>
      <c r="H994" s="682">
        <v>0.02</v>
      </c>
      <c r="I994" s="682">
        <v>6.8393470000000001</v>
      </c>
      <c r="J994" s="682">
        <v>156.38999999999999</v>
      </c>
      <c r="K994" s="1032">
        <v>6.8393470000000001</v>
      </c>
      <c r="L994" s="682">
        <v>156.38999999999999</v>
      </c>
      <c r="M994" s="681">
        <f t="shared" ref="M994:M999" si="114">K994/L994</f>
        <v>4.3732636357823394E-2</v>
      </c>
      <c r="N994" s="1142">
        <v>264.54300000000001</v>
      </c>
      <c r="O994" s="683">
        <f t="shared" ref="O994:O999" si="115">M994*N994</f>
        <v>11.569162820007675</v>
      </c>
      <c r="P994" s="1029">
        <f t="shared" ref="P994:P999" si="116">M994*60*1000</f>
        <v>2623.9581814694034</v>
      </c>
      <c r="Q994" s="684">
        <f t="shared" ref="Q994:Q999" si="117">P994*N994/1000</f>
        <v>694.14976920046036</v>
      </c>
    </row>
    <row r="995" spans="1:18" ht="13.5" customHeight="1">
      <c r="A995" s="1538"/>
      <c r="B995" s="23">
        <v>3</v>
      </c>
      <c r="C995" s="1137" t="s">
        <v>504</v>
      </c>
      <c r="D995" s="1192">
        <v>5</v>
      </c>
      <c r="E995" s="1192" t="s">
        <v>501</v>
      </c>
      <c r="F995" s="682">
        <f t="shared" si="113"/>
        <v>8.5440000000000005</v>
      </c>
      <c r="G995" s="682">
        <v>0</v>
      </c>
      <c r="H995" s="682">
        <v>0</v>
      </c>
      <c r="I995" s="682">
        <v>8.5440000000000005</v>
      </c>
      <c r="J995" s="682">
        <v>224.51</v>
      </c>
      <c r="K995" s="1032">
        <v>8.5440000000000005</v>
      </c>
      <c r="L995" s="682">
        <v>224.51</v>
      </c>
      <c r="M995" s="681">
        <f t="shared" si="114"/>
        <v>3.8056211304618955E-2</v>
      </c>
      <c r="N995" s="1142">
        <v>264.54300000000001</v>
      </c>
      <c r="O995" s="683">
        <f t="shared" si="115"/>
        <v>10.067504307157812</v>
      </c>
      <c r="P995" s="1029">
        <f t="shared" si="116"/>
        <v>2283.3726782771369</v>
      </c>
      <c r="Q995" s="684">
        <f t="shared" si="117"/>
        <v>604.05025842946861</v>
      </c>
    </row>
    <row r="996" spans="1:18" ht="13.5" customHeight="1">
      <c r="A996" s="1538"/>
      <c r="B996" s="23">
        <v>4</v>
      </c>
      <c r="C996" s="1137" t="s">
        <v>682</v>
      </c>
      <c r="D996" s="1192">
        <v>12</v>
      </c>
      <c r="E996" s="1192" t="s">
        <v>501</v>
      </c>
      <c r="F996" s="682">
        <f>+G996+H996+I996</f>
        <v>20.967000000000002</v>
      </c>
      <c r="G996" s="682">
        <v>0.59058999999999995</v>
      </c>
      <c r="H996" s="682">
        <v>1.04</v>
      </c>
      <c r="I996" s="682">
        <v>19.336410000000001</v>
      </c>
      <c r="J996" s="682">
        <v>529.87</v>
      </c>
      <c r="K996" s="1032">
        <v>19.336410000000001</v>
      </c>
      <c r="L996" s="682">
        <v>529.87</v>
      </c>
      <c r="M996" s="681">
        <f t="shared" si="114"/>
        <v>3.6492743503123412E-2</v>
      </c>
      <c r="N996" s="1142">
        <v>264.54300000000001</v>
      </c>
      <c r="O996" s="683">
        <f t="shared" si="115"/>
        <v>9.6538998445467765</v>
      </c>
      <c r="P996" s="1029">
        <f t="shared" si="116"/>
        <v>2189.5646101874049</v>
      </c>
      <c r="Q996" s="684">
        <f t="shared" si="117"/>
        <v>579.23399067280661</v>
      </c>
    </row>
    <row r="997" spans="1:18" ht="13.5" customHeight="1">
      <c r="A997" s="1538"/>
      <c r="B997" s="23">
        <v>5</v>
      </c>
      <c r="C997" s="1137" t="s">
        <v>505</v>
      </c>
      <c r="D997" s="1192">
        <v>7</v>
      </c>
      <c r="E997" s="1192" t="s">
        <v>501</v>
      </c>
      <c r="F997" s="682">
        <f>+G997+H997+I997</f>
        <v>12.48</v>
      </c>
      <c r="G997" s="682">
        <v>0</v>
      </c>
      <c r="H997" s="682">
        <v>0</v>
      </c>
      <c r="I997" s="682">
        <v>12.48</v>
      </c>
      <c r="J997" s="682">
        <v>343.6</v>
      </c>
      <c r="K997" s="1032">
        <v>12.48</v>
      </c>
      <c r="L997" s="682">
        <v>343.6</v>
      </c>
      <c r="M997" s="681">
        <f t="shared" si="114"/>
        <v>3.6321303841676367E-2</v>
      </c>
      <c r="N997" s="1142">
        <v>264.54300000000001</v>
      </c>
      <c r="O997" s="683">
        <f t="shared" si="115"/>
        <v>9.6085466821885905</v>
      </c>
      <c r="P997" s="1029">
        <f t="shared" si="116"/>
        <v>2179.2782305005821</v>
      </c>
      <c r="Q997" s="684">
        <f t="shared" si="117"/>
        <v>576.5128009313155</v>
      </c>
    </row>
    <row r="998" spans="1:18" ht="13.5" customHeight="1">
      <c r="A998" s="1538"/>
      <c r="B998" s="23">
        <v>6</v>
      </c>
      <c r="C998" s="1137" t="s">
        <v>683</v>
      </c>
      <c r="D998" s="1192">
        <v>24</v>
      </c>
      <c r="E998" s="1192" t="s">
        <v>501</v>
      </c>
      <c r="F998" s="682">
        <f>+G998+H998+I998</f>
        <v>38.439999</v>
      </c>
      <c r="G998" s="682">
        <v>1.229501</v>
      </c>
      <c r="H998" s="682">
        <v>0.23</v>
      </c>
      <c r="I998" s="682">
        <v>36.980497999999997</v>
      </c>
      <c r="J998" s="682">
        <v>1065.24</v>
      </c>
      <c r="K998" s="1032">
        <v>36.980497999999997</v>
      </c>
      <c r="L998" s="682">
        <v>1065.24</v>
      </c>
      <c r="M998" s="681">
        <f t="shared" si="114"/>
        <v>3.4715649055611877E-2</v>
      </c>
      <c r="N998" s="1142">
        <v>264.54300000000001</v>
      </c>
      <c r="O998" s="683">
        <f t="shared" si="115"/>
        <v>9.1837819481187335</v>
      </c>
      <c r="P998" s="1029">
        <f t="shared" si="116"/>
        <v>2082.9389433367128</v>
      </c>
      <c r="Q998" s="684">
        <f t="shared" si="117"/>
        <v>551.02691688712412</v>
      </c>
    </row>
    <row r="999" spans="1:18" ht="13.5" customHeight="1">
      <c r="A999" s="1538"/>
      <c r="B999" s="23"/>
      <c r="C999" s="1137" t="s">
        <v>684</v>
      </c>
      <c r="D999" s="1192">
        <v>24</v>
      </c>
      <c r="E999" s="1192" t="s">
        <v>501</v>
      </c>
      <c r="F999" s="682">
        <f>+G999+H999+I999</f>
        <v>39.380000000000003</v>
      </c>
      <c r="G999" s="682">
        <v>1.283191</v>
      </c>
      <c r="H999" s="682">
        <v>1.87</v>
      </c>
      <c r="I999" s="682">
        <v>36.226809000000003</v>
      </c>
      <c r="J999" s="682">
        <v>1067.26</v>
      </c>
      <c r="K999" s="1032">
        <v>36.226809000000003</v>
      </c>
      <c r="L999" s="682">
        <v>1067.26</v>
      </c>
      <c r="M999" s="681">
        <f t="shared" si="114"/>
        <v>3.3943752225324669E-2</v>
      </c>
      <c r="N999" s="1142">
        <v>264.54300000000001</v>
      </c>
      <c r="O999" s="683">
        <f t="shared" si="115"/>
        <v>8.9795820449440651</v>
      </c>
      <c r="P999" s="1029">
        <f t="shared" si="116"/>
        <v>2036.6251335194802</v>
      </c>
      <c r="Q999" s="684">
        <f t="shared" si="117"/>
        <v>538.7749226966439</v>
      </c>
    </row>
    <row r="1000" spans="1:18" ht="13.5" customHeight="1" thickBot="1">
      <c r="A1000" s="1539"/>
      <c r="B1000" s="24"/>
      <c r="C1000" s="28"/>
      <c r="D1000" s="24"/>
      <c r="E1000" s="24"/>
      <c r="F1000" s="32"/>
      <c r="G1000" s="32"/>
      <c r="H1000" s="32"/>
      <c r="I1000" s="32"/>
      <c r="J1000" s="33"/>
      <c r="K1000" s="29"/>
      <c r="L1000" s="33"/>
      <c r="M1000" s="47"/>
      <c r="N1000" s="32"/>
      <c r="O1000" s="25"/>
      <c r="P1000" s="25"/>
      <c r="Q1000" s="26"/>
    </row>
    <row r="1003" spans="1:18" ht="15">
      <c r="A1003" s="1547" t="s">
        <v>91</v>
      </c>
      <c r="B1003" s="1547"/>
      <c r="C1003" s="1547"/>
      <c r="D1003" s="1547"/>
      <c r="E1003" s="1547"/>
      <c r="F1003" s="1547"/>
      <c r="G1003" s="1547"/>
      <c r="H1003" s="1547"/>
      <c r="I1003" s="1547"/>
      <c r="J1003" s="1547"/>
      <c r="K1003" s="1547"/>
      <c r="L1003" s="1547"/>
      <c r="M1003" s="1547"/>
      <c r="N1003" s="1547"/>
      <c r="O1003" s="1547"/>
      <c r="P1003" s="1547"/>
      <c r="Q1003" s="1547"/>
    </row>
    <row r="1004" spans="1:18" ht="13.5" thickBot="1">
      <c r="A1004" s="1265"/>
      <c r="B1004" s="1265"/>
      <c r="C1004" s="1265"/>
      <c r="D1004" s="1265"/>
      <c r="E1004" s="1521" t="s">
        <v>507</v>
      </c>
      <c r="F1004" s="1521"/>
      <c r="G1004" s="1521"/>
      <c r="H1004" s="1521"/>
      <c r="I1004" s="1265">
        <v>-1.3</v>
      </c>
      <c r="J1004" s="1265" t="s">
        <v>506</v>
      </c>
      <c r="K1004" s="1265" t="s">
        <v>508</v>
      </c>
      <c r="L1004" s="1265">
        <v>598</v>
      </c>
      <c r="M1004" s="1265"/>
      <c r="N1004" s="1265"/>
      <c r="O1004" s="1265"/>
      <c r="P1004" s="1265"/>
      <c r="Q1004" s="1265"/>
    </row>
    <row r="1005" spans="1:18" ht="12.75" customHeight="1">
      <c r="A1005" s="1549" t="s">
        <v>1</v>
      </c>
      <c r="B1005" s="1552" t="s">
        <v>0</v>
      </c>
      <c r="C1005" s="1524" t="s">
        <v>2</v>
      </c>
      <c r="D1005" s="1524" t="s">
        <v>3</v>
      </c>
      <c r="E1005" s="1524" t="s">
        <v>13</v>
      </c>
      <c r="F1005" s="1527" t="s">
        <v>14</v>
      </c>
      <c r="G1005" s="1528"/>
      <c r="H1005" s="1528"/>
      <c r="I1005" s="1529"/>
      <c r="J1005" s="1524" t="s">
        <v>4</v>
      </c>
      <c r="K1005" s="1524" t="s">
        <v>15</v>
      </c>
      <c r="L1005" s="1524" t="s">
        <v>5</v>
      </c>
      <c r="M1005" s="1524" t="s">
        <v>6</v>
      </c>
      <c r="N1005" s="1524" t="s">
        <v>16</v>
      </c>
      <c r="O1005" s="1554" t="s">
        <v>17</v>
      </c>
      <c r="P1005" s="1524" t="s">
        <v>25</v>
      </c>
      <c r="Q1005" s="1543" t="s">
        <v>26</v>
      </c>
    </row>
    <row r="1006" spans="1:18" s="2" customFormat="1" ht="33.75">
      <c r="A1006" s="1550"/>
      <c r="B1006" s="1553"/>
      <c r="C1006" s="1525"/>
      <c r="D1006" s="1526"/>
      <c r="E1006" s="1526"/>
      <c r="F1006" s="18" t="s">
        <v>18</v>
      </c>
      <c r="G1006" s="18" t="s">
        <v>19</v>
      </c>
      <c r="H1006" s="18" t="s">
        <v>20</v>
      </c>
      <c r="I1006" s="18" t="s">
        <v>21</v>
      </c>
      <c r="J1006" s="1526"/>
      <c r="K1006" s="1526"/>
      <c r="L1006" s="1526"/>
      <c r="M1006" s="1526"/>
      <c r="N1006" s="1526"/>
      <c r="O1006" s="1555"/>
      <c r="P1006" s="1526"/>
      <c r="Q1006" s="1544"/>
    </row>
    <row r="1007" spans="1:18" s="3" customFormat="1" ht="13.5" customHeight="1" thickBot="1">
      <c r="A1007" s="1551"/>
      <c r="B1007" s="1578"/>
      <c r="C1007" s="1579"/>
      <c r="D1007" s="34" t="s">
        <v>7</v>
      </c>
      <c r="E1007" s="34" t="s">
        <v>8</v>
      </c>
      <c r="F1007" s="34" t="s">
        <v>9</v>
      </c>
      <c r="G1007" s="34" t="s">
        <v>9</v>
      </c>
      <c r="H1007" s="34" t="s">
        <v>9</v>
      </c>
      <c r="I1007" s="34" t="s">
        <v>9</v>
      </c>
      <c r="J1007" s="34" t="s">
        <v>22</v>
      </c>
      <c r="K1007" s="34" t="s">
        <v>9</v>
      </c>
      <c r="L1007" s="34" t="s">
        <v>22</v>
      </c>
      <c r="M1007" s="34" t="s">
        <v>23</v>
      </c>
      <c r="N1007" s="34" t="s">
        <v>10</v>
      </c>
      <c r="O1007" s="34" t="s">
        <v>24</v>
      </c>
      <c r="P1007" s="35" t="s">
        <v>27</v>
      </c>
      <c r="Q1007" s="36" t="s">
        <v>28</v>
      </c>
    </row>
    <row r="1008" spans="1:18" ht="11.25" customHeight="1">
      <c r="A1008" s="1585" t="s">
        <v>29</v>
      </c>
      <c r="B1008" s="16">
        <v>1</v>
      </c>
      <c r="C1008" s="410" t="s">
        <v>205</v>
      </c>
      <c r="D1008" s="339">
        <v>16</v>
      </c>
      <c r="E1008" s="339">
        <v>1991</v>
      </c>
      <c r="F1008" s="342">
        <f t="shared" ref="F1008:F1009" si="118">SUM(G1008+H1008+I1008)</f>
        <v>25.002000000000002</v>
      </c>
      <c r="G1008" s="340">
        <v>1.7</v>
      </c>
      <c r="H1008" s="340">
        <v>2.7</v>
      </c>
      <c r="I1008" s="340">
        <v>20.602</v>
      </c>
      <c r="J1008" s="340">
        <v>1069.04</v>
      </c>
      <c r="K1008" s="395">
        <v>20.6</v>
      </c>
      <c r="L1008" s="340">
        <v>1069.04</v>
      </c>
      <c r="M1008" s="411">
        <f>SUM(K1008/L1008)</f>
        <v>1.9269625084187683E-2</v>
      </c>
      <c r="N1008" s="412">
        <v>204.5</v>
      </c>
      <c r="O1008" s="210">
        <f>SUM(M1008*N1008)</f>
        <v>3.9406383297163812</v>
      </c>
      <c r="P1008" s="210">
        <f>SUM(M1008*60*1000)</f>
        <v>1156.1775050512611</v>
      </c>
      <c r="Q1008" s="413">
        <f>SUM(O1008*60)</f>
        <v>236.43829978298288</v>
      </c>
      <c r="R1008" s="6"/>
    </row>
    <row r="1009" spans="1:18" ht="12.75" customHeight="1">
      <c r="A1009" s="1586"/>
      <c r="B1009" s="17">
        <v>2</v>
      </c>
      <c r="C1009" s="375" t="s">
        <v>206</v>
      </c>
      <c r="D1009" s="212">
        <v>39</v>
      </c>
      <c r="E1009" s="212">
        <v>1992</v>
      </c>
      <c r="F1009" s="342">
        <f t="shared" si="118"/>
        <v>39.299999999999997</v>
      </c>
      <c r="G1009" s="342">
        <v>3.3</v>
      </c>
      <c r="H1009" s="342">
        <v>6.2</v>
      </c>
      <c r="I1009" s="342">
        <v>29.8</v>
      </c>
      <c r="J1009" s="342">
        <v>2279.6999999999998</v>
      </c>
      <c r="K1009" s="396">
        <v>29.8</v>
      </c>
      <c r="L1009" s="342">
        <v>2279.6999999999998</v>
      </c>
      <c r="M1009" s="376">
        <f t="shared" ref="M1009:M1015" si="119">SUM(K1009/L1009)</f>
        <v>1.3071895424836603E-2</v>
      </c>
      <c r="N1009" s="377">
        <v>204.5</v>
      </c>
      <c r="O1009" s="215">
        <f t="shared" ref="O1009:O1015" si="120">SUM(M1009*N1009)</f>
        <v>2.6732026143790852</v>
      </c>
      <c r="P1009" s="210">
        <f>SUM(M1009*60*1000)</f>
        <v>784.31372549019613</v>
      </c>
      <c r="Q1009" s="413">
        <f>SUM(O1009*60)</f>
        <v>160.39215686274511</v>
      </c>
      <c r="R1009" s="6"/>
    </row>
    <row r="1010" spans="1:18" ht="12.75" customHeight="1">
      <c r="A1010" s="1586"/>
      <c r="B1010" s="17">
        <v>3</v>
      </c>
      <c r="C1010" s="375" t="s">
        <v>207</v>
      </c>
      <c r="D1010" s="212">
        <v>21</v>
      </c>
      <c r="E1010" s="212">
        <v>1998</v>
      </c>
      <c r="F1010" s="342">
        <f t="shared" ref="F1010:F1015" si="121">SUM(G1010+H1010+I1010)</f>
        <v>30</v>
      </c>
      <c r="G1010" s="342">
        <v>2.2000000000000002</v>
      </c>
      <c r="H1010" s="342">
        <v>3.4</v>
      </c>
      <c r="I1010" s="342">
        <v>24.4</v>
      </c>
      <c r="J1010" s="342">
        <v>1178.27</v>
      </c>
      <c r="K1010" s="396">
        <v>24.4</v>
      </c>
      <c r="L1010" s="342">
        <v>1178.27</v>
      </c>
      <c r="M1010" s="376">
        <f t="shared" si="119"/>
        <v>2.0708326614443207E-2</v>
      </c>
      <c r="N1010" s="377">
        <v>204.5</v>
      </c>
      <c r="O1010" s="215">
        <f t="shared" si="120"/>
        <v>4.2348527926536361</v>
      </c>
      <c r="P1010" s="210">
        <f t="shared" ref="P1010:P1015" si="122">SUM(M1010*60*1000)</f>
        <v>1242.4995968665924</v>
      </c>
      <c r="Q1010" s="413">
        <f t="shared" ref="Q1010:Q1015" si="123">SUM(O1010*60)</f>
        <v>254.09116755921818</v>
      </c>
      <c r="R1010" s="6"/>
    </row>
    <row r="1011" spans="1:18" ht="12.75" customHeight="1">
      <c r="A1011" s="1586"/>
      <c r="B1011" s="17">
        <v>4</v>
      </c>
      <c r="C1011" s="375" t="s">
        <v>208</v>
      </c>
      <c r="D1011" s="212">
        <v>20</v>
      </c>
      <c r="E1011" s="212">
        <v>1997</v>
      </c>
      <c r="F1011" s="342">
        <f t="shared" si="121"/>
        <v>24.9</v>
      </c>
      <c r="G1011" s="342">
        <v>1.7</v>
      </c>
      <c r="H1011" s="342">
        <v>3.2</v>
      </c>
      <c r="I1011" s="342">
        <v>20</v>
      </c>
      <c r="J1011" s="342">
        <v>1186.4000000000001</v>
      </c>
      <c r="K1011" s="396">
        <v>20</v>
      </c>
      <c r="L1011" s="342">
        <v>1186.4000000000001</v>
      </c>
      <c r="M1011" s="376">
        <f t="shared" si="119"/>
        <v>1.6857720836142953E-2</v>
      </c>
      <c r="N1011" s="377">
        <v>204.5</v>
      </c>
      <c r="O1011" s="215">
        <f t="shared" si="120"/>
        <v>3.447403910991234</v>
      </c>
      <c r="P1011" s="210">
        <f t="shared" si="122"/>
        <v>1011.4632501685771</v>
      </c>
      <c r="Q1011" s="413">
        <f t="shared" si="123"/>
        <v>206.84423465947404</v>
      </c>
      <c r="R1011" s="6"/>
    </row>
    <row r="1012" spans="1:18" ht="12.75" customHeight="1">
      <c r="A1012" s="1586"/>
      <c r="B1012" s="17">
        <v>5</v>
      </c>
      <c r="C1012" s="375" t="s">
        <v>209</v>
      </c>
      <c r="D1012" s="212">
        <v>40</v>
      </c>
      <c r="E1012" s="212">
        <v>1998</v>
      </c>
      <c r="F1012" s="342">
        <f t="shared" si="121"/>
        <v>41.7</v>
      </c>
      <c r="G1012" s="342">
        <v>3.1</v>
      </c>
      <c r="H1012" s="342">
        <v>6.4</v>
      </c>
      <c r="I1012" s="342">
        <v>32.200000000000003</v>
      </c>
      <c r="J1012" s="342">
        <v>2183.7199999999998</v>
      </c>
      <c r="K1012" s="396">
        <v>31.4</v>
      </c>
      <c r="L1012" s="342">
        <v>2133.7600000000002</v>
      </c>
      <c r="M1012" s="376">
        <f t="shared" si="119"/>
        <v>1.4715806838632271E-2</v>
      </c>
      <c r="N1012" s="377">
        <v>204.5</v>
      </c>
      <c r="O1012" s="215">
        <f t="shared" si="120"/>
        <v>3.0093824985002993</v>
      </c>
      <c r="P1012" s="210">
        <f t="shared" si="122"/>
        <v>882.94841031793624</v>
      </c>
      <c r="Q1012" s="413">
        <f t="shared" si="123"/>
        <v>180.56294991001795</v>
      </c>
      <c r="R1012" s="6"/>
    </row>
    <row r="1013" spans="1:18" ht="12.75" customHeight="1">
      <c r="A1013" s="1586"/>
      <c r="B1013" s="17">
        <v>6</v>
      </c>
      <c r="C1013" s="375" t="s">
        <v>210</v>
      </c>
      <c r="D1013" s="212">
        <v>40</v>
      </c>
      <c r="E1013" s="212">
        <v>1986</v>
      </c>
      <c r="F1013" s="342">
        <f t="shared" si="121"/>
        <v>50.300000000000004</v>
      </c>
      <c r="G1013" s="342">
        <v>3.7</v>
      </c>
      <c r="H1013" s="342">
        <v>6.4</v>
      </c>
      <c r="I1013" s="342">
        <v>40.200000000000003</v>
      </c>
      <c r="J1013" s="342">
        <v>2246.36</v>
      </c>
      <c r="K1013" s="396">
        <v>40.200000000000003</v>
      </c>
      <c r="L1013" s="342">
        <v>2246.4</v>
      </c>
      <c r="M1013" s="376">
        <f t="shared" si="119"/>
        <v>1.7895299145299144E-2</v>
      </c>
      <c r="N1013" s="377">
        <v>204.5</v>
      </c>
      <c r="O1013" s="215">
        <f t="shared" si="120"/>
        <v>3.659588675213675</v>
      </c>
      <c r="P1013" s="210">
        <f t="shared" si="122"/>
        <v>1073.7179487179487</v>
      </c>
      <c r="Q1013" s="413">
        <f t="shared" si="123"/>
        <v>219.5753205128205</v>
      </c>
      <c r="R1013" s="6"/>
    </row>
    <row r="1014" spans="1:18" ht="12.75" customHeight="1">
      <c r="A1014" s="1586"/>
      <c r="B1014" s="17">
        <v>7</v>
      </c>
      <c r="C1014" s="375" t="s">
        <v>211</v>
      </c>
      <c r="D1014" s="212">
        <v>40</v>
      </c>
      <c r="E1014" s="212">
        <v>1992</v>
      </c>
      <c r="F1014" s="409">
        <f t="shared" si="121"/>
        <v>53.9</v>
      </c>
      <c r="G1014" s="342">
        <v>4.5</v>
      </c>
      <c r="H1014" s="342">
        <v>6.4</v>
      </c>
      <c r="I1014" s="342">
        <v>43</v>
      </c>
      <c r="J1014" s="342">
        <v>2227.7199999999998</v>
      </c>
      <c r="K1014" s="396">
        <v>43</v>
      </c>
      <c r="L1014" s="342">
        <v>2227.7199999999998</v>
      </c>
      <c r="M1014" s="374">
        <f t="shared" si="119"/>
        <v>1.9302246242795328E-2</v>
      </c>
      <c r="N1014" s="377">
        <v>204.5</v>
      </c>
      <c r="O1014" s="215">
        <f t="shared" si="120"/>
        <v>3.9473093566516444</v>
      </c>
      <c r="P1014" s="210">
        <f t="shared" si="122"/>
        <v>1158.1347745677197</v>
      </c>
      <c r="Q1014" s="413">
        <f t="shared" si="123"/>
        <v>236.83856139909867</v>
      </c>
      <c r="R1014" s="6"/>
    </row>
    <row r="1015" spans="1:18" ht="12.75" customHeight="1">
      <c r="A1015" s="1586"/>
      <c r="B1015" s="17">
        <v>8</v>
      </c>
      <c r="C1015" s="375" t="s">
        <v>212</v>
      </c>
      <c r="D1015" s="212">
        <v>20</v>
      </c>
      <c r="E1015" s="212">
        <v>1991</v>
      </c>
      <c r="F1015" s="409">
        <f t="shared" si="121"/>
        <v>21.2</v>
      </c>
      <c r="G1015" s="342">
        <v>1</v>
      </c>
      <c r="H1015" s="342">
        <v>3.2</v>
      </c>
      <c r="I1015" s="342">
        <v>17</v>
      </c>
      <c r="J1015" s="342">
        <v>1074.5999999999999</v>
      </c>
      <c r="K1015" s="396">
        <v>17</v>
      </c>
      <c r="L1015" s="342">
        <v>1074.5999999999999</v>
      </c>
      <c r="M1015" s="374">
        <f t="shared" si="119"/>
        <v>1.5819839940442958E-2</v>
      </c>
      <c r="N1015" s="377">
        <v>204.5</v>
      </c>
      <c r="O1015" s="215">
        <f t="shared" si="120"/>
        <v>3.2351572678205849</v>
      </c>
      <c r="P1015" s="210">
        <f t="shared" si="122"/>
        <v>949.19039642657754</v>
      </c>
      <c r="Q1015" s="413">
        <f t="shared" si="123"/>
        <v>194.1094360692351</v>
      </c>
      <c r="R1015" s="6"/>
    </row>
    <row r="1016" spans="1:18" ht="13.5" customHeight="1">
      <c r="A1016" s="1586"/>
      <c r="B1016" s="17">
        <v>9</v>
      </c>
      <c r="C1016" s="375"/>
      <c r="D1016" s="212"/>
      <c r="E1016" s="212"/>
      <c r="F1016" s="342"/>
      <c r="G1016" s="342"/>
      <c r="H1016" s="342"/>
      <c r="I1016" s="342"/>
      <c r="J1016" s="342"/>
      <c r="K1016" s="396"/>
      <c r="L1016" s="342"/>
      <c r="M1016" s="376"/>
      <c r="N1016" s="377"/>
      <c r="O1016" s="215"/>
      <c r="P1016" s="215"/>
      <c r="Q1016" s="413"/>
      <c r="R1016" s="6"/>
    </row>
    <row r="1017" spans="1:18" ht="13.5" customHeight="1" thickBot="1">
      <c r="A1017" s="1587"/>
      <c r="B1017" s="49"/>
      <c r="C1017" s="397"/>
      <c r="D1017" s="344"/>
      <c r="E1017" s="344"/>
      <c r="F1017" s="346"/>
      <c r="G1017" s="346"/>
      <c r="H1017" s="346"/>
      <c r="I1017" s="346"/>
      <c r="J1017" s="346"/>
      <c r="K1017" s="398"/>
      <c r="L1017" s="346"/>
      <c r="M1017" s="378"/>
      <c r="N1017" s="379"/>
      <c r="O1017" s="347"/>
      <c r="P1017" s="347"/>
      <c r="Q1017" s="414"/>
      <c r="R1017" s="6"/>
    </row>
    <row r="1018" spans="1:18">
      <c r="A1018" s="1589" t="s">
        <v>30</v>
      </c>
      <c r="B1018" s="89">
        <v>1</v>
      </c>
      <c r="C1018" s="380" t="s">
        <v>95</v>
      </c>
      <c r="D1018" s="349">
        <v>10</v>
      </c>
      <c r="E1018" s="349">
        <v>1968</v>
      </c>
      <c r="F1018" s="179">
        <f t="shared" ref="F1018:F1025" si="124">SUM(G1018+H1018+I1018)</f>
        <v>19.5</v>
      </c>
      <c r="G1018" s="352">
        <v>0.6</v>
      </c>
      <c r="H1018" s="352">
        <v>1.6</v>
      </c>
      <c r="I1018" s="352">
        <v>17.3</v>
      </c>
      <c r="J1018" s="352">
        <v>665.8</v>
      </c>
      <c r="K1018" s="399">
        <v>17.3</v>
      </c>
      <c r="L1018" s="352">
        <v>665.81</v>
      </c>
      <c r="M1018" s="381">
        <f t="shared" ref="M1018:M1025" si="125">SUM(K1018/L1018)</f>
        <v>2.5983388654420934E-2</v>
      </c>
      <c r="N1018" s="382">
        <v>204.5</v>
      </c>
      <c r="O1018" s="383">
        <f>SUM(M1018*N1018)</f>
        <v>5.3136029798290814</v>
      </c>
      <c r="P1018" s="180">
        <f t="shared" ref="P1018:P1025" si="126">SUM(M1018*60*1000)</f>
        <v>1559.0033192652559</v>
      </c>
      <c r="Q1018" s="415">
        <f t="shared" ref="Q1018:Q1035" si="127">SUM(O1018*60)</f>
        <v>318.81617878974487</v>
      </c>
      <c r="R1018" s="6"/>
    </row>
    <row r="1019" spans="1:18">
      <c r="A1019" s="1590"/>
      <c r="B1019" s="90">
        <v>2</v>
      </c>
      <c r="C1019" s="384" t="s">
        <v>98</v>
      </c>
      <c r="D1019" s="354">
        <v>40</v>
      </c>
      <c r="E1019" s="354">
        <v>1975</v>
      </c>
      <c r="F1019" s="179">
        <f t="shared" si="124"/>
        <v>63.800000000000004</v>
      </c>
      <c r="G1019" s="357">
        <v>2.2000000000000002</v>
      </c>
      <c r="H1019" s="357">
        <v>6.4</v>
      </c>
      <c r="I1019" s="357">
        <v>55.2</v>
      </c>
      <c r="J1019" s="357">
        <v>2260.9299999999998</v>
      </c>
      <c r="K1019" s="400">
        <v>55.2</v>
      </c>
      <c r="L1019" s="357">
        <v>2260.9</v>
      </c>
      <c r="M1019" s="385">
        <f t="shared" si="125"/>
        <v>2.4415055951169887E-2</v>
      </c>
      <c r="N1019" s="382">
        <v>204.5</v>
      </c>
      <c r="O1019" s="383">
        <f t="shared" ref="O1019:O1025" si="128">SUM(M1019*N1019)</f>
        <v>4.9928789420142419</v>
      </c>
      <c r="P1019" s="180">
        <f t="shared" si="126"/>
        <v>1464.9033570701934</v>
      </c>
      <c r="Q1019" s="415">
        <f t="shared" si="127"/>
        <v>299.57273652085451</v>
      </c>
      <c r="R1019" s="6"/>
    </row>
    <row r="1020" spans="1:18">
      <c r="A1020" s="1590"/>
      <c r="B1020" s="90">
        <v>3</v>
      </c>
      <c r="C1020" s="384" t="s">
        <v>97</v>
      </c>
      <c r="D1020" s="354">
        <v>50</v>
      </c>
      <c r="E1020" s="354">
        <v>1969</v>
      </c>
      <c r="F1020" s="179">
        <f t="shared" si="124"/>
        <v>73.099999999999994</v>
      </c>
      <c r="G1020" s="357">
        <v>3.9</v>
      </c>
      <c r="H1020" s="357">
        <v>7.9</v>
      </c>
      <c r="I1020" s="357">
        <v>61.3</v>
      </c>
      <c r="J1020" s="357">
        <v>2582.6</v>
      </c>
      <c r="K1020" s="400">
        <v>61.3</v>
      </c>
      <c r="L1020" s="357">
        <v>2582.6</v>
      </c>
      <c r="M1020" s="385">
        <f t="shared" si="125"/>
        <v>2.3735770154108264E-2</v>
      </c>
      <c r="N1020" s="382">
        <v>204.5</v>
      </c>
      <c r="O1020" s="383">
        <f t="shared" si="128"/>
        <v>4.8539649965151401</v>
      </c>
      <c r="P1020" s="180">
        <f t="shared" si="126"/>
        <v>1424.1462092464958</v>
      </c>
      <c r="Q1020" s="415">
        <f t="shared" si="127"/>
        <v>291.23789979090839</v>
      </c>
      <c r="R1020" s="6"/>
    </row>
    <row r="1021" spans="1:18">
      <c r="A1021" s="1590"/>
      <c r="B1021" s="90">
        <v>4</v>
      </c>
      <c r="C1021" s="384" t="s">
        <v>94</v>
      </c>
      <c r="D1021" s="354">
        <v>40</v>
      </c>
      <c r="E1021" s="354">
        <v>1980</v>
      </c>
      <c r="F1021" s="179">
        <f t="shared" si="124"/>
        <v>61.5</v>
      </c>
      <c r="G1021" s="357">
        <v>3.9</v>
      </c>
      <c r="H1021" s="357">
        <v>6.4</v>
      </c>
      <c r="I1021" s="357">
        <v>51.2</v>
      </c>
      <c r="J1021" s="357">
        <v>2208.7600000000002</v>
      </c>
      <c r="K1021" s="400">
        <v>51.2</v>
      </c>
      <c r="L1021" s="357">
        <v>2208.8000000000002</v>
      </c>
      <c r="M1021" s="385">
        <f t="shared" si="125"/>
        <v>2.3180007243752264E-2</v>
      </c>
      <c r="N1021" s="382">
        <v>204.5</v>
      </c>
      <c r="O1021" s="383">
        <f t="shared" si="128"/>
        <v>4.7403114813473382</v>
      </c>
      <c r="P1021" s="180">
        <f t="shared" si="126"/>
        <v>1390.8004346251359</v>
      </c>
      <c r="Q1021" s="415">
        <f t="shared" si="127"/>
        <v>284.41868888084031</v>
      </c>
      <c r="R1021" s="6"/>
    </row>
    <row r="1022" spans="1:18">
      <c r="A1022" s="1590"/>
      <c r="B1022" s="90">
        <v>5</v>
      </c>
      <c r="C1022" s="384" t="s">
        <v>92</v>
      </c>
      <c r="D1022" s="354">
        <v>50</v>
      </c>
      <c r="E1022" s="354">
        <v>1978</v>
      </c>
      <c r="F1022" s="179">
        <f t="shared" si="124"/>
        <v>72.2</v>
      </c>
      <c r="G1022" s="357">
        <v>3.1</v>
      </c>
      <c r="H1022" s="357">
        <v>8</v>
      </c>
      <c r="I1022" s="357">
        <v>61.1</v>
      </c>
      <c r="J1022" s="357">
        <v>2609.15</v>
      </c>
      <c r="K1022" s="400">
        <v>59.4</v>
      </c>
      <c r="L1022" s="357">
        <v>2537.29</v>
      </c>
      <c r="M1022" s="385">
        <f t="shared" si="125"/>
        <v>2.3410804440958659E-2</v>
      </c>
      <c r="N1022" s="382">
        <v>204.5</v>
      </c>
      <c r="O1022" s="383">
        <f t="shared" si="128"/>
        <v>4.7875095081760461</v>
      </c>
      <c r="P1022" s="180">
        <f t="shared" si="126"/>
        <v>1404.6482664575194</v>
      </c>
      <c r="Q1022" s="415">
        <f t="shared" si="127"/>
        <v>287.25057049056278</v>
      </c>
      <c r="R1022" s="6"/>
    </row>
    <row r="1023" spans="1:18">
      <c r="A1023" s="1590"/>
      <c r="B1023" s="90">
        <v>6</v>
      </c>
      <c r="C1023" s="384" t="s">
        <v>93</v>
      </c>
      <c r="D1023" s="354">
        <v>20</v>
      </c>
      <c r="E1023" s="354">
        <v>1979</v>
      </c>
      <c r="F1023" s="179">
        <f t="shared" si="124"/>
        <v>33.700000000000003</v>
      </c>
      <c r="G1023" s="357">
        <v>3.1</v>
      </c>
      <c r="H1023" s="357">
        <v>3.1</v>
      </c>
      <c r="I1023" s="357">
        <v>27.5</v>
      </c>
      <c r="J1023" s="357">
        <v>1072.6199999999999</v>
      </c>
      <c r="K1023" s="400">
        <v>27.5</v>
      </c>
      <c r="L1023" s="357">
        <v>1072.6199999999999</v>
      </c>
      <c r="M1023" s="381">
        <f t="shared" si="125"/>
        <v>2.5638157036042591E-2</v>
      </c>
      <c r="N1023" s="382">
        <v>204.5</v>
      </c>
      <c r="O1023" s="383">
        <f t="shared" si="128"/>
        <v>5.2430031138707101</v>
      </c>
      <c r="P1023" s="180">
        <f t="shared" si="126"/>
        <v>1538.2894221625554</v>
      </c>
      <c r="Q1023" s="415">
        <f t="shared" si="127"/>
        <v>314.58018683224259</v>
      </c>
      <c r="R1023" s="6"/>
    </row>
    <row r="1024" spans="1:18">
      <c r="A1024" s="1590"/>
      <c r="B1024" s="90">
        <v>7</v>
      </c>
      <c r="C1024" s="384" t="s">
        <v>96</v>
      </c>
      <c r="D1024" s="354">
        <v>50</v>
      </c>
      <c r="E1024" s="354">
        <v>1973</v>
      </c>
      <c r="F1024" s="179">
        <f t="shared" si="124"/>
        <v>68</v>
      </c>
      <c r="G1024" s="357">
        <v>4</v>
      </c>
      <c r="H1024" s="357">
        <v>7.8</v>
      </c>
      <c r="I1024" s="357">
        <v>56.2</v>
      </c>
      <c r="J1024" s="357">
        <v>2510.2199999999998</v>
      </c>
      <c r="K1024" s="400">
        <v>56.2</v>
      </c>
      <c r="L1024" s="357">
        <v>2510.1999999999998</v>
      </c>
      <c r="M1024" s="385">
        <f t="shared" si="125"/>
        <v>2.2388654290494785E-2</v>
      </c>
      <c r="N1024" s="382">
        <v>204.5</v>
      </c>
      <c r="O1024" s="383">
        <f t="shared" si="128"/>
        <v>4.5784798024061839</v>
      </c>
      <c r="P1024" s="180">
        <f t="shared" si="126"/>
        <v>1343.319257429687</v>
      </c>
      <c r="Q1024" s="415">
        <f t="shared" si="127"/>
        <v>274.70878814437106</v>
      </c>
      <c r="R1024" s="6"/>
    </row>
    <row r="1025" spans="1:18">
      <c r="A1025" s="1590"/>
      <c r="B1025" s="90">
        <v>8</v>
      </c>
      <c r="C1025" s="384" t="s">
        <v>192</v>
      </c>
      <c r="D1025" s="354">
        <v>45</v>
      </c>
      <c r="E1025" s="354">
        <v>1981</v>
      </c>
      <c r="F1025" s="179">
        <f t="shared" si="124"/>
        <v>62.599999999999994</v>
      </c>
      <c r="G1025" s="357">
        <v>3</v>
      </c>
      <c r="H1025" s="357">
        <v>7.2</v>
      </c>
      <c r="I1025" s="357">
        <v>52.4</v>
      </c>
      <c r="J1025" s="357">
        <v>2250.5500000000002</v>
      </c>
      <c r="K1025" s="400">
        <v>52.4</v>
      </c>
      <c r="L1025" s="357">
        <v>2250.5500000000002</v>
      </c>
      <c r="M1025" s="381">
        <f t="shared" si="125"/>
        <v>2.3283197440625621E-2</v>
      </c>
      <c r="N1025" s="382">
        <v>204.5</v>
      </c>
      <c r="O1025" s="383">
        <f t="shared" si="128"/>
        <v>4.7614138766079392</v>
      </c>
      <c r="P1025" s="180">
        <f t="shared" si="126"/>
        <v>1396.9918464375373</v>
      </c>
      <c r="Q1025" s="415">
        <f t="shared" si="127"/>
        <v>285.68483259647633</v>
      </c>
      <c r="R1025" s="6"/>
    </row>
    <row r="1026" spans="1:18">
      <c r="A1026" s="1591"/>
      <c r="B1026" s="92">
        <v>9</v>
      </c>
      <c r="C1026" s="97"/>
      <c r="D1026" s="90"/>
      <c r="E1026" s="90"/>
      <c r="F1026" s="387"/>
      <c r="G1026" s="387"/>
      <c r="H1026" s="387"/>
      <c r="I1026" s="387"/>
      <c r="J1026" s="387"/>
      <c r="K1026" s="388"/>
      <c r="L1026" s="387"/>
      <c r="M1026" s="389"/>
      <c r="N1026" s="390"/>
      <c r="O1026" s="391"/>
      <c r="P1026" s="180"/>
      <c r="Q1026" s="415"/>
      <c r="R1026" s="6"/>
    </row>
    <row r="1027" spans="1:18" ht="12" thickBot="1">
      <c r="A1027" s="1592"/>
      <c r="B1027" s="93">
        <v>10</v>
      </c>
      <c r="C1027" s="401"/>
      <c r="D1027" s="360"/>
      <c r="E1027" s="360"/>
      <c r="F1027" s="363"/>
      <c r="G1027" s="363"/>
      <c r="H1027" s="363"/>
      <c r="I1027" s="363"/>
      <c r="J1027" s="363"/>
      <c r="K1027" s="402"/>
      <c r="L1027" s="363"/>
      <c r="M1027" s="386"/>
      <c r="N1027" s="403"/>
      <c r="O1027" s="230"/>
      <c r="P1027" s="230"/>
      <c r="Q1027" s="416"/>
      <c r="R1027" s="6"/>
    </row>
    <row r="1028" spans="1:18">
      <c r="A1028" s="1588" t="s">
        <v>12</v>
      </c>
      <c r="B1028" s="21">
        <v>1</v>
      </c>
      <c r="C1028" s="91" t="s">
        <v>105</v>
      </c>
      <c r="D1028" s="299">
        <v>12</v>
      </c>
      <c r="E1028" s="299">
        <v>1960</v>
      </c>
      <c r="F1028" s="392">
        <f t="shared" ref="F1028:F1036" si="129">SUM(G1028+H1028+I1028)</f>
        <v>21.2</v>
      </c>
      <c r="G1028" s="185">
        <v>0.6</v>
      </c>
      <c r="H1028" s="185">
        <v>1.9</v>
      </c>
      <c r="I1028" s="185">
        <v>18.7</v>
      </c>
      <c r="J1028" s="185">
        <v>530.4</v>
      </c>
      <c r="K1028" s="276">
        <v>17.2</v>
      </c>
      <c r="L1028" s="185">
        <v>487.4</v>
      </c>
      <c r="M1028" s="417">
        <f>SUM(K1028/L1028)</f>
        <v>3.528929011079196E-2</v>
      </c>
      <c r="N1028" s="418">
        <v>204.5</v>
      </c>
      <c r="O1028" s="419">
        <f>SUM(M1028*N1028)</f>
        <v>7.2166598276569562</v>
      </c>
      <c r="P1028" s="287">
        <f t="shared" ref="P1028:P1036" si="130">SUM(M1028*60*1000)</f>
        <v>2117.3574066475176</v>
      </c>
      <c r="Q1028" s="420">
        <f t="shared" si="127"/>
        <v>432.99958965941738</v>
      </c>
      <c r="R1028" s="6"/>
    </row>
    <row r="1029" spans="1:18">
      <c r="A1029" s="1538"/>
      <c r="B1029" s="23">
        <v>2</v>
      </c>
      <c r="C1029" s="300" t="s">
        <v>193</v>
      </c>
      <c r="D1029" s="301">
        <v>8</v>
      </c>
      <c r="E1029" s="301">
        <v>1975</v>
      </c>
      <c r="F1029" s="186">
        <f t="shared" si="129"/>
        <v>14.4</v>
      </c>
      <c r="G1029" s="186"/>
      <c r="H1029" s="186">
        <v>0</v>
      </c>
      <c r="I1029" s="186">
        <v>14.4</v>
      </c>
      <c r="J1029" s="186">
        <v>402.69</v>
      </c>
      <c r="K1029" s="277">
        <v>14.4</v>
      </c>
      <c r="L1029" s="186">
        <v>402.69</v>
      </c>
      <c r="M1029" s="303">
        <f>SUM(K1029/L1029)</f>
        <v>3.5759517246517172E-2</v>
      </c>
      <c r="N1029" s="304">
        <v>204.5</v>
      </c>
      <c r="O1029" s="305">
        <f t="shared" ref="O1029:O1036" si="131">SUM(M1029*N1029)</f>
        <v>7.3128212769127616</v>
      </c>
      <c r="P1029" s="287">
        <f t="shared" si="130"/>
        <v>2145.5710347910303</v>
      </c>
      <c r="Q1029" s="420">
        <f t="shared" si="127"/>
        <v>438.76927661476572</v>
      </c>
      <c r="R1029" s="6"/>
    </row>
    <row r="1030" spans="1:18">
      <c r="A1030" s="1538"/>
      <c r="B1030" s="23">
        <v>3</v>
      </c>
      <c r="C1030" s="300" t="s">
        <v>101</v>
      </c>
      <c r="D1030" s="301">
        <v>8</v>
      </c>
      <c r="E1030" s="301">
        <v>1959</v>
      </c>
      <c r="F1030" s="186">
        <f t="shared" si="129"/>
        <v>11</v>
      </c>
      <c r="G1030" s="186"/>
      <c r="H1030" s="186">
        <v>0</v>
      </c>
      <c r="I1030" s="186">
        <v>11</v>
      </c>
      <c r="J1030" s="186">
        <v>303.83</v>
      </c>
      <c r="K1030" s="277">
        <v>9.3000000000000007</v>
      </c>
      <c r="L1030" s="186">
        <v>256.89999999999998</v>
      </c>
      <c r="M1030" s="303">
        <f t="shared" ref="M1030:M1036" si="132">SUM(K1030/L1030)</f>
        <v>3.6200856364344107E-2</v>
      </c>
      <c r="N1030" s="304">
        <v>204.5</v>
      </c>
      <c r="O1030" s="305">
        <f t="shared" si="131"/>
        <v>7.4030751265083703</v>
      </c>
      <c r="P1030" s="287">
        <f t="shared" si="130"/>
        <v>2172.0513818606464</v>
      </c>
      <c r="Q1030" s="420">
        <f t="shared" si="127"/>
        <v>444.18450759050222</v>
      </c>
      <c r="R1030" s="6"/>
    </row>
    <row r="1031" spans="1:18">
      <c r="A1031" s="1538"/>
      <c r="B1031" s="23">
        <v>4</v>
      </c>
      <c r="C1031" s="300" t="s">
        <v>99</v>
      </c>
      <c r="D1031" s="301">
        <v>12</v>
      </c>
      <c r="E1031" s="301">
        <v>1962</v>
      </c>
      <c r="F1031" s="186">
        <f t="shared" si="129"/>
        <v>18.3</v>
      </c>
      <c r="G1031" s="186">
        <v>0.7</v>
      </c>
      <c r="H1031" s="186">
        <v>1.8</v>
      </c>
      <c r="I1031" s="186">
        <v>15.8</v>
      </c>
      <c r="J1031" s="186">
        <v>538</v>
      </c>
      <c r="K1031" s="277">
        <v>13.27</v>
      </c>
      <c r="L1031" s="186">
        <v>451.7</v>
      </c>
      <c r="M1031" s="303">
        <f t="shared" si="132"/>
        <v>2.9377905689617002E-2</v>
      </c>
      <c r="N1031" s="304">
        <v>204.5</v>
      </c>
      <c r="O1031" s="305">
        <f t="shared" si="131"/>
        <v>6.0077817135266764</v>
      </c>
      <c r="P1031" s="287">
        <f t="shared" si="130"/>
        <v>1762.67434137702</v>
      </c>
      <c r="Q1031" s="420">
        <f t="shared" si="127"/>
        <v>360.46690281160056</v>
      </c>
      <c r="R1031" s="6"/>
    </row>
    <row r="1032" spans="1:18">
      <c r="A1032" s="1538"/>
      <c r="B1032" s="23">
        <v>5</v>
      </c>
      <c r="C1032" s="300" t="s">
        <v>102</v>
      </c>
      <c r="D1032" s="301">
        <v>34</v>
      </c>
      <c r="E1032" s="301">
        <v>1964</v>
      </c>
      <c r="F1032" s="186">
        <f t="shared" si="129"/>
        <v>33.700000000000003</v>
      </c>
      <c r="G1032" s="186">
        <v>2</v>
      </c>
      <c r="H1032" s="186">
        <v>0.2</v>
      </c>
      <c r="I1032" s="186">
        <v>31.5</v>
      </c>
      <c r="J1032" s="186">
        <v>1104.75</v>
      </c>
      <c r="K1032" s="277">
        <v>31.5</v>
      </c>
      <c r="L1032" s="186">
        <v>1104.8</v>
      </c>
      <c r="M1032" s="303">
        <f t="shared" si="132"/>
        <v>2.8511947863866766E-2</v>
      </c>
      <c r="N1032" s="304">
        <v>204.5</v>
      </c>
      <c r="O1032" s="305">
        <f t="shared" si="131"/>
        <v>5.8306933381607537</v>
      </c>
      <c r="P1032" s="287">
        <f t="shared" si="130"/>
        <v>1710.7168718320058</v>
      </c>
      <c r="Q1032" s="420">
        <f t="shared" si="127"/>
        <v>349.84160028964521</v>
      </c>
      <c r="R1032" s="6"/>
    </row>
    <row r="1033" spans="1:18">
      <c r="A1033" s="1538"/>
      <c r="B1033" s="23">
        <v>6</v>
      </c>
      <c r="C1033" s="300" t="s">
        <v>100</v>
      </c>
      <c r="D1033" s="301">
        <v>8</v>
      </c>
      <c r="E1033" s="301">
        <v>1962</v>
      </c>
      <c r="F1033" s="186">
        <f t="shared" si="129"/>
        <v>13.8</v>
      </c>
      <c r="G1033" s="186">
        <v>0.4</v>
      </c>
      <c r="H1033" s="186">
        <v>1.3</v>
      </c>
      <c r="I1033" s="186">
        <v>12.1</v>
      </c>
      <c r="J1033" s="186">
        <v>354.74</v>
      </c>
      <c r="K1033" s="277">
        <v>10.4</v>
      </c>
      <c r="L1033" s="186">
        <v>305.78699999999998</v>
      </c>
      <c r="M1033" s="303">
        <f t="shared" si="132"/>
        <v>3.4010602151170591E-2</v>
      </c>
      <c r="N1033" s="304">
        <v>204.5</v>
      </c>
      <c r="O1033" s="305">
        <f t="shared" si="131"/>
        <v>6.9551681399143854</v>
      </c>
      <c r="P1033" s="287">
        <f t="shared" si="130"/>
        <v>2040.6361290702355</v>
      </c>
      <c r="Q1033" s="420">
        <f t="shared" si="127"/>
        <v>417.3100883948631</v>
      </c>
      <c r="R1033" s="6"/>
    </row>
    <row r="1034" spans="1:18">
      <c r="A1034" s="1538"/>
      <c r="B1034" s="23">
        <v>7</v>
      </c>
      <c r="C1034" s="300" t="s">
        <v>103</v>
      </c>
      <c r="D1034" s="301">
        <v>6</v>
      </c>
      <c r="E1034" s="301" t="s">
        <v>104</v>
      </c>
      <c r="F1034" s="186">
        <f t="shared" si="129"/>
        <v>10.299999999999999</v>
      </c>
      <c r="G1034" s="186">
        <v>0.2</v>
      </c>
      <c r="H1034" s="186">
        <v>0.9</v>
      </c>
      <c r="I1034" s="186">
        <v>9.1999999999999993</v>
      </c>
      <c r="J1034" s="186">
        <v>252.5</v>
      </c>
      <c r="K1034" s="277">
        <v>9.1999999999999993</v>
      </c>
      <c r="L1034" s="186">
        <v>252.5</v>
      </c>
      <c r="M1034" s="303">
        <f t="shared" si="132"/>
        <v>3.6435643564356433E-2</v>
      </c>
      <c r="N1034" s="304">
        <v>204.5</v>
      </c>
      <c r="O1034" s="305">
        <f t="shared" si="131"/>
        <v>7.4510891089108906</v>
      </c>
      <c r="P1034" s="287">
        <f t="shared" si="130"/>
        <v>2186.1386138613857</v>
      </c>
      <c r="Q1034" s="420">
        <f t="shared" si="127"/>
        <v>447.06534653465343</v>
      </c>
      <c r="R1034" s="6"/>
    </row>
    <row r="1035" spans="1:18">
      <c r="A1035" s="1538"/>
      <c r="B1035" s="23">
        <v>8</v>
      </c>
      <c r="C1035" s="300" t="s">
        <v>106</v>
      </c>
      <c r="D1035" s="301">
        <v>9</v>
      </c>
      <c r="E1035" s="301" t="s">
        <v>104</v>
      </c>
      <c r="F1035" s="267">
        <f t="shared" si="129"/>
        <v>7.3</v>
      </c>
      <c r="G1035" s="186"/>
      <c r="H1035" s="186">
        <v>0</v>
      </c>
      <c r="I1035" s="186">
        <v>7.3</v>
      </c>
      <c r="J1035" s="186">
        <v>255.12</v>
      </c>
      <c r="K1035" s="277">
        <v>7.3</v>
      </c>
      <c r="L1035" s="186">
        <v>255.1</v>
      </c>
      <c r="M1035" s="249">
        <f t="shared" si="132"/>
        <v>2.8616228929831438E-2</v>
      </c>
      <c r="N1035" s="304">
        <v>204.5</v>
      </c>
      <c r="O1035" s="305">
        <f t="shared" si="131"/>
        <v>5.8520188161505287</v>
      </c>
      <c r="P1035" s="287">
        <f t="shared" si="130"/>
        <v>1716.9737357898862</v>
      </c>
      <c r="Q1035" s="420">
        <f t="shared" si="127"/>
        <v>351.1211289690317</v>
      </c>
      <c r="R1035" s="6"/>
    </row>
    <row r="1036" spans="1:18">
      <c r="A1036" s="1538"/>
      <c r="B1036" s="23">
        <v>9</v>
      </c>
      <c r="C1036" s="27" t="s">
        <v>486</v>
      </c>
      <c r="D1036" s="23">
        <v>12</v>
      </c>
      <c r="E1036" s="23">
        <v>1963</v>
      </c>
      <c r="F1036" s="284">
        <f t="shared" si="129"/>
        <v>18.399999999999999</v>
      </c>
      <c r="G1036" s="270">
        <v>1.2</v>
      </c>
      <c r="H1036" s="270">
        <v>1.7</v>
      </c>
      <c r="I1036" s="270">
        <v>15.5</v>
      </c>
      <c r="J1036" s="270">
        <v>533.91999999999996</v>
      </c>
      <c r="K1036" s="283">
        <v>15.5</v>
      </c>
      <c r="L1036" s="270">
        <v>533.9</v>
      </c>
      <c r="M1036" s="31">
        <f t="shared" si="132"/>
        <v>2.9031653867765499E-2</v>
      </c>
      <c r="N1036" s="304">
        <v>204.5</v>
      </c>
      <c r="O1036" s="287">
        <f t="shared" si="131"/>
        <v>5.9369732159580444</v>
      </c>
      <c r="P1036" s="287">
        <f t="shared" si="130"/>
        <v>1741.8992320659299</v>
      </c>
      <c r="Q1036" s="420">
        <f t="shared" ref="Q1036" si="133">SUM(O1036*60)</f>
        <v>356.21839295748265</v>
      </c>
      <c r="R1036" s="6"/>
    </row>
    <row r="1037" spans="1:18" ht="12" thickBot="1">
      <c r="A1037" s="1539"/>
      <c r="B1037" s="24">
        <v>10</v>
      </c>
      <c r="C1037" s="393"/>
      <c r="D1037" s="308"/>
      <c r="E1037" s="308"/>
      <c r="F1037" s="307"/>
      <c r="G1037" s="307"/>
      <c r="H1037" s="307"/>
      <c r="I1037" s="307"/>
      <c r="J1037" s="307"/>
      <c r="K1037" s="307"/>
      <c r="L1037" s="307"/>
      <c r="M1037" s="307"/>
      <c r="N1037" s="307"/>
      <c r="O1037" s="307"/>
      <c r="P1037" s="307"/>
      <c r="Q1037" s="811"/>
    </row>
    <row r="1038" spans="1:18">
      <c r="Q1038" s="108"/>
    </row>
    <row r="1040" spans="1:18" ht="15">
      <c r="A1040" s="1547" t="s">
        <v>194</v>
      </c>
      <c r="B1040" s="1547"/>
      <c r="C1040" s="1547"/>
      <c r="D1040" s="1547"/>
      <c r="E1040" s="1547"/>
      <c r="F1040" s="1547"/>
      <c r="G1040" s="1547"/>
      <c r="H1040" s="1547"/>
      <c r="I1040" s="1547"/>
      <c r="J1040" s="1547"/>
      <c r="K1040" s="1547"/>
      <c r="L1040" s="1547"/>
      <c r="M1040" s="1547"/>
      <c r="N1040" s="1547"/>
      <c r="O1040" s="1547"/>
      <c r="P1040" s="1547"/>
      <c r="Q1040" s="1547"/>
    </row>
    <row r="1041" spans="1:17" ht="13.5" thickBot="1">
      <c r="A1041" s="1265"/>
      <c r="B1041" s="1265"/>
      <c r="C1041" s="1265"/>
      <c r="D1041" s="1265"/>
      <c r="E1041" s="1521" t="s">
        <v>507</v>
      </c>
      <c r="F1041" s="1521"/>
      <c r="G1041" s="1521"/>
      <c r="H1041" s="1521"/>
      <c r="I1041" s="1265">
        <v>-1.2</v>
      </c>
      <c r="J1041" s="1265" t="s">
        <v>506</v>
      </c>
      <c r="K1041" s="1265" t="s">
        <v>508</v>
      </c>
      <c r="L1041" s="1265">
        <v>595</v>
      </c>
      <c r="M1041" s="1265"/>
      <c r="N1041" s="1265"/>
      <c r="O1041" s="1265"/>
      <c r="P1041" s="1265"/>
      <c r="Q1041" s="1265"/>
    </row>
    <row r="1042" spans="1:17">
      <c r="A1042" s="1549" t="s">
        <v>1</v>
      </c>
      <c r="B1042" s="1552" t="s">
        <v>0</v>
      </c>
      <c r="C1042" s="1524" t="s">
        <v>2</v>
      </c>
      <c r="D1042" s="1524" t="s">
        <v>3</v>
      </c>
      <c r="E1042" s="1524" t="s">
        <v>13</v>
      </c>
      <c r="F1042" s="1527" t="s">
        <v>14</v>
      </c>
      <c r="G1042" s="1528"/>
      <c r="H1042" s="1528"/>
      <c r="I1042" s="1529"/>
      <c r="J1042" s="1524" t="s">
        <v>4</v>
      </c>
      <c r="K1042" s="1524" t="s">
        <v>15</v>
      </c>
      <c r="L1042" s="1524" t="s">
        <v>5</v>
      </c>
      <c r="M1042" s="1524" t="s">
        <v>6</v>
      </c>
      <c r="N1042" s="1524" t="s">
        <v>16</v>
      </c>
      <c r="O1042" s="1554" t="s">
        <v>17</v>
      </c>
      <c r="P1042" s="1524" t="s">
        <v>25</v>
      </c>
      <c r="Q1042" s="1543" t="s">
        <v>26</v>
      </c>
    </row>
    <row r="1043" spans="1:17" ht="33.75">
      <c r="A1043" s="1550"/>
      <c r="B1043" s="1553"/>
      <c r="C1043" s="1525"/>
      <c r="D1043" s="1526"/>
      <c r="E1043" s="1526"/>
      <c r="F1043" s="795" t="s">
        <v>18</v>
      </c>
      <c r="G1043" s="795" t="s">
        <v>19</v>
      </c>
      <c r="H1043" s="795" t="s">
        <v>20</v>
      </c>
      <c r="I1043" s="795" t="s">
        <v>21</v>
      </c>
      <c r="J1043" s="1526"/>
      <c r="K1043" s="1526"/>
      <c r="L1043" s="1526"/>
      <c r="M1043" s="1526"/>
      <c r="N1043" s="1526"/>
      <c r="O1043" s="1555"/>
      <c r="P1043" s="1526"/>
      <c r="Q1043" s="1544"/>
    </row>
    <row r="1044" spans="1:17" ht="12" thickBot="1">
      <c r="A1044" s="1551"/>
      <c r="B1044" s="1578"/>
      <c r="C1044" s="1579"/>
      <c r="D1044" s="34" t="s">
        <v>7</v>
      </c>
      <c r="E1044" s="34" t="s">
        <v>8</v>
      </c>
      <c r="F1044" s="34" t="s">
        <v>9</v>
      </c>
      <c r="G1044" s="34" t="s">
        <v>9</v>
      </c>
      <c r="H1044" s="34" t="s">
        <v>9</v>
      </c>
      <c r="I1044" s="34" t="s">
        <v>9</v>
      </c>
      <c r="J1044" s="34" t="s">
        <v>22</v>
      </c>
      <c r="K1044" s="34" t="s">
        <v>9</v>
      </c>
      <c r="L1044" s="34" t="s">
        <v>22</v>
      </c>
      <c r="M1044" s="34" t="s">
        <v>64</v>
      </c>
      <c r="N1044" s="34" t="s">
        <v>10</v>
      </c>
      <c r="O1044" s="34" t="s">
        <v>65</v>
      </c>
      <c r="P1044" s="35" t="s">
        <v>27</v>
      </c>
      <c r="Q1044" s="36" t="s">
        <v>28</v>
      </c>
    </row>
    <row r="1045" spans="1:17">
      <c r="A1045" s="1530" t="s">
        <v>11</v>
      </c>
      <c r="B1045" s="54">
        <v>1</v>
      </c>
      <c r="C1045" s="1045" t="s">
        <v>721</v>
      </c>
      <c r="D1045" s="994">
        <v>6</v>
      </c>
      <c r="E1045" s="994">
        <v>1983</v>
      </c>
      <c r="F1045" s="771">
        <v>7</v>
      </c>
      <c r="G1045" s="1046">
        <v>0.51</v>
      </c>
      <c r="H1045" s="1046">
        <v>1.1200000000000001</v>
      </c>
      <c r="I1045" s="1046">
        <v>5.37</v>
      </c>
      <c r="J1045" s="771">
        <v>396</v>
      </c>
      <c r="K1045" s="1268">
        <v>5.37</v>
      </c>
      <c r="L1045" s="771">
        <v>396</v>
      </c>
      <c r="M1045" s="996">
        <f>K1045/L1045</f>
        <v>1.3560606060606061E-2</v>
      </c>
      <c r="N1045" s="1046">
        <v>190.86</v>
      </c>
      <c r="O1045" s="1047">
        <f>M1045*N1045</f>
        <v>2.5881772727272732</v>
      </c>
      <c r="P1045" s="1047">
        <f>M1045*60*1000</f>
        <v>813.63636363636374</v>
      </c>
      <c r="Q1045" s="668">
        <f>P1045*N1045/1000</f>
        <v>155.29063636363639</v>
      </c>
    </row>
    <row r="1046" spans="1:17">
      <c r="A1046" s="1531"/>
      <c r="B1046" s="58">
        <v>2</v>
      </c>
      <c r="C1046" s="1048" t="s">
        <v>722</v>
      </c>
      <c r="D1046" s="1001">
        <v>12</v>
      </c>
      <c r="E1046" s="1001">
        <v>1961</v>
      </c>
      <c r="F1046" s="669">
        <v>9.4</v>
      </c>
      <c r="G1046" s="1049">
        <v>1.02</v>
      </c>
      <c r="H1046" s="1049">
        <v>1.92</v>
      </c>
      <c r="I1046" s="1049">
        <v>6.46</v>
      </c>
      <c r="J1046" s="669">
        <v>555</v>
      </c>
      <c r="K1046" s="1050">
        <v>6.46</v>
      </c>
      <c r="L1046" s="669">
        <v>555</v>
      </c>
      <c r="M1046" s="670">
        <f t="shared" ref="M1046:M1047" si="134">K1046/L1046</f>
        <v>1.163963963963964E-2</v>
      </c>
      <c r="N1046" s="1049">
        <v>190.86</v>
      </c>
      <c r="O1046" s="671">
        <f t="shared" ref="O1046:O1047" si="135">M1046*N1046</f>
        <v>2.2215416216216219</v>
      </c>
      <c r="P1046" s="1047">
        <f t="shared" ref="P1046:P1047" si="136">M1046*60*1000</f>
        <v>698.37837837837833</v>
      </c>
      <c r="Q1046" s="672">
        <f t="shared" ref="Q1046:Q1047" si="137">P1046*N1046/1000</f>
        <v>133.2924972972973</v>
      </c>
    </row>
    <row r="1047" spans="1:17">
      <c r="A1047" s="1532"/>
      <c r="B1047" s="51">
        <v>3</v>
      </c>
      <c r="C1047" s="1048" t="s">
        <v>723</v>
      </c>
      <c r="D1047" s="1001">
        <v>11</v>
      </c>
      <c r="E1047" s="1001">
        <v>1964</v>
      </c>
      <c r="F1047" s="669">
        <v>8.1999999999999993</v>
      </c>
      <c r="G1047" s="1049">
        <v>0.66</v>
      </c>
      <c r="H1047" s="1049">
        <v>1.84</v>
      </c>
      <c r="I1047" s="1049">
        <v>5.7</v>
      </c>
      <c r="J1047" s="669">
        <v>537</v>
      </c>
      <c r="K1047" s="1050">
        <v>5.7</v>
      </c>
      <c r="L1047" s="669">
        <v>537</v>
      </c>
      <c r="M1047" s="670">
        <f t="shared" si="134"/>
        <v>1.0614525139664805E-2</v>
      </c>
      <c r="N1047" s="1049">
        <v>190.86</v>
      </c>
      <c r="O1047" s="671">
        <f t="shared" si="135"/>
        <v>2.0258882681564248</v>
      </c>
      <c r="P1047" s="1047">
        <f t="shared" si="136"/>
        <v>636.87150837988838</v>
      </c>
      <c r="Q1047" s="672">
        <f t="shared" si="137"/>
        <v>121.55329608938551</v>
      </c>
    </row>
    <row r="1048" spans="1:17">
      <c r="A1048" s="1532"/>
      <c r="B1048" s="51">
        <v>4</v>
      </c>
      <c r="C1048" s="1048"/>
      <c r="D1048" s="1001"/>
      <c r="E1048" s="1001"/>
      <c r="F1048" s="669"/>
      <c r="G1048" s="1049"/>
      <c r="H1048" s="1049"/>
      <c r="I1048" s="1049"/>
      <c r="J1048" s="669"/>
      <c r="K1048" s="1050"/>
      <c r="L1048" s="669"/>
      <c r="M1048" s="670"/>
      <c r="N1048" s="1049"/>
      <c r="O1048" s="671"/>
      <c r="P1048" s="1047"/>
      <c r="Q1048" s="672"/>
    </row>
    <row r="1049" spans="1:17">
      <c r="A1049" s="1532"/>
      <c r="B1049" s="51">
        <v>5</v>
      </c>
      <c r="C1049" s="1000"/>
      <c r="D1049" s="1051"/>
      <c r="E1049" s="1051"/>
      <c r="F1049" s="1002"/>
      <c r="G1049" s="1052"/>
      <c r="H1049" s="1002"/>
      <c r="I1049" s="1052"/>
      <c r="J1049" s="1002"/>
      <c r="K1049" s="1053"/>
      <c r="L1049" s="1002"/>
      <c r="M1049" s="1034"/>
      <c r="N1049" s="1052"/>
      <c r="O1049" s="1004"/>
      <c r="P1049" s="998"/>
      <c r="Q1049" s="1005"/>
    </row>
    <row r="1050" spans="1:17">
      <c r="A1050" s="1532"/>
      <c r="B1050" s="59"/>
      <c r="C1050" s="1000"/>
      <c r="D1050" s="1051"/>
      <c r="E1050" s="1051"/>
      <c r="F1050" s="1002"/>
      <c r="G1050" s="1052"/>
      <c r="H1050" s="1002"/>
      <c r="I1050" s="1002"/>
      <c r="J1050" s="1002"/>
      <c r="K1050" s="1033"/>
      <c r="L1050" s="1002"/>
      <c r="M1050" s="1034"/>
      <c r="N1050" s="1052"/>
      <c r="O1050" s="1004"/>
      <c r="P1050" s="998"/>
      <c r="Q1050" s="1005"/>
    </row>
    <row r="1051" spans="1:17">
      <c r="A1051" s="1532"/>
      <c r="B1051" s="59"/>
      <c r="C1051" s="1048"/>
      <c r="D1051" s="1001"/>
      <c r="E1051" s="1001"/>
      <c r="F1051" s="669"/>
      <c r="G1051" s="1049"/>
      <c r="H1051" s="1049"/>
      <c r="I1051" s="1049"/>
      <c r="J1051" s="669"/>
      <c r="K1051" s="1050"/>
      <c r="L1051" s="669"/>
      <c r="M1051" s="670"/>
      <c r="N1051" s="1049"/>
      <c r="O1051" s="671"/>
      <c r="P1051" s="1047"/>
      <c r="Q1051" s="672"/>
    </row>
    <row r="1052" spans="1:17" ht="12" thickBot="1">
      <c r="A1052" s="1532"/>
      <c r="B1052" s="59" t="s">
        <v>39</v>
      </c>
      <c r="C1052" s="1058"/>
      <c r="D1052" s="1059"/>
      <c r="E1052" s="1059"/>
      <c r="F1052" s="787"/>
      <c r="G1052" s="787"/>
      <c r="H1052" s="1060"/>
      <c r="I1052" s="1060"/>
      <c r="J1052" s="787"/>
      <c r="K1052" s="1061"/>
      <c r="L1052" s="787"/>
      <c r="M1052" s="788"/>
      <c r="N1052" s="1060"/>
      <c r="O1052" s="789"/>
      <c r="P1052" s="1062"/>
      <c r="Q1052" s="790"/>
    </row>
    <row r="1053" spans="1:17">
      <c r="A1053" s="1533" t="s">
        <v>29</v>
      </c>
      <c r="B1053" s="1270">
        <v>1</v>
      </c>
      <c r="C1053" s="1275" t="s">
        <v>724</v>
      </c>
      <c r="D1053" s="1276">
        <v>28</v>
      </c>
      <c r="E1053" s="1276">
        <v>1974</v>
      </c>
      <c r="F1053" s="1009">
        <v>26.4</v>
      </c>
      <c r="G1053" s="1165">
        <v>1.86</v>
      </c>
      <c r="H1053" s="1165">
        <v>4.4800000000000004</v>
      </c>
      <c r="I1053" s="1009">
        <v>20</v>
      </c>
      <c r="J1053" s="1009">
        <v>1391</v>
      </c>
      <c r="K1053" s="1010">
        <v>20</v>
      </c>
      <c r="L1053" s="1009">
        <v>1391</v>
      </c>
      <c r="M1053" s="1257">
        <f>K1053/L1053</f>
        <v>1.4378145219266714E-2</v>
      </c>
      <c r="N1053" s="1165">
        <v>204.81</v>
      </c>
      <c r="O1053" s="1258">
        <f t="shared" ref="O1053:O1058" si="138">M1053*N1053</f>
        <v>2.944787922358016</v>
      </c>
      <c r="P1053" s="1258">
        <f t="shared" ref="P1053:P1058" si="139">M1053*60*1000</f>
        <v>862.68871315600279</v>
      </c>
      <c r="Q1053" s="1259">
        <f t="shared" ref="Q1053:Q1058" si="140">P1053*N1053/1000</f>
        <v>176.68727534148096</v>
      </c>
    </row>
    <row r="1054" spans="1:17">
      <c r="A1054" s="1534"/>
      <c r="B1054" s="61">
        <v>2</v>
      </c>
      <c r="C1054" s="1271" t="s">
        <v>725</v>
      </c>
      <c r="D1054" s="1272">
        <v>29</v>
      </c>
      <c r="E1054" s="1272">
        <v>1974</v>
      </c>
      <c r="F1054" s="1008">
        <v>26.6</v>
      </c>
      <c r="G1054" s="1168">
        <v>2.54</v>
      </c>
      <c r="H1054" s="1168">
        <v>4.4800000000000004</v>
      </c>
      <c r="I1054" s="1008">
        <v>19.600000000000001</v>
      </c>
      <c r="J1054" s="1008">
        <v>1359</v>
      </c>
      <c r="K1054" s="1015">
        <v>19.600000000000001</v>
      </c>
      <c r="L1054" s="1008">
        <v>1359</v>
      </c>
      <c r="M1054" s="1011">
        <f>K1054/L1054</f>
        <v>1.4422369389256808E-2</v>
      </c>
      <c r="N1054" s="1168">
        <v>204.81</v>
      </c>
      <c r="O1054" s="1012">
        <f t="shared" si="138"/>
        <v>2.9538454746136869</v>
      </c>
      <c r="P1054" s="1012">
        <f t="shared" si="139"/>
        <v>865.3421633554085</v>
      </c>
      <c r="Q1054" s="1013">
        <f t="shared" si="140"/>
        <v>177.23072847682121</v>
      </c>
    </row>
    <row r="1055" spans="1:17">
      <c r="A1055" s="1534"/>
      <c r="B1055" s="17">
        <v>3</v>
      </c>
      <c r="C1055" s="1271" t="s">
        <v>726</v>
      </c>
      <c r="D1055" s="1272">
        <v>48</v>
      </c>
      <c r="E1055" s="1272">
        <v>1979</v>
      </c>
      <c r="F1055" s="1008">
        <v>46.1</v>
      </c>
      <c r="G1055" s="1168">
        <v>4.6900000000000004</v>
      </c>
      <c r="H1055" s="1168">
        <v>7.68</v>
      </c>
      <c r="I1055" s="1168">
        <v>33.729999999999997</v>
      </c>
      <c r="J1055" s="1008">
        <v>2401</v>
      </c>
      <c r="K1055" s="1269">
        <v>33.729999999999997</v>
      </c>
      <c r="L1055" s="1008">
        <v>2401</v>
      </c>
      <c r="M1055" s="1016">
        <f t="shared" ref="M1055:M1058" si="141">K1055/L1055</f>
        <v>1.4048313202832152E-2</v>
      </c>
      <c r="N1055" s="1168">
        <v>204.81</v>
      </c>
      <c r="O1055" s="1012">
        <f t="shared" si="138"/>
        <v>2.8772350270720533</v>
      </c>
      <c r="P1055" s="1012">
        <f t="shared" si="139"/>
        <v>842.89879216992915</v>
      </c>
      <c r="Q1055" s="1017">
        <f t="shared" si="140"/>
        <v>172.63410162432319</v>
      </c>
    </row>
    <row r="1056" spans="1:17">
      <c r="A1056" s="1534"/>
      <c r="B1056" s="234">
        <v>4</v>
      </c>
      <c r="C1056" s="1170" t="s">
        <v>727</v>
      </c>
      <c r="D1056" s="1007">
        <v>14</v>
      </c>
      <c r="E1056" s="1007">
        <v>1994</v>
      </c>
      <c r="F1056" s="1008">
        <v>17.7</v>
      </c>
      <c r="G1056" s="1168">
        <v>1.22</v>
      </c>
      <c r="H1056" s="1168">
        <v>2.2400000000000002</v>
      </c>
      <c r="I1056" s="1168">
        <v>14.24</v>
      </c>
      <c r="J1056" s="1008">
        <v>1025</v>
      </c>
      <c r="K1056" s="1015">
        <v>14.24</v>
      </c>
      <c r="L1056" s="1008">
        <v>1025</v>
      </c>
      <c r="M1056" s="1016">
        <f t="shared" si="141"/>
        <v>1.3892682926829268E-2</v>
      </c>
      <c r="N1056" s="1168">
        <v>204.81</v>
      </c>
      <c r="O1056" s="1171">
        <f t="shared" si="138"/>
        <v>2.8453603902439024</v>
      </c>
      <c r="P1056" s="1012">
        <f t="shared" si="139"/>
        <v>833.56097560975604</v>
      </c>
      <c r="Q1056" s="1017">
        <f t="shared" si="140"/>
        <v>170.72162341463414</v>
      </c>
    </row>
    <row r="1057" spans="1:17">
      <c r="A1057" s="1534"/>
      <c r="B1057" s="234"/>
      <c r="C1057" s="1170" t="s">
        <v>728</v>
      </c>
      <c r="D1057" s="1007">
        <v>13</v>
      </c>
      <c r="E1057" s="1007">
        <v>1993</v>
      </c>
      <c r="F1057" s="1008">
        <v>12.7</v>
      </c>
      <c r="G1057" s="1168">
        <v>0.76500000000000001</v>
      </c>
      <c r="H1057" s="1168">
        <v>2.72</v>
      </c>
      <c r="I1057" s="1168">
        <v>9.2149999999999999</v>
      </c>
      <c r="J1057" s="1008">
        <v>736</v>
      </c>
      <c r="K1057" s="1269">
        <v>9.2200000000000006</v>
      </c>
      <c r="L1057" s="1008">
        <v>736</v>
      </c>
      <c r="M1057" s="1016">
        <f t="shared" si="141"/>
        <v>1.2527173913043478E-2</v>
      </c>
      <c r="N1057" s="1168">
        <v>204.81</v>
      </c>
      <c r="O1057" s="1171">
        <f t="shared" si="138"/>
        <v>2.5656904891304348</v>
      </c>
      <c r="P1057" s="1012">
        <f t="shared" si="139"/>
        <v>751.63043478260875</v>
      </c>
      <c r="Q1057" s="1017">
        <f t="shared" si="140"/>
        <v>153.9414293478261</v>
      </c>
    </row>
    <row r="1058" spans="1:17">
      <c r="A1058" s="1534"/>
      <c r="B1058" s="234"/>
      <c r="C1058" s="1170" t="s">
        <v>511</v>
      </c>
      <c r="D1058" s="1007">
        <v>9</v>
      </c>
      <c r="E1058" s="1007">
        <v>1983</v>
      </c>
      <c r="F1058" s="1008">
        <v>10.7</v>
      </c>
      <c r="G1058" s="1168">
        <v>1.2749999999999999</v>
      </c>
      <c r="H1058" s="1008">
        <v>1.44</v>
      </c>
      <c r="I1058" s="1168">
        <v>7.9850000000000003</v>
      </c>
      <c r="J1058" s="1008">
        <v>518</v>
      </c>
      <c r="K1058" s="1269">
        <v>7.9850000000000003</v>
      </c>
      <c r="L1058" s="1008">
        <v>518</v>
      </c>
      <c r="M1058" s="1016">
        <f t="shared" si="141"/>
        <v>1.5415057915057916E-2</v>
      </c>
      <c r="N1058" s="1168">
        <v>204.81</v>
      </c>
      <c r="O1058" s="1171">
        <f t="shared" si="138"/>
        <v>3.1571580115830118</v>
      </c>
      <c r="P1058" s="1012">
        <f t="shared" si="139"/>
        <v>924.90347490347494</v>
      </c>
      <c r="Q1058" s="1017">
        <f t="shared" si="140"/>
        <v>189.4294806949807</v>
      </c>
    </row>
    <row r="1059" spans="1:17" ht="12" thickBot="1">
      <c r="A1059" s="1535"/>
      <c r="B1059" s="241"/>
      <c r="C1059" s="261"/>
      <c r="D1059" s="241"/>
      <c r="E1059" s="241"/>
      <c r="F1059" s="263"/>
      <c r="G1059" s="263"/>
      <c r="H1059" s="263"/>
      <c r="I1059" s="263"/>
      <c r="J1059" s="272"/>
      <c r="K1059" s="263"/>
      <c r="L1059" s="272"/>
      <c r="M1059" s="265"/>
      <c r="N1059" s="264"/>
      <c r="O1059" s="264"/>
      <c r="P1059" s="264"/>
      <c r="Q1059" s="274"/>
    </row>
    <row r="1060" spans="1:17">
      <c r="A1060" s="1536" t="s">
        <v>89</v>
      </c>
      <c r="B1060" s="260">
        <v>1</v>
      </c>
      <c r="C1060" s="1127" t="s">
        <v>729</v>
      </c>
      <c r="D1060" s="1181">
        <v>12</v>
      </c>
      <c r="E1060" s="1181">
        <v>1986</v>
      </c>
      <c r="F1060" s="674">
        <v>15.3</v>
      </c>
      <c r="G1060" s="1128">
        <v>0.86699999999999999</v>
      </c>
      <c r="H1060" s="1128">
        <v>1.92</v>
      </c>
      <c r="I1060" s="1128">
        <v>12.51</v>
      </c>
      <c r="J1060" s="674">
        <v>540</v>
      </c>
      <c r="K1060" s="1273">
        <v>12.51</v>
      </c>
      <c r="L1060" s="1019">
        <v>540</v>
      </c>
      <c r="M1060" s="1020">
        <f>K1060/L1060</f>
        <v>2.3166666666666665E-2</v>
      </c>
      <c r="N1060" s="1130">
        <v>204.81</v>
      </c>
      <c r="O1060" s="1021">
        <f>M1060*N1060</f>
        <v>4.7447650000000001</v>
      </c>
      <c r="P1060" s="1021">
        <f>M1060*60*1000</f>
        <v>1390</v>
      </c>
      <c r="Q1060" s="1022">
        <f>P1060*N1060/1000</f>
        <v>284.6859</v>
      </c>
    </row>
    <row r="1061" spans="1:17">
      <c r="A1061" s="1522"/>
      <c r="B1061" s="254">
        <v>2</v>
      </c>
      <c r="C1061" s="1129" t="s">
        <v>730</v>
      </c>
      <c r="D1061" s="1184">
        <v>9</v>
      </c>
      <c r="E1061" s="1184">
        <v>1986</v>
      </c>
      <c r="F1061" s="678">
        <v>11.7</v>
      </c>
      <c r="G1061" s="1141">
        <v>0.53600000000000003</v>
      </c>
      <c r="H1061" s="1141">
        <v>1.44</v>
      </c>
      <c r="I1061" s="1141">
        <v>9.7240000000000002</v>
      </c>
      <c r="J1061" s="678">
        <v>412</v>
      </c>
      <c r="K1061" s="1274">
        <v>9.7240000000000002</v>
      </c>
      <c r="L1061" s="678">
        <v>412</v>
      </c>
      <c r="M1061" s="677">
        <f t="shared" ref="M1061:M1066" si="142">K1061/L1061</f>
        <v>2.3601941747572817E-2</v>
      </c>
      <c r="N1061" s="1141">
        <v>204.81</v>
      </c>
      <c r="O1061" s="679">
        <f t="shared" ref="O1061:O1066" si="143">M1061*N1061</f>
        <v>4.8339136893203891</v>
      </c>
      <c r="P1061" s="1021">
        <f t="shared" ref="P1061:P1066" si="144">M1061*60*1000</f>
        <v>1416.1165048543692</v>
      </c>
      <c r="Q1061" s="680">
        <f t="shared" ref="Q1061:Q1066" si="145">P1061*N1061/1000</f>
        <v>290.03482135922332</v>
      </c>
    </row>
    <row r="1062" spans="1:17">
      <c r="A1062" s="1522"/>
      <c r="B1062" s="254">
        <v>3</v>
      </c>
      <c r="C1062" s="1129" t="s">
        <v>731</v>
      </c>
      <c r="D1062" s="1184">
        <v>14</v>
      </c>
      <c r="E1062" s="1184">
        <v>1981</v>
      </c>
      <c r="F1062" s="678">
        <v>18.2</v>
      </c>
      <c r="G1062" s="1141">
        <v>0.66300000000000003</v>
      </c>
      <c r="H1062" s="1141">
        <v>2.2400000000000002</v>
      </c>
      <c r="I1062" s="678">
        <v>15.3</v>
      </c>
      <c r="J1062" s="678">
        <v>752</v>
      </c>
      <c r="K1062" s="1274">
        <v>2.2400000000000002</v>
      </c>
      <c r="L1062" s="678">
        <v>752</v>
      </c>
      <c r="M1062" s="677">
        <f t="shared" si="142"/>
        <v>2.9787234042553193E-3</v>
      </c>
      <c r="N1062" s="1141">
        <v>204.81</v>
      </c>
      <c r="O1062" s="679">
        <f t="shared" si="143"/>
        <v>0.61007234042553193</v>
      </c>
      <c r="P1062" s="1021">
        <f t="shared" si="144"/>
        <v>178.72340425531917</v>
      </c>
      <c r="Q1062" s="680">
        <f t="shared" si="145"/>
        <v>36.604340425531916</v>
      </c>
    </row>
    <row r="1063" spans="1:17">
      <c r="A1063" s="1522"/>
      <c r="B1063" s="254">
        <v>4</v>
      </c>
      <c r="C1063" s="1129" t="s">
        <v>732</v>
      </c>
      <c r="D1063" s="1184">
        <v>6</v>
      </c>
      <c r="E1063" s="1184">
        <v>1980</v>
      </c>
      <c r="F1063" s="678">
        <v>9.8000000000000007</v>
      </c>
      <c r="G1063" s="1141">
        <v>0.35699999999999998</v>
      </c>
      <c r="H1063" s="1141">
        <v>0.96</v>
      </c>
      <c r="I1063" s="1141">
        <v>8.4830000000000005</v>
      </c>
      <c r="J1063" s="678">
        <v>347</v>
      </c>
      <c r="K1063" s="1274">
        <v>8.4830000000000005</v>
      </c>
      <c r="L1063" s="678">
        <v>347</v>
      </c>
      <c r="M1063" s="677">
        <f t="shared" si="142"/>
        <v>2.4446685878962537E-2</v>
      </c>
      <c r="N1063" s="1141">
        <v>204.81</v>
      </c>
      <c r="O1063" s="679">
        <f t="shared" si="143"/>
        <v>5.0069257348703173</v>
      </c>
      <c r="P1063" s="1021">
        <f t="shared" si="144"/>
        <v>1466.8011527377523</v>
      </c>
      <c r="Q1063" s="680">
        <f t="shared" si="145"/>
        <v>300.41554409221902</v>
      </c>
    </row>
    <row r="1064" spans="1:17">
      <c r="A1064" s="1522"/>
      <c r="B1064" s="254">
        <v>5</v>
      </c>
      <c r="C1064" s="1129" t="s">
        <v>733</v>
      </c>
      <c r="D1064" s="1184">
        <v>6</v>
      </c>
      <c r="E1064" s="1184">
        <v>1984</v>
      </c>
      <c r="F1064" s="678">
        <v>11</v>
      </c>
      <c r="G1064" s="678">
        <v>0.10199999999999999</v>
      </c>
      <c r="H1064" s="1141">
        <v>0.96</v>
      </c>
      <c r="I1064" s="1141">
        <v>9.94</v>
      </c>
      <c r="J1064" s="678">
        <v>368</v>
      </c>
      <c r="K1064" s="1274">
        <v>9.94</v>
      </c>
      <c r="L1064" s="678">
        <v>368</v>
      </c>
      <c r="M1064" s="677">
        <f t="shared" si="142"/>
        <v>2.701086956521739E-2</v>
      </c>
      <c r="N1064" s="1141">
        <v>204.81</v>
      </c>
      <c r="O1064" s="679">
        <f t="shared" si="143"/>
        <v>5.5320961956521737</v>
      </c>
      <c r="P1064" s="1021">
        <f t="shared" si="144"/>
        <v>1620.6521739130435</v>
      </c>
      <c r="Q1064" s="680">
        <f t="shared" si="145"/>
        <v>331.92577173913043</v>
      </c>
    </row>
    <row r="1065" spans="1:17">
      <c r="A1065" s="1522"/>
      <c r="B1065" s="254">
        <v>6</v>
      </c>
      <c r="C1065" s="1129" t="s">
        <v>734</v>
      </c>
      <c r="D1065" s="1184">
        <v>6</v>
      </c>
      <c r="E1065" s="1184">
        <v>1984</v>
      </c>
      <c r="F1065" s="678">
        <v>2.2000000000000002</v>
      </c>
      <c r="G1065" s="1141">
        <v>0.26</v>
      </c>
      <c r="H1065" s="1141">
        <v>0.96</v>
      </c>
      <c r="I1065" s="1141">
        <v>6.98</v>
      </c>
      <c r="J1065" s="678">
        <v>281</v>
      </c>
      <c r="K1065" s="1274">
        <v>6.98</v>
      </c>
      <c r="L1065" s="678">
        <v>281</v>
      </c>
      <c r="M1065" s="677">
        <f t="shared" si="142"/>
        <v>2.4839857651245554E-2</v>
      </c>
      <c r="N1065" s="1141">
        <v>204.81</v>
      </c>
      <c r="O1065" s="679">
        <f t="shared" si="143"/>
        <v>5.0874512455516019</v>
      </c>
      <c r="P1065" s="1021">
        <f t="shared" si="144"/>
        <v>1490.3914590747331</v>
      </c>
      <c r="Q1065" s="680">
        <f t="shared" si="145"/>
        <v>305.2470747330961</v>
      </c>
    </row>
    <row r="1066" spans="1:17">
      <c r="A1066" s="1522"/>
      <c r="B1066" s="254">
        <v>7</v>
      </c>
      <c r="C1066" s="1129" t="s">
        <v>735</v>
      </c>
      <c r="D1066" s="1184">
        <v>6</v>
      </c>
      <c r="E1066" s="1184">
        <v>1980</v>
      </c>
      <c r="F1066" s="678">
        <v>9</v>
      </c>
      <c r="G1066" s="1141">
        <v>0.71399999999999997</v>
      </c>
      <c r="H1066" s="1141">
        <v>0.96</v>
      </c>
      <c r="I1066" s="1141">
        <v>7.3259999999999996</v>
      </c>
      <c r="J1066" s="678">
        <v>271</v>
      </c>
      <c r="K1066" s="1274">
        <v>7.3259999999999996</v>
      </c>
      <c r="L1066" s="678">
        <v>271</v>
      </c>
      <c r="M1066" s="677">
        <f t="shared" si="142"/>
        <v>2.7033210332103319E-2</v>
      </c>
      <c r="N1066" s="1141">
        <v>204.81</v>
      </c>
      <c r="O1066" s="679">
        <f t="shared" si="143"/>
        <v>5.536671808118081</v>
      </c>
      <c r="P1066" s="1021">
        <f t="shared" si="144"/>
        <v>1621.992619926199</v>
      </c>
      <c r="Q1066" s="680">
        <f t="shared" si="145"/>
        <v>332.20030848708478</v>
      </c>
    </row>
    <row r="1067" spans="1:17" ht="12" thickBot="1">
      <c r="A1067" s="1523"/>
      <c r="B1067" s="256"/>
      <c r="C1067" s="1063"/>
      <c r="D1067" s="1064"/>
      <c r="E1067" s="1064"/>
      <c r="F1067" s="1065"/>
      <c r="G1067" s="1066"/>
      <c r="H1067" s="1066"/>
      <c r="I1067" s="1066"/>
      <c r="J1067" s="1065"/>
      <c r="K1067" s="1067"/>
      <c r="L1067" s="1065"/>
      <c r="M1067" s="1068"/>
      <c r="N1067" s="1066"/>
      <c r="O1067" s="1069"/>
      <c r="P1067" s="1070"/>
      <c r="Q1067" s="1071"/>
    </row>
    <row r="1068" spans="1:17">
      <c r="A1068" s="1537" t="s">
        <v>90</v>
      </c>
      <c r="B1068" s="46">
        <v>1</v>
      </c>
      <c r="C1068" s="101"/>
      <c r="D1068" s="46"/>
      <c r="E1068" s="46"/>
      <c r="F1068" s="284"/>
      <c r="G1068" s="289"/>
      <c r="H1068" s="286"/>
      <c r="I1068" s="289"/>
      <c r="J1068" s="284"/>
      <c r="K1068" s="286"/>
      <c r="L1068" s="284"/>
      <c r="M1068" s="285"/>
      <c r="N1068" s="286"/>
      <c r="O1068" s="286"/>
      <c r="P1068" s="284"/>
      <c r="Q1068" s="827"/>
    </row>
    <row r="1069" spans="1:17">
      <c r="A1069" s="1538"/>
      <c r="B1069" s="23">
        <v>2</v>
      </c>
      <c r="C1069" s="27"/>
      <c r="D1069" s="23"/>
      <c r="E1069" s="23"/>
      <c r="F1069" s="270"/>
      <c r="G1069" s="111"/>
      <c r="H1069" s="30"/>
      <c r="I1069" s="111"/>
      <c r="J1069" s="270"/>
      <c r="K1069" s="30"/>
      <c r="L1069" s="270"/>
      <c r="M1069" s="31"/>
      <c r="N1069" s="30"/>
      <c r="O1069" s="30"/>
      <c r="P1069" s="270"/>
      <c r="Q1069" s="796"/>
    </row>
    <row r="1070" spans="1:17">
      <c r="A1070" s="1538"/>
      <c r="B1070" s="23">
        <v>3</v>
      </c>
      <c r="C1070" s="27"/>
      <c r="D1070" s="23"/>
      <c r="E1070" s="23"/>
      <c r="F1070" s="270"/>
      <c r="G1070" s="111"/>
      <c r="H1070" s="30"/>
      <c r="I1070" s="30"/>
      <c r="J1070" s="270"/>
      <c r="K1070" s="30"/>
      <c r="L1070" s="270"/>
      <c r="M1070" s="31"/>
      <c r="N1070" s="30"/>
      <c r="O1070" s="30"/>
      <c r="P1070" s="270"/>
      <c r="Q1070" s="796"/>
    </row>
    <row r="1071" spans="1:17">
      <c r="A1071" s="1538"/>
      <c r="B1071" s="23">
        <v>4</v>
      </c>
      <c r="C1071" s="27"/>
      <c r="D1071" s="23"/>
      <c r="E1071" s="23"/>
      <c r="F1071" s="270"/>
      <c r="G1071" s="30"/>
      <c r="H1071" s="30"/>
      <c r="I1071" s="30"/>
      <c r="J1071" s="270"/>
      <c r="K1071" s="283"/>
      <c r="L1071" s="270"/>
      <c r="M1071" s="31"/>
      <c r="N1071" s="30"/>
      <c r="O1071" s="43"/>
      <c r="P1071" s="287"/>
      <c r="Q1071" s="796"/>
    </row>
    <row r="1072" spans="1:17">
      <c r="A1072" s="1538"/>
      <c r="B1072" s="23">
        <v>5</v>
      </c>
      <c r="C1072" s="27"/>
      <c r="D1072" s="23"/>
      <c r="E1072" s="23"/>
      <c r="F1072" s="270"/>
      <c r="G1072" s="30"/>
      <c r="H1072" s="30"/>
      <c r="I1072" s="30"/>
      <c r="J1072" s="270"/>
      <c r="K1072" s="283"/>
      <c r="L1072" s="270"/>
      <c r="M1072" s="31"/>
      <c r="N1072" s="30"/>
      <c r="O1072" s="43"/>
      <c r="P1072" s="287"/>
      <c r="Q1072" s="796"/>
    </row>
    <row r="1073" spans="1:17">
      <c r="A1073" s="1538"/>
      <c r="B1073" s="23">
        <v>6</v>
      </c>
      <c r="C1073" s="27"/>
      <c r="D1073" s="23"/>
      <c r="E1073" s="23"/>
      <c r="F1073" s="270"/>
      <c r="G1073" s="30"/>
      <c r="H1073" s="30"/>
      <c r="I1073" s="30"/>
      <c r="J1073" s="270"/>
      <c r="K1073" s="283"/>
      <c r="L1073" s="270"/>
      <c r="M1073" s="31"/>
      <c r="N1073" s="30"/>
      <c r="O1073" s="43"/>
      <c r="P1073" s="287"/>
      <c r="Q1073" s="796"/>
    </row>
    <row r="1074" spans="1:17">
      <c r="A1074" s="1538"/>
      <c r="B1074" s="23">
        <v>7</v>
      </c>
      <c r="C1074" s="27"/>
      <c r="D1074" s="23"/>
      <c r="E1074" s="23"/>
      <c r="F1074" s="270"/>
      <c r="G1074" s="30"/>
      <c r="H1074" s="30"/>
      <c r="I1074" s="30"/>
      <c r="J1074" s="270"/>
      <c r="K1074" s="283"/>
      <c r="L1074" s="270"/>
      <c r="M1074" s="31"/>
      <c r="N1074" s="30"/>
      <c r="O1074" s="43"/>
      <c r="P1074" s="287"/>
      <c r="Q1074" s="796"/>
    </row>
    <row r="1075" spans="1:17" ht="12" thickBot="1">
      <c r="A1075" s="1539"/>
      <c r="B1075" s="24">
        <v>8</v>
      </c>
      <c r="C1075" s="28"/>
      <c r="D1075" s="24"/>
      <c r="E1075" s="24"/>
      <c r="F1075" s="293"/>
      <c r="G1075" s="32"/>
      <c r="H1075" s="32"/>
      <c r="I1075" s="32"/>
      <c r="J1075" s="293"/>
      <c r="K1075" s="828"/>
      <c r="L1075" s="293"/>
      <c r="M1075" s="47"/>
      <c r="N1075" s="32"/>
      <c r="O1075" s="45"/>
      <c r="P1075" s="829"/>
      <c r="Q1075" s="830"/>
    </row>
    <row r="1077" spans="1:17" ht="12" customHeight="1"/>
    <row r="1078" spans="1:17" ht="15">
      <c r="A1078" s="1540" t="s">
        <v>200</v>
      </c>
      <c r="B1078" s="1540"/>
      <c r="C1078" s="1540"/>
      <c r="D1078" s="1540"/>
      <c r="E1078" s="1540"/>
      <c r="F1078" s="1540"/>
      <c r="G1078" s="1540"/>
      <c r="H1078" s="1540"/>
      <c r="I1078" s="1540"/>
      <c r="J1078" s="1540"/>
      <c r="K1078" s="1540"/>
      <c r="L1078" s="1540"/>
      <c r="M1078" s="1540"/>
      <c r="N1078" s="1540"/>
      <c r="O1078" s="1540"/>
      <c r="P1078" s="1540"/>
      <c r="Q1078" s="1540"/>
    </row>
    <row r="1079" spans="1:17" ht="13.5" thickBot="1">
      <c r="A1079" s="1265"/>
      <c r="B1079" s="1265"/>
      <c r="C1079" s="1265"/>
      <c r="D1079" s="1265"/>
      <c r="E1079" s="1521" t="s">
        <v>507</v>
      </c>
      <c r="F1079" s="1521"/>
      <c r="G1079" s="1521"/>
      <c r="H1079" s="1521"/>
      <c r="I1079" s="1265">
        <v>-0.4</v>
      </c>
      <c r="J1079" s="1265" t="s">
        <v>506</v>
      </c>
      <c r="K1079" s="1265" t="s">
        <v>508</v>
      </c>
      <c r="L1079" s="1265">
        <v>570</v>
      </c>
      <c r="M1079" s="1265"/>
      <c r="N1079" s="1265"/>
      <c r="O1079" s="1265"/>
      <c r="P1079" s="1265"/>
      <c r="Q1079" s="1265"/>
    </row>
    <row r="1080" spans="1:17">
      <c r="A1080" s="1580" t="s">
        <v>1</v>
      </c>
      <c r="B1080" s="1552" t="s">
        <v>0</v>
      </c>
      <c r="C1080" s="1545" t="s">
        <v>2</v>
      </c>
      <c r="D1080" s="1545" t="s">
        <v>3</v>
      </c>
      <c r="E1080" s="1545" t="s">
        <v>38</v>
      </c>
      <c r="F1080" s="1584" t="s">
        <v>14</v>
      </c>
      <c r="G1080" s="1584"/>
      <c r="H1080" s="1584"/>
      <c r="I1080" s="1584"/>
      <c r="J1080" s="1545" t="s">
        <v>4</v>
      </c>
      <c r="K1080" s="1545" t="s">
        <v>15</v>
      </c>
      <c r="L1080" s="1545" t="s">
        <v>5</v>
      </c>
      <c r="M1080" s="1545" t="s">
        <v>6</v>
      </c>
      <c r="N1080" s="1545" t="s">
        <v>16</v>
      </c>
      <c r="O1080" s="1545" t="s">
        <v>17</v>
      </c>
      <c r="P1080" s="1541" t="s">
        <v>25</v>
      </c>
      <c r="Q1080" s="1543" t="s">
        <v>26</v>
      </c>
    </row>
    <row r="1081" spans="1:17" ht="33.75">
      <c r="A1081" s="1581"/>
      <c r="B1081" s="1553"/>
      <c r="C1081" s="1546"/>
      <c r="D1081" s="1546"/>
      <c r="E1081" s="1546"/>
      <c r="F1081" s="693" t="s">
        <v>18</v>
      </c>
      <c r="G1081" s="693" t="s">
        <v>19</v>
      </c>
      <c r="H1081" s="693" t="s">
        <v>32</v>
      </c>
      <c r="I1081" s="693" t="s">
        <v>21</v>
      </c>
      <c r="J1081" s="1546"/>
      <c r="K1081" s="1546"/>
      <c r="L1081" s="1546"/>
      <c r="M1081" s="1546"/>
      <c r="N1081" s="1546"/>
      <c r="O1081" s="1546"/>
      <c r="P1081" s="1542"/>
      <c r="Q1081" s="1544"/>
    </row>
    <row r="1082" spans="1:17" ht="12" thickBot="1">
      <c r="A1082" s="1582"/>
      <c r="B1082" s="1578"/>
      <c r="C1082" s="1583"/>
      <c r="D1082" s="34" t="s">
        <v>7</v>
      </c>
      <c r="E1082" s="34" t="s">
        <v>8</v>
      </c>
      <c r="F1082" s="34" t="s">
        <v>9</v>
      </c>
      <c r="G1082" s="34" t="s">
        <v>9</v>
      </c>
      <c r="H1082" s="34" t="s">
        <v>9</v>
      </c>
      <c r="I1082" s="34" t="s">
        <v>9</v>
      </c>
      <c r="J1082" s="34" t="s">
        <v>22</v>
      </c>
      <c r="K1082" s="34" t="s">
        <v>9</v>
      </c>
      <c r="L1082" s="34" t="s">
        <v>22</v>
      </c>
      <c r="M1082" s="34" t="s">
        <v>23</v>
      </c>
      <c r="N1082" s="34" t="s">
        <v>10</v>
      </c>
      <c r="O1082" s="34" t="s">
        <v>24</v>
      </c>
      <c r="P1082" s="40" t="s">
        <v>27</v>
      </c>
      <c r="Q1082" s="36" t="s">
        <v>28</v>
      </c>
    </row>
    <row r="1083" spans="1:17" ht="11.25" customHeight="1">
      <c r="A1083" s="1530" t="s">
        <v>339</v>
      </c>
      <c r="B1083" s="14">
        <v>1</v>
      </c>
      <c r="C1083" s="1045" t="s">
        <v>634</v>
      </c>
      <c r="D1083" s="994">
        <v>40</v>
      </c>
      <c r="E1083" s="994">
        <v>1975</v>
      </c>
      <c r="F1083" s="771">
        <v>27.908999999999999</v>
      </c>
      <c r="G1083" s="771">
        <v>3.41</v>
      </c>
      <c r="H1083" s="771">
        <v>6.4</v>
      </c>
      <c r="I1083" s="771">
        <v>18.102</v>
      </c>
      <c r="J1083" s="771">
        <v>1928.43</v>
      </c>
      <c r="K1083" s="995">
        <v>18.100000000000001</v>
      </c>
      <c r="L1083" s="771">
        <v>1928.43</v>
      </c>
      <c r="M1083" s="996">
        <f>K1083/L1083</f>
        <v>9.3858734825739074E-3</v>
      </c>
      <c r="N1083" s="1046">
        <v>258.11</v>
      </c>
      <c r="O1083" s="1047">
        <f>M1083*N1083</f>
        <v>2.4225878045871512</v>
      </c>
      <c r="P1083" s="1047">
        <f>M1083*60*1000</f>
        <v>563.15240895443446</v>
      </c>
      <c r="Q1083" s="668">
        <f>P1083*N1083/1000</f>
        <v>145.35526827522909</v>
      </c>
    </row>
    <row r="1084" spans="1:17">
      <c r="A1084" s="1531"/>
      <c r="B1084" s="15">
        <v>2</v>
      </c>
      <c r="C1084" s="1048" t="s">
        <v>635</v>
      </c>
      <c r="D1084" s="1001">
        <v>20</v>
      </c>
      <c r="E1084" s="1001">
        <v>1979</v>
      </c>
      <c r="F1084" s="669">
        <v>17.108000000000001</v>
      </c>
      <c r="G1084" s="669">
        <v>1.1870000000000001</v>
      </c>
      <c r="H1084" s="669">
        <v>3.1680000000000001</v>
      </c>
      <c r="I1084" s="669">
        <v>12.77</v>
      </c>
      <c r="J1084" s="669">
        <v>960.93</v>
      </c>
      <c r="K1084" s="1003">
        <v>12.77</v>
      </c>
      <c r="L1084" s="669">
        <v>960.93</v>
      </c>
      <c r="M1084" s="670">
        <f t="shared" ref="M1084:M1087" si="146">K1084/L1084</f>
        <v>1.3289209411715734E-2</v>
      </c>
      <c r="N1084" s="1049">
        <v>258.11</v>
      </c>
      <c r="O1084" s="671">
        <f t="shared" ref="O1084:O1087" si="147">M1084*N1084</f>
        <v>3.4300778412579485</v>
      </c>
      <c r="P1084" s="1047">
        <f t="shared" ref="P1084:P1087" si="148">M1084*60*1000</f>
        <v>797.35256470294405</v>
      </c>
      <c r="Q1084" s="672">
        <f t="shared" ref="Q1084:Q1087" si="149">P1084*N1084/1000</f>
        <v>205.80467047547688</v>
      </c>
    </row>
    <row r="1085" spans="1:17">
      <c r="A1085" s="1531"/>
      <c r="B1085" s="15">
        <v>3</v>
      </c>
      <c r="C1085" s="1048" t="s">
        <v>487</v>
      </c>
      <c r="D1085" s="1001">
        <v>28</v>
      </c>
      <c r="E1085" s="1001">
        <v>1981</v>
      </c>
      <c r="F1085" s="669">
        <v>25.414000000000001</v>
      </c>
      <c r="G1085" s="669">
        <v>2.6859999999999999</v>
      </c>
      <c r="H1085" s="669">
        <v>4.4800000000000004</v>
      </c>
      <c r="I1085" s="669">
        <v>18.247</v>
      </c>
      <c r="J1085" s="669">
        <v>1420.11</v>
      </c>
      <c r="K1085" s="1003">
        <v>18.248000000000001</v>
      </c>
      <c r="L1085" s="669">
        <v>1420.11</v>
      </c>
      <c r="M1085" s="670">
        <f t="shared" si="146"/>
        <v>1.2849708825372685E-2</v>
      </c>
      <c r="N1085" s="1049">
        <v>258.11</v>
      </c>
      <c r="O1085" s="671">
        <f t="shared" si="147"/>
        <v>3.3166383449169436</v>
      </c>
      <c r="P1085" s="1047">
        <f t="shared" si="148"/>
        <v>770.98252952236112</v>
      </c>
      <c r="Q1085" s="672">
        <f t="shared" si="149"/>
        <v>198.99830069501664</v>
      </c>
    </row>
    <row r="1086" spans="1:17">
      <c r="A1086" s="1531"/>
      <c r="B1086" s="15">
        <v>4</v>
      </c>
      <c r="C1086" s="1048" t="s">
        <v>636</v>
      </c>
      <c r="D1086" s="1001">
        <v>45</v>
      </c>
      <c r="E1086" s="1001">
        <v>1977</v>
      </c>
      <c r="F1086" s="669">
        <v>39.567999999999998</v>
      </c>
      <c r="G1086" s="669">
        <v>4.1390000000000002</v>
      </c>
      <c r="H1086" s="669">
        <v>7.2</v>
      </c>
      <c r="I1086" s="669">
        <v>28.228999999999999</v>
      </c>
      <c r="J1086" s="669">
        <v>2035.18</v>
      </c>
      <c r="K1086" s="1003">
        <v>28.228999999999999</v>
      </c>
      <c r="L1086" s="669">
        <v>2035.18</v>
      </c>
      <c r="M1086" s="670">
        <f t="shared" si="146"/>
        <v>1.3870517595495237E-2</v>
      </c>
      <c r="N1086" s="1049">
        <v>258.11</v>
      </c>
      <c r="O1086" s="671">
        <f t="shared" si="147"/>
        <v>3.580119296573276</v>
      </c>
      <c r="P1086" s="1047">
        <f t="shared" si="148"/>
        <v>832.23105572971429</v>
      </c>
      <c r="Q1086" s="672">
        <f t="shared" si="149"/>
        <v>214.80715779439657</v>
      </c>
    </row>
    <row r="1087" spans="1:17">
      <c r="A1087" s="1531"/>
      <c r="B1087" s="15">
        <v>5</v>
      </c>
      <c r="C1087" s="1048" t="s">
        <v>195</v>
      </c>
      <c r="D1087" s="1001">
        <v>24</v>
      </c>
      <c r="E1087" s="1001">
        <v>2011</v>
      </c>
      <c r="F1087" s="669">
        <v>26.24</v>
      </c>
      <c r="G1087" s="669">
        <v>2.9359999999999999</v>
      </c>
      <c r="H1087" s="669">
        <v>1.92</v>
      </c>
      <c r="I1087" s="669">
        <v>21.384</v>
      </c>
      <c r="J1087" s="669">
        <v>1123.75</v>
      </c>
      <c r="K1087" s="1003">
        <v>21.384</v>
      </c>
      <c r="L1087" s="669">
        <v>1123.75</v>
      </c>
      <c r="M1087" s="670">
        <f t="shared" si="146"/>
        <v>1.9029143492769744E-2</v>
      </c>
      <c r="N1087" s="1049">
        <v>258.11</v>
      </c>
      <c r="O1087" s="671">
        <f t="shared" si="147"/>
        <v>4.9116122269187992</v>
      </c>
      <c r="P1087" s="1047">
        <f t="shared" si="148"/>
        <v>1141.7486095661845</v>
      </c>
      <c r="Q1087" s="672">
        <f t="shared" si="149"/>
        <v>294.69673361512793</v>
      </c>
    </row>
    <row r="1088" spans="1:17">
      <c r="A1088" s="1531"/>
      <c r="B1088" s="15">
        <v>6</v>
      </c>
      <c r="C1088" s="1048"/>
      <c r="D1088" s="1001"/>
      <c r="E1088" s="1001"/>
      <c r="F1088" s="669"/>
      <c r="G1088" s="669"/>
      <c r="H1088" s="669"/>
      <c r="I1088" s="669"/>
      <c r="J1088" s="669"/>
      <c r="K1088" s="1003"/>
      <c r="L1088" s="669"/>
      <c r="M1088" s="670"/>
      <c r="N1088" s="1049"/>
      <c r="O1088" s="671"/>
      <c r="P1088" s="1047"/>
      <c r="Q1088" s="672"/>
    </row>
    <row r="1089" spans="1:17">
      <c r="A1089" s="1531"/>
      <c r="B1089" s="15">
        <v>7</v>
      </c>
      <c r="C1089" s="11"/>
      <c r="D1089" s="15"/>
      <c r="E1089" s="15"/>
      <c r="F1089" s="95"/>
      <c r="G1089" s="109"/>
      <c r="H1089" s="95"/>
      <c r="I1089" s="95"/>
      <c r="J1089" s="75"/>
      <c r="K1089" s="823"/>
      <c r="L1089" s="75"/>
      <c r="M1089" s="65"/>
      <c r="N1089" s="64"/>
      <c r="O1089" s="64"/>
      <c r="P1089" s="64"/>
      <c r="Q1089" s="66"/>
    </row>
    <row r="1090" spans="1:17">
      <c r="A1090" s="1531"/>
      <c r="B1090" s="15">
        <v>8</v>
      </c>
      <c r="C1090" s="11"/>
      <c r="D1090" s="15"/>
      <c r="E1090" s="15"/>
      <c r="F1090" s="95"/>
      <c r="G1090" s="95"/>
      <c r="H1090" s="95"/>
      <c r="I1090" s="95"/>
      <c r="J1090" s="75"/>
      <c r="K1090" s="823"/>
      <c r="L1090" s="75"/>
      <c r="M1090" s="65"/>
      <c r="N1090" s="64"/>
      <c r="O1090" s="64"/>
      <c r="P1090" s="64"/>
      <c r="Q1090" s="66"/>
    </row>
    <row r="1091" spans="1:17">
      <c r="A1091" s="1531"/>
      <c r="B1091" s="15">
        <v>9</v>
      </c>
      <c r="C1091" s="11"/>
      <c r="D1091" s="15"/>
      <c r="E1091" s="15"/>
      <c r="F1091" s="95"/>
      <c r="G1091" s="95"/>
      <c r="H1091" s="95"/>
      <c r="I1091" s="95"/>
      <c r="J1091" s="75"/>
      <c r="K1091" s="823"/>
      <c r="L1091" s="75"/>
      <c r="M1091" s="65"/>
      <c r="N1091" s="64"/>
      <c r="O1091" s="64"/>
      <c r="P1091" s="64"/>
      <c r="Q1091" s="66"/>
    </row>
    <row r="1092" spans="1:17" ht="12" thickBot="1">
      <c r="A1092" s="1569"/>
      <c r="B1092" s="56">
        <v>10</v>
      </c>
      <c r="C1092" s="39"/>
      <c r="D1092" s="38"/>
      <c r="E1092" s="38"/>
      <c r="F1092" s="85"/>
      <c r="G1092" s="297"/>
      <c r="H1092" s="85"/>
      <c r="I1092" s="85"/>
      <c r="J1092" s="106"/>
      <c r="K1092" s="824"/>
      <c r="L1092" s="106"/>
      <c r="M1092" s="68"/>
      <c r="N1092" s="67"/>
      <c r="O1092" s="67"/>
      <c r="P1092" s="67"/>
      <c r="Q1092" s="69"/>
    </row>
    <row r="1093" spans="1:17" ht="11.25" customHeight="1">
      <c r="A1093" s="1533" t="s">
        <v>332</v>
      </c>
      <c r="B1093" s="240">
        <v>1</v>
      </c>
      <c r="C1093" s="1054" t="s">
        <v>876</v>
      </c>
      <c r="D1093" s="1490">
        <v>18</v>
      </c>
      <c r="E1093" s="1490">
        <v>1967</v>
      </c>
      <c r="F1093" s="1989">
        <v>10.069000000000001</v>
      </c>
      <c r="G1093" s="1989">
        <v>0.94799999999999995</v>
      </c>
      <c r="H1093" s="1989">
        <v>0.28799999999999998</v>
      </c>
      <c r="I1093" s="1990">
        <v>8.8330000000000002</v>
      </c>
      <c r="J1093" s="1989">
        <v>658.26</v>
      </c>
      <c r="K1093" s="1991">
        <v>7.05</v>
      </c>
      <c r="L1093" s="1989">
        <v>474.21</v>
      </c>
      <c r="M1093" s="1992">
        <f>K1093/L1093</f>
        <v>1.4866831150755995E-2</v>
      </c>
      <c r="N1093" s="1993">
        <v>258.11</v>
      </c>
      <c r="O1093" s="1035">
        <f t="shared" ref="O1093:O1101" si="150">M1093*N1093</f>
        <v>3.83727778832163</v>
      </c>
      <c r="P1093" s="1035">
        <f t="shared" ref="P1093:P1101" si="151">M1093*60*1000</f>
        <v>892.00986904535978</v>
      </c>
      <c r="Q1093" s="1145">
        <f t="shared" ref="Q1093:Q1101" si="152">P1093*N1093/1000</f>
        <v>230.23666729929781</v>
      </c>
    </row>
    <row r="1094" spans="1:17">
      <c r="A1094" s="1621"/>
      <c r="B1094" s="234">
        <v>2</v>
      </c>
      <c r="C1094" s="1054" t="s">
        <v>877</v>
      </c>
      <c r="D1094" s="1490">
        <v>40</v>
      </c>
      <c r="E1094" s="1490">
        <v>1991</v>
      </c>
      <c r="F1094" s="1990">
        <v>45.86</v>
      </c>
      <c r="G1094" s="1990">
        <v>3.8220000000000001</v>
      </c>
      <c r="H1094" s="1990">
        <v>6.4</v>
      </c>
      <c r="I1094" s="1990">
        <v>35.64</v>
      </c>
      <c r="J1094" s="1990">
        <v>2268.5300000000002</v>
      </c>
      <c r="K1094" s="1994">
        <v>35.637</v>
      </c>
      <c r="L1094" s="1990">
        <v>2268.5300000000002</v>
      </c>
      <c r="M1094" s="1992">
        <f>K1094/L1094</f>
        <v>1.5709291920318443E-2</v>
      </c>
      <c r="N1094" s="1055">
        <v>258.11</v>
      </c>
      <c r="O1094" s="1035">
        <f t="shared" si="150"/>
        <v>4.0547253375533936</v>
      </c>
      <c r="P1094" s="1035">
        <f t="shared" si="151"/>
        <v>942.55751521910656</v>
      </c>
      <c r="Q1094" s="1145">
        <f t="shared" si="152"/>
        <v>243.28352025320362</v>
      </c>
    </row>
    <row r="1095" spans="1:17">
      <c r="A1095" s="1621"/>
      <c r="B1095" s="296">
        <v>3</v>
      </c>
      <c r="C1095" s="1054" t="s">
        <v>878</v>
      </c>
      <c r="D1095" s="1490">
        <v>28</v>
      </c>
      <c r="E1095" s="1490">
        <v>1977</v>
      </c>
      <c r="F1095" s="1990">
        <v>30.731999999999999</v>
      </c>
      <c r="G1095" s="1990">
        <v>2.7029999999999998</v>
      </c>
      <c r="H1095" s="1990">
        <v>4.4800000000000004</v>
      </c>
      <c r="I1095" s="1990">
        <v>23.547999999999998</v>
      </c>
      <c r="J1095" s="1990">
        <v>1436.93</v>
      </c>
      <c r="K1095" s="1994">
        <v>23.547999999999998</v>
      </c>
      <c r="L1095" s="1990">
        <v>1436.93</v>
      </c>
      <c r="M1095" s="1036">
        <f t="shared" ref="M1095:M1101" si="153">K1095/L1095</f>
        <v>1.638771547674556E-2</v>
      </c>
      <c r="N1095" s="1055">
        <v>258.11</v>
      </c>
      <c r="O1095" s="1035">
        <f t="shared" si="150"/>
        <v>4.2298332417027966</v>
      </c>
      <c r="P1095" s="1035">
        <f t="shared" si="151"/>
        <v>983.26292860473359</v>
      </c>
      <c r="Q1095" s="1057">
        <f t="shared" si="152"/>
        <v>253.78999450216779</v>
      </c>
    </row>
    <row r="1096" spans="1:17">
      <c r="A1096" s="1621"/>
      <c r="B1096" s="234">
        <v>4</v>
      </c>
      <c r="C1096" s="1054" t="s">
        <v>638</v>
      </c>
      <c r="D1096" s="1490">
        <v>45</v>
      </c>
      <c r="E1096" s="1490"/>
      <c r="F1096" s="1990">
        <v>45.664999999999999</v>
      </c>
      <c r="G1096" s="1990">
        <v>3.698</v>
      </c>
      <c r="H1096" s="1990">
        <v>6.88</v>
      </c>
      <c r="I1096" s="1990">
        <v>35.087000000000003</v>
      </c>
      <c r="J1096" s="1990">
        <v>2182.6999999999998</v>
      </c>
      <c r="K1096" s="1994">
        <v>34.784999999999997</v>
      </c>
      <c r="L1096" s="1990">
        <v>2065.3200000000002</v>
      </c>
      <c r="M1096" s="1036">
        <f t="shared" si="153"/>
        <v>1.6842426355237926E-2</v>
      </c>
      <c r="N1096" s="1055">
        <v>258.11</v>
      </c>
      <c r="O1096" s="1056">
        <f t="shared" si="150"/>
        <v>4.3471986665504616</v>
      </c>
      <c r="P1096" s="1035">
        <f t="shared" si="151"/>
        <v>1010.5455813142756</v>
      </c>
      <c r="Q1096" s="1057">
        <f t="shared" si="152"/>
        <v>260.83191999302767</v>
      </c>
    </row>
    <row r="1097" spans="1:17">
      <c r="A1097" s="1621"/>
      <c r="B1097" s="234">
        <v>5</v>
      </c>
      <c r="C1097" s="1054" t="s">
        <v>637</v>
      </c>
      <c r="D1097" s="1490">
        <v>36</v>
      </c>
      <c r="E1097" s="1490">
        <v>1970</v>
      </c>
      <c r="F1097" s="1990">
        <v>36.761000000000003</v>
      </c>
      <c r="G1097" s="1990">
        <v>3.0910000000000002</v>
      </c>
      <c r="H1097" s="1990">
        <v>5.76</v>
      </c>
      <c r="I1097" s="1990">
        <v>27.853000000000002</v>
      </c>
      <c r="J1097" s="1990">
        <v>1538.01</v>
      </c>
      <c r="K1097" s="1994">
        <v>24.135000000000002</v>
      </c>
      <c r="L1097" s="1990">
        <v>1389.47</v>
      </c>
      <c r="M1097" s="1036">
        <f t="shared" si="153"/>
        <v>1.7369932420275357E-2</v>
      </c>
      <c r="N1097" s="1055">
        <v>258.11</v>
      </c>
      <c r="O1097" s="1056">
        <f t="shared" si="150"/>
        <v>4.4833532569972725</v>
      </c>
      <c r="P1097" s="1035">
        <f t="shared" si="151"/>
        <v>1042.1959452165215</v>
      </c>
      <c r="Q1097" s="1057">
        <f t="shared" si="152"/>
        <v>269.00119541983639</v>
      </c>
    </row>
    <row r="1098" spans="1:17">
      <c r="A1098" s="1621"/>
      <c r="B1098" s="234">
        <v>6</v>
      </c>
      <c r="C1098" s="1054" t="s">
        <v>488</v>
      </c>
      <c r="D1098" s="1490">
        <v>20</v>
      </c>
      <c r="E1098" s="1490">
        <v>1989</v>
      </c>
      <c r="F1098" s="1990">
        <v>21.709</v>
      </c>
      <c r="G1098" s="1990">
        <v>1.077</v>
      </c>
      <c r="H1098" s="1990">
        <v>2.88</v>
      </c>
      <c r="I1098" s="1990">
        <v>17.751999999999999</v>
      </c>
      <c r="J1098" s="1990">
        <v>1068.04</v>
      </c>
      <c r="K1098" s="1994">
        <v>16.096</v>
      </c>
      <c r="L1098" s="1990">
        <v>908.39</v>
      </c>
      <c r="M1098" s="1036">
        <f t="shared" si="153"/>
        <v>1.7719261550655556E-2</v>
      </c>
      <c r="N1098" s="1055">
        <v>258.11</v>
      </c>
      <c r="O1098" s="1056">
        <f t="shared" si="150"/>
        <v>4.5735185988397058</v>
      </c>
      <c r="P1098" s="1035">
        <f t="shared" si="151"/>
        <v>1063.1556930393333</v>
      </c>
      <c r="Q1098" s="1057">
        <f t="shared" si="152"/>
        <v>274.41111593038232</v>
      </c>
    </row>
    <row r="1099" spans="1:17">
      <c r="A1099" s="1621"/>
      <c r="B1099" s="234">
        <v>7</v>
      </c>
      <c r="C1099" s="1054" t="s">
        <v>879</v>
      </c>
      <c r="D1099" s="1490">
        <v>32</v>
      </c>
      <c r="E1099" s="1490">
        <v>1986</v>
      </c>
      <c r="F1099" s="1990">
        <v>39.412999999999997</v>
      </c>
      <c r="G1099" s="1990">
        <v>2.9990000000000001</v>
      </c>
      <c r="H1099" s="1990">
        <v>4.8</v>
      </c>
      <c r="I1099" s="1990">
        <v>31.614000000000001</v>
      </c>
      <c r="J1099" s="1990">
        <v>1810.7</v>
      </c>
      <c r="K1099" s="1994">
        <v>29.606999999999999</v>
      </c>
      <c r="L1099" s="1990">
        <v>1666.74</v>
      </c>
      <c r="M1099" s="1036">
        <f t="shared" si="153"/>
        <v>1.7763418409589976E-2</v>
      </c>
      <c r="N1099" s="1055">
        <v>258.11</v>
      </c>
      <c r="O1099" s="1056">
        <f t="shared" si="150"/>
        <v>4.5849159256992689</v>
      </c>
      <c r="P1099" s="1035">
        <f t="shared" si="151"/>
        <v>1065.8051045753987</v>
      </c>
      <c r="Q1099" s="1057">
        <f t="shared" si="152"/>
        <v>275.09495554195615</v>
      </c>
    </row>
    <row r="1100" spans="1:17">
      <c r="A1100" s="1621"/>
      <c r="B1100" s="234">
        <v>8</v>
      </c>
      <c r="C1100" s="1054" t="s">
        <v>880</v>
      </c>
      <c r="D1100" s="1490">
        <v>20</v>
      </c>
      <c r="E1100" s="1490">
        <v>1974</v>
      </c>
      <c r="F1100" s="1990">
        <v>30.908000000000001</v>
      </c>
      <c r="G1100" s="1990">
        <v>2.3530000000000002</v>
      </c>
      <c r="H1100" s="1990">
        <v>3.2</v>
      </c>
      <c r="I1100" s="1990">
        <v>25.35</v>
      </c>
      <c r="J1100" s="1990">
        <v>1409.61</v>
      </c>
      <c r="K1100" s="1994">
        <v>25.353999999999999</v>
      </c>
      <c r="L1100" s="1990">
        <v>1409.6</v>
      </c>
      <c r="M1100" s="1036">
        <f t="shared" si="153"/>
        <v>1.7986662883087402E-2</v>
      </c>
      <c r="N1100" s="1055">
        <v>258.11</v>
      </c>
      <c r="O1100" s="1056">
        <f t="shared" si="150"/>
        <v>4.6425375567536893</v>
      </c>
      <c r="P1100" s="1035">
        <f t="shared" si="151"/>
        <v>1079.199772985244</v>
      </c>
      <c r="Q1100" s="1057">
        <f t="shared" si="152"/>
        <v>278.55225340522134</v>
      </c>
    </row>
    <row r="1101" spans="1:17">
      <c r="A1101" s="1621"/>
      <c r="B1101" s="234">
        <v>9</v>
      </c>
      <c r="C1101" s="1054" t="s">
        <v>639</v>
      </c>
      <c r="D1101" s="1490">
        <v>20</v>
      </c>
      <c r="E1101" s="1490">
        <v>1979</v>
      </c>
      <c r="F1101" s="1990">
        <v>22.291</v>
      </c>
      <c r="G1101" s="1990">
        <v>1.28</v>
      </c>
      <c r="H1101" s="1990">
        <v>3.1680000000000001</v>
      </c>
      <c r="I1101" s="1990">
        <v>17.841999999999999</v>
      </c>
      <c r="J1101" s="1990">
        <v>964.06</v>
      </c>
      <c r="K1101" s="1994">
        <v>17.841999999999999</v>
      </c>
      <c r="L1101" s="1990">
        <v>964.06</v>
      </c>
      <c r="M1101" s="1036">
        <f t="shared" si="153"/>
        <v>1.8507146858079374E-2</v>
      </c>
      <c r="N1101" s="1055">
        <v>258.11</v>
      </c>
      <c r="O1101" s="1056">
        <f t="shared" si="150"/>
        <v>4.7768796755388676</v>
      </c>
      <c r="P1101" s="1035">
        <f t="shared" si="151"/>
        <v>1110.4288114847625</v>
      </c>
      <c r="Q1101" s="1057">
        <f t="shared" si="152"/>
        <v>286.61278053233207</v>
      </c>
    </row>
    <row r="1102" spans="1:17" ht="12" thickBot="1">
      <c r="A1102" s="1622"/>
      <c r="B1102" s="241">
        <v>10</v>
      </c>
      <c r="C1102" s="261"/>
      <c r="D1102" s="241"/>
      <c r="E1102" s="241"/>
      <c r="F1102" s="262"/>
      <c r="G1102" s="262"/>
      <c r="H1102" s="262"/>
      <c r="I1102" s="262"/>
      <c r="J1102" s="262"/>
      <c r="K1102" s="1995"/>
      <c r="L1102" s="262"/>
      <c r="M1102" s="280"/>
      <c r="N1102" s="262"/>
      <c r="O1102" s="242"/>
      <c r="P1102" s="242"/>
      <c r="Q1102" s="243"/>
    </row>
    <row r="1103" spans="1:17" ht="11.25" customHeight="1">
      <c r="A1103" s="1573" t="s">
        <v>331</v>
      </c>
      <c r="B1103" s="260">
        <v>1</v>
      </c>
      <c r="C1103" s="1127" t="s">
        <v>881</v>
      </c>
      <c r="D1103" s="1181">
        <v>8</v>
      </c>
      <c r="E1103" s="1181">
        <v>1936</v>
      </c>
      <c r="F1103" s="674">
        <v>6.1079999999999997</v>
      </c>
      <c r="G1103" s="674">
        <v>0.49</v>
      </c>
      <c r="H1103" s="674">
        <v>0.27200000000000002</v>
      </c>
      <c r="I1103" s="674">
        <v>5.3449999999999998</v>
      </c>
      <c r="J1103" s="674">
        <v>203.07</v>
      </c>
      <c r="K1103" s="1018">
        <v>5.3457999999999997</v>
      </c>
      <c r="L1103" s="1019">
        <v>203.07</v>
      </c>
      <c r="M1103" s="1020">
        <f>K1103/L1103</f>
        <v>2.6324912591717139E-2</v>
      </c>
      <c r="N1103" s="1130">
        <v>258.11</v>
      </c>
      <c r="O1103" s="1021">
        <f>M1103*N1103</f>
        <v>6.7947231890481108</v>
      </c>
      <c r="P1103" s="1021">
        <f>M1103*60*1000</f>
        <v>1579.4947555030283</v>
      </c>
      <c r="Q1103" s="1022">
        <f>P1103*N1103/1000</f>
        <v>407.68339134288669</v>
      </c>
    </row>
    <row r="1104" spans="1:17">
      <c r="A1104" s="1574"/>
      <c r="B1104" s="254">
        <v>2</v>
      </c>
      <c r="C1104" s="1129" t="s">
        <v>196</v>
      </c>
      <c r="D1104" s="1184">
        <v>4</v>
      </c>
      <c r="E1104" s="1184">
        <v>1950</v>
      </c>
      <c r="F1104" s="678">
        <v>6.4219999999999997</v>
      </c>
      <c r="G1104" s="678">
        <v>0.85</v>
      </c>
      <c r="H1104" s="678">
        <v>0.64</v>
      </c>
      <c r="I1104" s="678">
        <v>4.931</v>
      </c>
      <c r="J1104" s="678">
        <v>193.31</v>
      </c>
      <c r="K1104" s="1023">
        <v>4.931</v>
      </c>
      <c r="L1104" s="678">
        <v>193.31</v>
      </c>
      <c r="M1104" s="677">
        <f t="shared" ref="M1104:M1111" si="154">K1104/L1104</f>
        <v>2.5508250995809841E-2</v>
      </c>
      <c r="N1104" s="1141">
        <v>258.11</v>
      </c>
      <c r="O1104" s="679">
        <f t="shared" ref="O1104:O1111" si="155">M1104*N1104</f>
        <v>6.5839346645284786</v>
      </c>
      <c r="P1104" s="1021">
        <f t="shared" ref="P1104:P1111" si="156">M1104*60*1000</f>
        <v>1530.4950597485904</v>
      </c>
      <c r="Q1104" s="680">
        <f t="shared" ref="Q1104:Q1111" si="157">P1104*N1104/1000</f>
        <v>395.03607987170869</v>
      </c>
    </row>
    <row r="1105" spans="1:17">
      <c r="A1105" s="1574"/>
      <c r="B1105" s="254">
        <v>3</v>
      </c>
      <c r="C1105" s="1129" t="s">
        <v>640</v>
      </c>
      <c r="D1105" s="1184">
        <v>12</v>
      </c>
      <c r="E1105" s="1184">
        <v>1960</v>
      </c>
      <c r="F1105" s="678">
        <v>16.707999999999998</v>
      </c>
      <c r="G1105" s="678">
        <v>0.68</v>
      </c>
      <c r="H1105" s="678">
        <v>1.92</v>
      </c>
      <c r="I1105" s="678">
        <v>14.099</v>
      </c>
      <c r="J1105" s="678">
        <v>557.91</v>
      </c>
      <c r="K1105" s="1023">
        <v>10.673999999999999</v>
      </c>
      <c r="L1105" s="678">
        <v>422.39</v>
      </c>
      <c r="M1105" s="677">
        <f t="shared" si="154"/>
        <v>2.527048462321551E-2</v>
      </c>
      <c r="N1105" s="1141">
        <v>258.11</v>
      </c>
      <c r="O1105" s="679">
        <f t="shared" si="155"/>
        <v>6.5225647860981555</v>
      </c>
      <c r="P1105" s="1021">
        <f t="shared" si="156"/>
        <v>1516.2290773929305</v>
      </c>
      <c r="Q1105" s="680">
        <f t="shared" si="157"/>
        <v>391.35388716588932</v>
      </c>
    </row>
    <row r="1106" spans="1:17">
      <c r="A1106" s="1574"/>
      <c r="B1106" s="254">
        <v>4</v>
      </c>
      <c r="C1106" s="1129" t="s">
        <v>641</v>
      </c>
      <c r="D1106" s="1184">
        <v>25</v>
      </c>
      <c r="E1106" s="1184">
        <v>1987</v>
      </c>
      <c r="F1106" s="678">
        <v>40.790999999999997</v>
      </c>
      <c r="G1106" s="678">
        <v>2.6110000000000002</v>
      </c>
      <c r="H1106" s="678">
        <v>4</v>
      </c>
      <c r="I1106" s="678">
        <v>34.179000000000002</v>
      </c>
      <c r="J1106" s="678">
        <v>1353.45</v>
      </c>
      <c r="K1106" s="1023">
        <v>34.179000000000002</v>
      </c>
      <c r="L1106" s="678">
        <v>1353.45</v>
      </c>
      <c r="M1106" s="677">
        <f t="shared" si="154"/>
        <v>2.5253241715615649E-2</v>
      </c>
      <c r="N1106" s="1141">
        <v>258.11</v>
      </c>
      <c r="O1106" s="679">
        <f t="shared" si="155"/>
        <v>6.5181142192175558</v>
      </c>
      <c r="P1106" s="1021">
        <f t="shared" si="156"/>
        <v>1515.194502936939</v>
      </c>
      <c r="Q1106" s="680">
        <f t="shared" si="157"/>
        <v>391.08685315305331</v>
      </c>
    </row>
    <row r="1107" spans="1:17">
      <c r="A1107" s="1574"/>
      <c r="B1107" s="254">
        <v>5</v>
      </c>
      <c r="C1107" s="1129" t="s">
        <v>882</v>
      </c>
      <c r="D1107" s="1184">
        <v>9</v>
      </c>
      <c r="E1107" s="1184">
        <v>1967</v>
      </c>
      <c r="F1107" s="678">
        <v>11.25</v>
      </c>
      <c r="G1107" s="678">
        <v>0.82499999999999996</v>
      </c>
      <c r="H1107" s="678">
        <v>0.14399999999999999</v>
      </c>
      <c r="I1107" s="678">
        <v>10.28</v>
      </c>
      <c r="J1107" s="678">
        <v>416.33</v>
      </c>
      <c r="K1107" s="1023">
        <v>10.28</v>
      </c>
      <c r="L1107" s="678">
        <v>416.33</v>
      </c>
      <c r="M1107" s="677">
        <f t="shared" si="154"/>
        <v>2.4691951096485962E-2</v>
      </c>
      <c r="N1107" s="1141">
        <v>258.11</v>
      </c>
      <c r="O1107" s="679">
        <f t="shared" si="155"/>
        <v>6.3732394975139917</v>
      </c>
      <c r="P1107" s="1021">
        <f t="shared" si="156"/>
        <v>1481.5170657891576</v>
      </c>
      <c r="Q1107" s="680">
        <f t="shared" si="157"/>
        <v>382.3943698508395</v>
      </c>
    </row>
    <row r="1108" spans="1:17">
      <c r="A1108" s="1574"/>
      <c r="B1108" s="254">
        <v>6</v>
      </c>
      <c r="C1108" s="1129" t="s">
        <v>197</v>
      </c>
      <c r="D1108" s="1184">
        <v>5</v>
      </c>
      <c r="E1108" s="1184">
        <v>1984</v>
      </c>
      <c r="F1108" s="678">
        <v>4.6760000000000002</v>
      </c>
      <c r="G1108" s="678">
        <v>0.17</v>
      </c>
      <c r="H1108" s="678">
        <v>0.08</v>
      </c>
      <c r="I1108" s="678">
        <v>4.4249999999999998</v>
      </c>
      <c r="J1108" s="678">
        <v>180.46</v>
      </c>
      <c r="K1108" s="1023">
        <v>4.4260000000000002</v>
      </c>
      <c r="L1108" s="678">
        <v>180.46</v>
      </c>
      <c r="M1108" s="677">
        <f t="shared" si="154"/>
        <v>2.452621079463593E-2</v>
      </c>
      <c r="N1108" s="1141">
        <v>258.11</v>
      </c>
      <c r="O1108" s="679">
        <f t="shared" si="155"/>
        <v>6.3304602682034803</v>
      </c>
      <c r="P1108" s="1021">
        <f t="shared" si="156"/>
        <v>1471.5726476781558</v>
      </c>
      <c r="Q1108" s="680">
        <f t="shared" si="157"/>
        <v>379.82761609220881</v>
      </c>
    </row>
    <row r="1109" spans="1:17">
      <c r="A1109" s="1574"/>
      <c r="B1109" s="254">
        <v>7</v>
      </c>
      <c r="C1109" s="1129" t="s">
        <v>883</v>
      </c>
      <c r="D1109" s="1184">
        <v>40</v>
      </c>
      <c r="E1109" s="1184">
        <v>1984</v>
      </c>
      <c r="F1109" s="678">
        <v>59.07</v>
      </c>
      <c r="G1109" s="678">
        <v>4.03</v>
      </c>
      <c r="H1109" s="678">
        <v>5.76</v>
      </c>
      <c r="I1109" s="678">
        <v>49.280999999999999</v>
      </c>
      <c r="J1109" s="678">
        <v>2237.98</v>
      </c>
      <c r="K1109" s="1023">
        <v>48.38</v>
      </c>
      <c r="L1109" s="678">
        <v>1982.29</v>
      </c>
      <c r="M1109" s="677">
        <f t="shared" si="154"/>
        <v>2.4406116158584266E-2</v>
      </c>
      <c r="N1109" s="1141">
        <v>258.11</v>
      </c>
      <c r="O1109" s="679">
        <f t="shared" si="155"/>
        <v>6.2994626416921848</v>
      </c>
      <c r="P1109" s="1021">
        <f t="shared" si="156"/>
        <v>1464.3669695150559</v>
      </c>
      <c r="Q1109" s="680">
        <f t="shared" si="157"/>
        <v>377.96775850153108</v>
      </c>
    </row>
    <row r="1110" spans="1:17">
      <c r="A1110" s="1574"/>
      <c r="B1110" s="254">
        <v>8</v>
      </c>
      <c r="C1110" s="1129" t="s">
        <v>884</v>
      </c>
      <c r="D1110" s="1184">
        <v>6</v>
      </c>
      <c r="E1110" s="1184">
        <v>1972</v>
      </c>
      <c r="F1110" s="678">
        <v>5.1230000000000002</v>
      </c>
      <c r="G1110" s="678">
        <v>0.68</v>
      </c>
      <c r="H1110" s="678">
        <v>0.08</v>
      </c>
      <c r="I1110" s="678">
        <v>4.3600000000000003</v>
      </c>
      <c r="J1110" s="678">
        <v>395.27</v>
      </c>
      <c r="K1110" s="1023">
        <v>3.84</v>
      </c>
      <c r="L1110" s="678">
        <v>158.16</v>
      </c>
      <c r="M1110" s="677">
        <f t="shared" si="154"/>
        <v>2.4279210925644917E-2</v>
      </c>
      <c r="N1110" s="1141">
        <v>258.11</v>
      </c>
      <c r="O1110" s="679">
        <f t="shared" si="155"/>
        <v>6.2667071320182099</v>
      </c>
      <c r="P1110" s="1021">
        <f t="shared" si="156"/>
        <v>1456.7526555386951</v>
      </c>
      <c r="Q1110" s="680">
        <f t="shared" si="157"/>
        <v>376.00242792109259</v>
      </c>
    </row>
    <row r="1111" spans="1:17" ht="12" thickBot="1">
      <c r="A1111" s="1575"/>
      <c r="B1111" s="256">
        <v>9</v>
      </c>
      <c r="C1111" s="1129" t="s">
        <v>885</v>
      </c>
      <c r="D1111" s="1184">
        <v>8</v>
      </c>
      <c r="E1111" s="1184">
        <v>1962</v>
      </c>
      <c r="F1111" s="678">
        <v>10.065</v>
      </c>
      <c r="G1111" s="678">
        <v>0.45300000000000001</v>
      </c>
      <c r="H1111" s="678">
        <v>1.28</v>
      </c>
      <c r="I1111" s="678">
        <v>8.3320000000000007</v>
      </c>
      <c r="J1111" s="678">
        <v>372.35</v>
      </c>
      <c r="K1111" s="1023">
        <v>6.351</v>
      </c>
      <c r="L1111" s="678">
        <v>273.55</v>
      </c>
      <c r="M1111" s="677">
        <f t="shared" si="154"/>
        <v>2.3216962164138183E-2</v>
      </c>
      <c r="N1111" s="1141">
        <v>258.11</v>
      </c>
      <c r="O1111" s="679">
        <f t="shared" si="155"/>
        <v>5.9925301041857066</v>
      </c>
      <c r="P1111" s="1021">
        <f t="shared" si="156"/>
        <v>1393.0177298482911</v>
      </c>
      <c r="Q1111" s="680">
        <f t="shared" si="157"/>
        <v>359.55180625114241</v>
      </c>
    </row>
    <row r="1112" spans="1:17" ht="11.25" customHeight="1">
      <c r="A1112" s="1576" t="s">
        <v>334</v>
      </c>
      <c r="B1112" s="46">
        <v>1</v>
      </c>
      <c r="C1112" s="1024" t="s">
        <v>886</v>
      </c>
      <c r="D1112" s="1025">
        <v>6</v>
      </c>
      <c r="E1112" s="1025">
        <v>1947</v>
      </c>
      <c r="F1112" s="792">
        <v>7.1760000000000002</v>
      </c>
      <c r="G1112" s="792">
        <v>0.45400000000000001</v>
      </c>
      <c r="H1112" s="792">
        <v>0.08</v>
      </c>
      <c r="I1112" s="792">
        <v>6.6429999999999998</v>
      </c>
      <c r="J1112" s="792">
        <v>198.86</v>
      </c>
      <c r="K1112" s="1026">
        <v>2.21</v>
      </c>
      <c r="L1112" s="1027">
        <v>45.89</v>
      </c>
      <c r="M1112" s="1028">
        <f>K1112/L1112</f>
        <v>4.8158640226628892E-2</v>
      </c>
      <c r="N1112" s="997">
        <v>258.11</v>
      </c>
      <c r="O1112" s="1029">
        <f>M1112*N1112</f>
        <v>12.430226628895184</v>
      </c>
      <c r="P1112" s="1029">
        <f>M1112*60*1000</f>
        <v>2889.5184135977338</v>
      </c>
      <c r="Q1112" s="1030">
        <f>P1112*N1112/1000</f>
        <v>745.81359773371116</v>
      </c>
    </row>
    <row r="1113" spans="1:17" ht="11.25" customHeight="1">
      <c r="A1113" s="1576"/>
      <c r="B1113" s="23">
        <v>2</v>
      </c>
      <c r="C1113" s="1137" t="s">
        <v>198</v>
      </c>
      <c r="D1113" s="1192">
        <v>6</v>
      </c>
      <c r="E1113" s="1192">
        <v>1957</v>
      </c>
      <c r="F1113" s="682">
        <v>12.351000000000001</v>
      </c>
      <c r="G1113" s="682">
        <v>0.749</v>
      </c>
      <c r="H1113" s="682">
        <v>0.08</v>
      </c>
      <c r="I1113" s="682">
        <v>11.522</v>
      </c>
      <c r="J1113" s="682">
        <v>319.77999999999997</v>
      </c>
      <c r="K1113" s="1032">
        <v>11.522</v>
      </c>
      <c r="L1113" s="682">
        <v>319.77999999999997</v>
      </c>
      <c r="M1113" s="681">
        <f t="shared" ref="M1113:M1120" si="158">K1113/L1113</f>
        <v>3.6031021327162426E-2</v>
      </c>
      <c r="N1113" s="1142">
        <v>258.11</v>
      </c>
      <c r="O1113" s="683">
        <f t="shared" ref="O1113:O1120" si="159">M1113*N1113</f>
        <v>9.2999669147538935</v>
      </c>
      <c r="P1113" s="1029">
        <f t="shared" ref="P1113:P1120" si="160">M1113*60*1000</f>
        <v>2161.8612796297457</v>
      </c>
      <c r="Q1113" s="684">
        <f t="shared" ref="Q1113:Q1120" si="161">P1113*N1113/1000</f>
        <v>557.99801488523372</v>
      </c>
    </row>
    <row r="1114" spans="1:17">
      <c r="A1114" s="1576"/>
      <c r="B1114" s="23">
        <v>3</v>
      </c>
      <c r="C1114" s="1137" t="s">
        <v>887</v>
      </c>
      <c r="D1114" s="1192">
        <v>6</v>
      </c>
      <c r="E1114" s="1192">
        <v>1934</v>
      </c>
      <c r="F1114" s="682">
        <v>7.5839999999999996</v>
      </c>
      <c r="G1114" s="682">
        <v>0.51</v>
      </c>
      <c r="H1114" s="682">
        <v>9.6000000000000002E-2</v>
      </c>
      <c r="I1114" s="682">
        <v>6.9779999999999998</v>
      </c>
      <c r="J1114" s="682">
        <v>229.18</v>
      </c>
      <c r="K1114" s="1032">
        <v>6.9779999999999998</v>
      </c>
      <c r="L1114" s="682">
        <v>229.18</v>
      </c>
      <c r="M1114" s="681">
        <f t="shared" si="158"/>
        <v>3.0447683043895626E-2</v>
      </c>
      <c r="N1114" s="1142">
        <v>258.11</v>
      </c>
      <c r="O1114" s="683">
        <f t="shared" si="159"/>
        <v>7.8588514704599008</v>
      </c>
      <c r="P1114" s="1029">
        <f t="shared" si="160"/>
        <v>1826.8609826337376</v>
      </c>
      <c r="Q1114" s="684">
        <f t="shared" si="161"/>
        <v>471.53108822759401</v>
      </c>
    </row>
    <row r="1115" spans="1:17">
      <c r="A1115" s="1576"/>
      <c r="B1115" s="23">
        <v>4</v>
      </c>
      <c r="C1115" s="1137" t="s">
        <v>415</v>
      </c>
      <c r="D1115" s="1192">
        <v>40</v>
      </c>
      <c r="E1115" s="1192">
        <v>1980</v>
      </c>
      <c r="F1115" s="682">
        <v>64.914000000000001</v>
      </c>
      <c r="G1115" s="682">
        <v>3.7389999999999999</v>
      </c>
      <c r="H1115" s="682">
        <v>6.24</v>
      </c>
      <c r="I1115" s="682">
        <v>54.935000000000002</v>
      </c>
      <c r="J1115" s="682">
        <v>1888.23</v>
      </c>
      <c r="K1115" s="1032">
        <v>54.712000000000003</v>
      </c>
      <c r="L1115" s="682">
        <v>1833.49</v>
      </c>
      <c r="M1115" s="681">
        <f t="shared" si="158"/>
        <v>2.9840359096586295E-2</v>
      </c>
      <c r="N1115" s="1142">
        <v>258.11</v>
      </c>
      <c r="O1115" s="683">
        <f t="shared" si="159"/>
        <v>7.7020950864198889</v>
      </c>
      <c r="P1115" s="1029">
        <f t="shared" si="160"/>
        <v>1790.4215457951777</v>
      </c>
      <c r="Q1115" s="684">
        <f t="shared" si="161"/>
        <v>462.12570518519334</v>
      </c>
    </row>
    <row r="1116" spans="1:17">
      <c r="A1116" s="1576"/>
      <c r="B1116" s="23">
        <v>5</v>
      </c>
      <c r="C1116" s="1137" t="s">
        <v>642</v>
      </c>
      <c r="D1116" s="1192">
        <v>8</v>
      </c>
      <c r="E1116" s="1192">
        <v>1965</v>
      </c>
      <c r="F1116" s="682">
        <v>12.68</v>
      </c>
      <c r="G1116" s="682">
        <v>0.79300000000000004</v>
      </c>
      <c r="H1116" s="682">
        <v>0.128</v>
      </c>
      <c r="I1116" s="682">
        <v>11.759</v>
      </c>
      <c r="J1116" s="682">
        <v>406.23</v>
      </c>
      <c r="K1116" s="1032">
        <v>10.38</v>
      </c>
      <c r="L1116" s="682">
        <v>358.6</v>
      </c>
      <c r="M1116" s="681">
        <f t="shared" si="158"/>
        <v>2.8945900725041829E-2</v>
      </c>
      <c r="N1116" s="1142">
        <v>258.11</v>
      </c>
      <c r="O1116" s="683">
        <f t="shared" si="159"/>
        <v>7.4712264361405465</v>
      </c>
      <c r="P1116" s="1029">
        <f t="shared" si="160"/>
        <v>1736.7540435025098</v>
      </c>
      <c r="Q1116" s="684">
        <f t="shared" si="161"/>
        <v>448.27358616843281</v>
      </c>
    </row>
    <row r="1117" spans="1:17">
      <c r="A1117" s="1576"/>
      <c r="B1117" s="23">
        <v>6</v>
      </c>
      <c r="C1117" s="1137" t="s">
        <v>643</v>
      </c>
      <c r="D1117" s="1192">
        <v>6</v>
      </c>
      <c r="E1117" s="1192">
        <v>1965</v>
      </c>
      <c r="F1117" s="682">
        <v>16.462</v>
      </c>
      <c r="G1117" s="682">
        <v>1.282</v>
      </c>
      <c r="H1117" s="682">
        <v>0.192</v>
      </c>
      <c r="I1117" s="682">
        <v>14.988</v>
      </c>
      <c r="J1117" s="682">
        <v>537.54999999999995</v>
      </c>
      <c r="K1117" s="1032">
        <v>13.807</v>
      </c>
      <c r="L1117" s="682">
        <v>495.2</v>
      </c>
      <c r="M1117" s="681">
        <f t="shared" si="158"/>
        <v>2.7881663974151861E-2</v>
      </c>
      <c r="N1117" s="1142">
        <v>258.11</v>
      </c>
      <c r="O1117" s="683">
        <f t="shared" si="159"/>
        <v>7.1965362883683373</v>
      </c>
      <c r="P1117" s="1029">
        <f t="shared" si="160"/>
        <v>1672.8998384491117</v>
      </c>
      <c r="Q1117" s="684">
        <f t="shared" si="161"/>
        <v>431.79217730210024</v>
      </c>
    </row>
    <row r="1118" spans="1:17">
      <c r="A1118" s="1576"/>
      <c r="B1118" s="23">
        <v>7</v>
      </c>
      <c r="C1118" s="1137" t="s">
        <v>199</v>
      </c>
      <c r="D1118" s="1192">
        <v>3</v>
      </c>
      <c r="E1118" s="1192">
        <v>1988</v>
      </c>
      <c r="F1118" s="682">
        <v>5.1029999999999998</v>
      </c>
      <c r="G1118" s="682">
        <v>6.2E-2</v>
      </c>
      <c r="H1118" s="682">
        <v>0.48</v>
      </c>
      <c r="I1118" s="682">
        <v>4.5609999999999999</v>
      </c>
      <c r="J1118" s="682">
        <v>167.31</v>
      </c>
      <c r="K1118" s="1032">
        <v>4.5599999999999996</v>
      </c>
      <c r="L1118" s="682">
        <v>167.31</v>
      </c>
      <c r="M1118" s="681">
        <f t="shared" si="158"/>
        <v>2.7254796485565714E-2</v>
      </c>
      <c r="N1118" s="1142">
        <v>258.11</v>
      </c>
      <c r="O1118" s="683">
        <f t="shared" si="159"/>
        <v>7.0347355208893667</v>
      </c>
      <c r="P1118" s="1029">
        <f t="shared" si="160"/>
        <v>1635.2877891339429</v>
      </c>
      <c r="Q1118" s="684">
        <f t="shared" si="161"/>
        <v>422.08413125336199</v>
      </c>
    </row>
    <row r="1119" spans="1:17">
      <c r="A1119" s="1576"/>
      <c r="B1119" s="23">
        <v>8</v>
      </c>
      <c r="C1119" s="1137" t="s">
        <v>414</v>
      </c>
      <c r="D1119" s="1192">
        <v>6</v>
      </c>
      <c r="E1119" s="1192">
        <v>1985</v>
      </c>
      <c r="F1119" s="682">
        <v>7.4009999999999998</v>
      </c>
      <c r="G1119" s="682">
        <v>0.29699999999999999</v>
      </c>
      <c r="H1119" s="682">
        <v>0.96</v>
      </c>
      <c r="I1119" s="682">
        <v>6.1440000000000001</v>
      </c>
      <c r="J1119" s="682">
        <v>230.55</v>
      </c>
      <c r="K1119" s="1032">
        <v>6.1440000000000001</v>
      </c>
      <c r="L1119" s="682">
        <v>230.55</v>
      </c>
      <c r="M1119" s="681">
        <f t="shared" si="158"/>
        <v>2.6649316851008457E-2</v>
      </c>
      <c r="N1119" s="1142">
        <v>258.11</v>
      </c>
      <c r="O1119" s="683">
        <f t="shared" si="159"/>
        <v>6.8784551724137932</v>
      </c>
      <c r="P1119" s="1029">
        <f t="shared" si="160"/>
        <v>1598.9590110605075</v>
      </c>
      <c r="Q1119" s="684">
        <f t="shared" si="161"/>
        <v>412.70731034482759</v>
      </c>
    </row>
    <row r="1120" spans="1:17">
      <c r="A1120" s="1576"/>
      <c r="B1120" s="23">
        <v>9</v>
      </c>
      <c r="C1120" s="1195" t="s">
        <v>413</v>
      </c>
      <c r="D1120" s="1192">
        <v>5</v>
      </c>
      <c r="E1120" s="1192">
        <v>1948</v>
      </c>
      <c r="F1120" s="1137">
        <v>7.2249999999999996</v>
      </c>
      <c r="G1120" s="1137">
        <v>0.113</v>
      </c>
      <c r="H1120" s="1137">
        <v>0.8</v>
      </c>
      <c r="I1120" s="1137">
        <v>6.3120000000000003</v>
      </c>
      <c r="J1120" s="1137">
        <v>301.55</v>
      </c>
      <c r="K1120" s="1137">
        <v>5.9640000000000004</v>
      </c>
      <c r="L1120" s="1137">
        <v>250.99</v>
      </c>
      <c r="M1120" s="681">
        <f t="shared" si="158"/>
        <v>2.3761902864655963E-2</v>
      </c>
      <c r="N1120" s="1137">
        <v>258.11</v>
      </c>
      <c r="O1120" s="683">
        <f t="shared" si="159"/>
        <v>6.1331847483963511</v>
      </c>
      <c r="P1120" s="1029">
        <f t="shared" si="160"/>
        <v>1425.7141718793578</v>
      </c>
      <c r="Q1120" s="684">
        <f t="shared" si="161"/>
        <v>367.99108490378109</v>
      </c>
    </row>
    <row r="1121" spans="1:17" ht="12" thickBot="1">
      <c r="A1121" s="1577"/>
      <c r="B1121" s="24">
        <v>10</v>
      </c>
      <c r="C1121" s="28"/>
      <c r="D1121" s="24"/>
      <c r="E1121" s="24"/>
      <c r="F1121" s="292"/>
      <c r="G1121" s="292"/>
      <c r="H1121" s="292"/>
      <c r="I1121" s="292"/>
      <c r="J1121" s="292"/>
      <c r="K1121" s="696"/>
      <c r="L1121" s="292"/>
      <c r="M1121" s="47"/>
      <c r="N1121" s="292"/>
      <c r="O1121" s="45"/>
      <c r="P1121" s="45"/>
      <c r="Q1121" s="266"/>
    </row>
    <row r="1122" spans="1:17">
      <c r="A1122" s="770"/>
      <c r="B1122" s="768"/>
      <c r="C1122" s="769"/>
      <c r="D1122" s="768"/>
      <c r="E1122" s="768"/>
      <c r="F1122" s="320"/>
      <c r="G1122" s="320"/>
      <c r="H1122" s="320"/>
      <c r="I1122" s="320"/>
      <c r="J1122" s="320"/>
      <c r="K1122" s="320"/>
      <c r="L1122" s="320"/>
      <c r="M1122" s="320"/>
      <c r="N1122" s="320"/>
      <c r="O1122" s="320"/>
      <c r="P1122" s="320"/>
      <c r="Q1122" s="320"/>
    </row>
    <row r="1123" spans="1:17" ht="15">
      <c r="A1123" s="1548" t="s">
        <v>201</v>
      </c>
      <c r="B1123" s="1548"/>
      <c r="C1123" s="1548"/>
      <c r="D1123" s="1548"/>
      <c r="E1123" s="1548"/>
      <c r="F1123" s="1548"/>
      <c r="G1123" s="1548"/>
      <c r="H1123" s="1548"/>
      <c r="I1123" s="1548"/>
      <c r="J1123" s="1548"/>
      <c r="K1123" s="1548"/>
      <c r="L1123" s="1548"/>
      <c r="M1123" s="1548"/>
      <c r="N1123" s="1548"/>
      <c r="O1123" s="1548"/>
      <c r="P1123" s="1548"/>
      <c r="Q1123" s="1548"/>
    </row>
    <row r="1124" spans="1:17" ht="13.5" thickBot="1">
      <c r="A1124" s="1265"/>
      <c r="B1124" s="1265"/>
      <c r="C1124" s="1265"/>
      <c r="D1124" s="1265"/>
      <c r="E1124" s="1521" t="s">
        <v>507</v>
      </c>
      <c r="F1124" s="1521"/>
      <c r="G1124" s="1521"/>
      <c r="H1124" s="1521"/>
      <c r="I1124" s="1265">
        <v>-2</v>
      </c>
      <c r="J1124" s="1265" t="s">
        <v>506</v>
      </c>
      <c r="K1124" s="1265" t="s">
        <v>508</v>
      </c>
      <c r="L1124" s="1265">
        <v>620</v>
      </c>
      <c r="M1124" s="1265"/>
      <c r="N1124" s="1265"/>
      <c r="O1124" s="1265"/>
      <c r="P1124" s="1265"/>
      <c r="Q1124" s="1265"/>
    </row>
    <row r="1125" spans="1:17">
      <c r="A1125" s="1549" t="s">
        <v>1</v>
      </c>
      <c r="B1125" s="1552" t="s">
        <v>0</v>
      </c>
      <c r="C1125" s="1524" t="s">
        <v>2</v>
      </c>
      <c r="D1125" s="1524" t="s">
        <v>3</v>
      </c>
      <c r="E1125" s="1524" t="s">
        <v>13</v>
      </c>
      <c r="F1125" s="1527" t="s">
        <v>14</v>
      </c>
      <c r="G1125" s="1528"/>
      <c r="H1125" s="1528"/>
      <c r="I1125" s="1529"/>
      <c r="J1125" s="1524" t="s">
        <v>4</v>
      </c>
      <c r="K1125" s="1524" t="s">
        <v>15</v>
      </c>
      <c r="L1125" s="1524" t="s">
        <v>5</v>
      </c>
      <c r="M1125" s="1524" t="s">
        <v>6</v>
      </c>
      <c r="N1125" s="1524" t="s">
        <v>16</v>
      </c>
      <c r="O1125" s="1554" t="s">
        <v>17</v>
      </c>
      <c r="P1125" s="1524" t="s">
        <v>25</v>
      </c>
      <c r="Q1125" s="1543" t="s">
        <v>26</v>
      </c>
    </row>
    <row r="1126" spans="1:17" ht="33.75">
      <c r="A1126" s="1550"/>
      <c r="B1126" s="1553"/>
      <c r="C1126" s="1525"/>
      <c r="D1126" s="1526"/>
      <c r="E1126" s="1526"/>
      <c r="F1126" s="693" t="s">
        <v>18</v>
      </c>
      <c r="G1126" s="693" t="s">
        <v>19</v>
      </c>
      <c r="H1126" s="693" t="s">
        <v>20</v>
      </c>
      <c r="I1126" s="693" t="s">
        <v>21</v>
      </c>
      <c r="J1126" s="1526"/>
      <c r="K1126" s="1526"/>
      <c r="L1126" s="1526"/>
      <c r="M1126" s="1526"/>
      <c r="N1126" s="1526"/>
      <c r="O1126" s="1555"/>
      <c r="P1126" s="1526"/>
      <c r="Q1126" s="1544"/>
    </row>
    <row r="1127" spans="1:17" ht="12" thickBot="1">
      <c r="A1127" s="1551"/>
      <c r="B1127" s="1578"/>
      <c r="C1127" s="1579"/>
      <c r="D1127" s="34" t="s">
        <v>7</v>
      </c>
      <c r="E1127" s="34" t="s">
        <v>8</v>
      </c>
      <c r="F1127" s="34" t="s">
        <v>9</v>
      </c>
      <c r="G1127" s="34" t="s">
        <v>9</v>
      </c>
      <c r="H1127" s="34" t="s">
        <v>9</v>
      </c>
      <c r="I1127" s="34" t="s">
        <v>9</v>
      </c>
      <c r="J1127" s="34" t="s">
        <v>22</v>
      </c>
      <c r="K1127" s="34" t="s">
        <v>9</v>
      </c>
      <c r="L1127" s="34" t="s">
        <v>22</v>
      </c>
      <c r="M1127" s="34" t="s">
        <v>64</v>
      </c>
      <c r="N1127" s="34" t="s">
        <v>10</v>
      </c>
      <c r="O1127" s="34" t="s">
        <v>65</v>
      </c>
      <c r="P1127" s="35" t="s">
        <v>27</v>
      </c>
      <c r="Q1127" s="36" t="s">
        <v>28</v>
      </c>
    </row>
    <row r="1128" spans="1:17">
      <c r="A1128" s="1560" t="s">
        <v>331</v>
      </c>
      <c r="B1128" s="260">
        <v>1</v>
      </c>
      <c r="C1128" s="2028" t="s">
        <v>416</v>
      </c>
      <c r="D1128" s="2029">
        <v>30</v>
      </c>
      <c r="E1128" s="2029">
        <v>1989</v>
      </c>
      <c r="F1128" s="2030">
        <v>41.003</v>
      </c>
      <c r="G1128" s="2030">
        <v>3.5129999999999999</v>
      </c>
      <c r="H1128" s="2030">
        <v>4.8019999999999996</v>
      </c>
      <c r="I1128" s="2030">
        <v>32.688000000000002</v>
      </c>
      <c r="J1128" s="1996">
        <v>1601.5</v>
      </c>
      <c r="K1128" s="2030">
        <v>32.688000000000002</v>
      </c>
      <c r="L1128" s="1996">
        <v>1601.5</v>
      </c>
      <c r="M1128" s="2031">
        <f>K1128/L1128</f>
        <v>2.0410864814236655E-2</v>
      </c>
      <c r="N1128" s="2032">
        <v>296.04000000000002</v>
      </c>
      <c r="O1128" s="2033">
        <f>M1128*N1128</f>
        <v>6.0424324196066195</v>
      </c>
      <c r="P1128" s="2033">
        <f>M1128*60*1000</f>
        <v>1224.6518888541993</v>
      </c>
      <c r="Q1128" s="1999">
        <f>P1128*N1128/1000</f>
        <v>362.5459451763972</v>
      </c>
    </row>
    <row r="1129" spans="1:17">
      <c r="A1129" s="1522"/>
      <c r="B1129" s="254">
        <v>2</v>
      </c>
      <c r="C1129" s="1496" t="s">
        <v>417</v>
      </c>
      <c r="D1129" s="1037">
        <v>49</v>
      </c>
      <c r="E1129" s="1037">
        <v>1974</v>
      </c>
      <c r="F1129" s="2000">
        <v>61.677</v>
      </c>
      <c r="G1129" s="2000">
        <v>5.2140000000000004</v>
      </c>
      <c r="H1129" s="2000">
        <v>7.8410000000000002</v>
      </c>
      <c r="I1129" s="2000">
        <v>48.622</v>
      </c>
      <c r="J1129" s="2001">
        <v>2550.1</v>
      </c>
      <c r="K1129" s="2000">
        <v>48.622</v>
      </c>
      <c r="L1129" s="2001">
        <v>2550.1</v>
      </c>
      <c r="M1129" s="2002">
        <f t="shared" ref="M1129:M1137" si="162">K1129/L1129</f>
        <v>1.9066703266538566E-2</v>
      </c>
      <c r="N1129" s="1997">
        <v>296.04000000000002</v>
      </c>
      <c r="O1129" s="2003">
        <f t="shared" ref="O1129:O1147" si="163">M1129*N1129</f>
        <v>5.6445068350260774</v>
      </c>
      <c r="P1129" s="1998">
        <f t="shared" ref="P1129:P1147" si="164">M1129*60*1000</f>
        <v>1144.002195992314</v>
      </c>
      <c r="Q1129" s="2004">
        <f t="shared" ref="Q1129:Q1147" si="165">P1129*N1129/1000</f>
        <v>338.67041010156464</v>
      </c>
    </row>
    <row r="1130" spans="1:17">
      <c r="A1130" s="1522"/>
      <c r="B1130" s="254">
        <v>3</v>
      </c>
      <c r="C1130" s="1496" t="s">
        <v>418</v>
      </c>
      <c r="D1130" s="1037">
        <v>30</v>
      </c>
      <c r="E1130" s="1037">
        <v>1989</v>
      </c>
      <c r="F1130" s="2000">
        <v>39.837000000000003</v>
      </c>
      <c r="G1130" s="2000">
        <v>3.5129999999999999</v>
      </c>
      <c r="H1130" s="2000">
        <v>4.7210000000000001</v>
      </c>
      <c r="I1130" s="2000">
        <v>31.603000000000002</v>
      </c>
      <c r="J1130" s="2001">
        <v>1599.2</v>
      </c>
      <c r="K1130" s="2000">
        <v>31.603000000000002</v>
      </c>
      <c r="L1130" s="2001">
        <v>1599.2</v>
      </c>
      <c r="M1130" s="2002">
        <f t="shared" si="162"/>
        <v>1.976175587793897E-2</v>
      </c>
      <c r="N1130" s="1997">
        <v>296.04000000000002</v>
      </c>
      <c r="O1130" s="2003">
        <f t="shared" si="163"/>
        <v>5.8502702101050534</v>
      </c>
      <c r="P1130" s="1998">
        <f t="shared" si="164"/>
        <v>1185.7053526763382</v>
      </c>
      <c r="Q1130" s="2004">
        <f t="shared" si="165"/>
        <v>351.01621260630316</v>
      </c>
    </row>
    <row r="1131" spans="1:17">
      <c r="A1131" s="1522"/>
      <c r="B1131" s="254">
        <v>4</v>
      </c>
      <c r="C1131" s="1496" t="s">
        <v>419</v>
      </c>
      <c r="D1131" s="1037">
        <v>30</v>
      </c>
      <c r="E1131" s="1037">
        <v>1993</v>
      </c>
      <c r="F1131" s="2000">
        <v>40.039000000000001</v>
      </c>
      <c r="G1131" s="2000">
        <v>3.0030000000000001</v>
      </c>
      <c r="H1131" s="2000">
        <v>4.7210000000000001</v>
      </c>
      <c r="I1131" s="2000">
        <v>32.314999999999998</v>
      </c>
      <c r="J1131" s="2001">
        <v>1596.5</v>
      </c>
      <c r="K1131" s="2000">
        <v>32.314999999999998</v>
      </c>
      <c r="L1131" s="2001">
        <v>1596.5</v>
      </c>
      <c r="M1131" s="2002">
        <f t="shared" si="162"/>
        <v>2.0241152521139991E-2</v>
      </c>
      <c r="N1131" s="1997">
        <v>296.04000000000002</v>
      </c>
      <c r="O1131" s="2003">
        <f t="shared" si="163"/>
        <v>5.9921907923582829</v>
      </c>
      <c r="P1131" s="1998">
        <f t="shared" si="164"/>
        <v>1214.4691512683994</v>
      </c>
      <c r="Q1131" s="2004">
        <f t="shared" si="165"/>
        <v>359.53144754149702</v>
      </c>
    </row>
    <row r="1132" spans="1:17">
      <c r="A1132" s="1522"/>
      <c r="B1132" s="254">
        <v>5</v>
      </c>
      <c r="C1132" s="1496" t="s">
        <v>420</v>
      </c>
      <c r="D1132" s="1037">
        <v>30</v>
      </c>
      <c r="E1132" s="1037">
        <v>1993</v>
      </c>
      <c r="F1132" s="2000">
        <v>39.924999999999997</v>
      </c>
      <c r="G1132" s="2000">
        <v>3.5129999999999999</v>
      </c>
      <c r="H1132" s="2000">
        <v>4.8010000000000002</v>
      </c>
      <c r="I1132" s="2000">
        <v>31.611000000000001</v>
      </c>
      <c r="J1132" s="2001">
        <v>1614.9</v>
      </c>
      <c r="K1132" s="2000">
        <v>31.611000000000001</v>
      </c>
      <c r="L1132" s="2001">
        <v>1614.9</v>
      </c>
      <c r="M1132" s="2002">
        <f t="shared" si="162"/>
        <v>1.9574586661712797E-2</v>
      </c>
      <c r="N1132" s="1997">
        <v>296.04000000000002</v>
      </c>
      <c r="O1132" s="2003">
        <f t="shared" si="163"/>
        <v>5.7948606353334569</v>
      </c>
      <c r="P1132" s="1998">
        <f t="shared" si="164"/>
        <v>1174.4751997027679</v>
      </c>
      <c r="Q1132" s="2004">
        <f t="shared" si="165"/>
        <v>347.69163812000738</v>
      </c>
    </row>
    <row r="1133" spans="1:17">
      <c r="A1133" s="1522"/>
      <c r="B1133" s="254">
        <v>6</v>
      </c>
      <c r="C1133" s="1496" t="s">
        <v>421</v>
      </c>
      <c r="D1133" s="1037">
        <v>30</v>
      </c>
      <c r="E1133" s="1037">
        <v>1992</v>
      </c>
      <c r="F1133" s="2000">
        <v>38.451000000000001</v>
      </c>
      <c r="G1133" s="2000">
        <v>3.0030000000000001</v>
      </c>
      <c r="H1133" s="2000">
        <v>4.5609999999999999</v>
      </c>
      <c r="I1133" s="2000">
        <v>30.887</v>
      </c>
      <c r="J1133" s="2001">
        <v>1616.9</v>
      </c>
      <c r="K1133" s="2000">
        <v>30.887</v>
      </c>
      <c r="L1133" s="2001">
        <v>1616.9</v>
      </c>
      <c r="M1133" s="2002">
        <f t="shared" si="162"/>
        <v>1.9102603747912672E-2</v>
      </c>
      <c r="N1133" s="1997">
        <v>296.04000000000002</v>
      </c>
      <c r="O1133" s="2003">
        <f t="shared" si="163"/>
        <v>5.6551348135320678</v>
      </c>
      <c r="P1133" s="1998">
        <f t="shared" si="164"/>
        <v>1146.1562248747603</v>
      </c>
      <c r="Q1133" s="2004">
        <f t="shared" si="165"/>
        <v>339.30808881192405</v>
      </c>
    </row>
    <row r="1134" spans="1:17">
      <c r="A1134" s="1522"/>
      <c r="B1134" s="254">
        <v>7</v>
      </c>
      <c r="C1134" s="1496" t="s">
        <v>422</v>
      </c>
      <c r="D1134" s="1037">
        <v>45</v>
      </c>
      <c r="E1134" s="1037">
        <v>1985</v>
      </c>
      <c r="F1134" s="2000">
        <v>54.771999999999998</v>
      </c>
      <c r="G1134" s="2000">
        <v>5.3550000000000004</v>
      </c>
      <c r="H1134" s="2000">
        <v>7.2009999999999996</v>
      </c>
      <c r="I1134" s="2000">
        <v>42.216000000000001</v>
      </c>
      <c r="J1134" s="2001">
        <v>2283.6999999999998</v>
      </c>
      <c r="K1134" s="2000">
        <v>42.216000000000001</v>
      </c>
      <c r="L1134" s="2001">
        <v>2283.6999999999998</v>
      </c>
      <c r="M1134" s="2002">
        <f t="shared" si="162"/>
        <v>1.8485790602968868E-2</v>
      </c>
      <c r="N1134" s="1997">
        <v>296.04000000000002</v>
      </c>
      <c r="O1134" s="2003">
        <f t="shared" si="163"/>
        <v>5.4725334501029037</v>
      </c>
      <c r="P1134" s="1998">
        <f t="shared" si="164"/>
        <v>1109.1474361781322</v>
      </c>
      <c r="Q1134" s="2004">
        <f t="shared" si="165"/>
        <v>328.35200700617429</v>
      </c>
    </row>
    <row r="1135" spans="1:17">
      <c r="A1135" s="1522"/>
      <c r="B1135" s="254">
        <v>8</v>
      </c>
      <c r="C1135" s="1496" t="s">
        <v>423</v>
      </c>
      <c r="D1135" s="1037">
        <v>37</v>
      </c>
      <c r="E1135" s="1037">
        <v>1972</v>
      </c>
      <c r="F1135" s="2000">
        <v>52.328000000000003</v>
      </c>
      <c r="G1135" s="2000">
        <v>2.9470000000000001</v>
      </c>
      <c r="H1135" s="2000">
        <v>8.2490000000000006</v>
      </c>
      <c r="I1135" s="2000">
        <v>41.131999999999998</v>
      </c>
      <c r="J1135" s="2001">
        <v>1935.1</v>
      </c>
      <c r="K1135" s="2000">
        <v>41.131999999999998</v>
      </c>
      <c r="L1135" s="2001">
        <v>1935.1</v>
      </c>
      <c r="M1135" s="2002">
        <f t="shared" si="162"/>
        <v>2.1255749056896284E-2</v>
      </c>
      <c r="N1135" s="1997">
        <v>296.04000000000002</v>
      </c>
      <c r="O1135" s="2003">
        <f t="shared" si="163"/>
        <v>6.2925519508035759</v>
      </c>
      <c r="P1135" s="1998">
        <f t="shared" si="164"/>
        <v>1275.3449434137769</v>
      </c>
      <c r="Q1135" s="2004">
        <f t="shared" si="165"/>
        <v>377.55311704821452</v>
      </c>
    </row>
    <row r="1136" spans="1:17">
      <c r="A1136" s="1522"/>
      <c r="B1136" s="254">
        <v>9</v>
      </c>
      <c r="C1136" s="1496" t="s">
        <v>424</v>
      </c>
      <c r="D1136" s="1037">
        <v>45</v>
      </c>
      <c r="E1136" s="1037">
        <v>1980</v>
      </c>
      <c r="F1136" s="2000">
        <v>62.462000000000003</v>
      </c>
      <c r="G1136" s="2000">
        <v>5.2140000000000004</v>
      </c>
      <c r="H1136" s="2000">
        <v>7.2009999999999996</v>
      </c>
      <c r="I1136" s="2000">
        <v>50.046999999999997</v>
      </c>
      <c r="J1136" s="2001">
        <v>2298</v>
      </c>
      <c r="K1136" s="2000">
        <v>50.046999999999997</v>
      </c>
      <c r="L1136" s="2001">
        <v>2298</v>
      </c>
      <c r="M1136" s="2002">
        <f t="shared" si="162"/>
        <v>2.1778503046127065E-2</v>
      </c>
      <c r="N1136" s="1997">
        <v>296.04000000000002</v>
      </c>
      <c r="O1136" s="2003">
        <f t="shared" si="163"/>
        <v>6.4473080417754565</v>
      </c>
      <c r="P1136" s="1998">
        <f t="shared" si="164"/>
        <v>1306.710182767624</v>
      </c>
      <c r="Q1136" s="2004">
        <f t="shared" si="165"/>
        <v>386.83848250652744</v>
      </c>
    </row>
    <row r="1137" spans="1:17" ht="12" thickBot="1">
      <c r="A1137" s="1523"/>
      <c r="B1137" s="256">
        <v>10</v>
      </c>
      <c r="C1137" s="2034" t="s">
        <v>213</v>
      </c>
      <c r="D1137" s="1064">
        <v>45</v>
      </c>
      <c r="E1137" s="1064">
        <v>1985</v>
      </c>
      <c r="F1137" s="2005">
        <v>17.7</v>
      </c>
      <c r="G1137" s="2005">
        <v>1.19</v>
      </c>
      <c r="H1137" s="2005">
        <v>1.92</v>
      </c>
      <c r="I1137" s="2005">
        <v>14.59</v>
      </c>
      <c r="J1137" s="1065">
        <v>672.3</v>
      </c>
      <c r="K1137" s="2005">
        <v>14.59</v>
      </c>
      <c r="L1137" s="1065">
        <v>672.3</v>
      </c>
      <c r="M1137" s="1068">
        <f t="shared" si="162"/>
        <v>2.1701621300014875E-2</v>
      </c>
      <c r="N1137" s="2035">
        <v>296.04000000000002</v>
      </c>
      <c r="O1137" s="2006">
        <f t="shared" si="163"/>
        <v>6.4245479696564036</v>
      </c>
      <c r="P1137" s="1069">
        <f t="shared" si="164"/>
        <v>1302.0972780008926</v>
      </c>
      <c r="Q1137" s="1071">
        <f t="shared" si="165"/>
        <v>385.47287817938428</v>
      </c>
    </row>
    <row r="1138" spans="1:17" ht="11.25" customHeight="1">
      <c r="A1138" s="1537" t="s">
        <v>247</v>
      </c>
      <c r="B1138" s="46">
        <v>1</v>
      </c>
      <c r="C1138" s="2024" t="s">
        <v>425</v>
      </c>
      <c r="D1138" s="2025">
        <v>20</v>
      </c>
      <c r="E1138" s="2025">
        <v>1975</v>
      </c>
      <c r="F1138" s="2026">
        <v>32.947000000000003</v>
      </c>
      <c r="G1138" s="2026">
        <v>2.93</v>
      </c>
      <c r="H1138" s="2026">
        <v>3.2</v>
      </c>
      <c r="I1138" s="2026">
        <v>26.817</v>
      </c>
      <c r="J1138" s="2027">
        <v>1032.3</v>
      </c>
      <c r="K1138" s="2026">
        <v>26.817</v>
      </c>
      <c r="L1138" s="2027">
        <v>1032.3</v>
      </c>
      <c r="M1138" s="2010">
        <f>K1138/L1138</f>
        <v>2.5977913397268237E-2</v>
      </c>
      <c r="N1138" s="2011">
        <v>296.04000000000002</v>
      </c>
      <c r="O1138" s="2012">
        <f t="shared" si="163"/>
        <v>7.6905014821272895</v>
      </c>
      <c r="P1138" s="2012">
        <f t="shared" si="164"/>
        <v>1558.6748038360943</v>
      </c>
      <c r="Q1138" s="2013">
        <f t="shared" si="165"/>
        <v>461.43008892763737</v>
      </c>
    </row>
    <row r="1139" spans="1:17" ht="12.75" customHeight="1">
      <c r="A1139" s="1538"/>
      <c r="B1139" s="23">
        <v>2</v>
      </c>
      <c r="C1139" s="2007" t="s">
        <v>426</v>
      </c>
      <c r="D1139" s="2008">
        <v>18</v>
      </c>
      <c r="E1139" s="2008">
        <v>1987</v>
      </c>
      <c r="F1139" s="2009">
        <v>26.795000000000002</v>
      </c>
      <c r="G1139" s="2009">
        <v>2.2669999999999999</v>
      </c>
      <c r="H1139" s="2009">
        <v>2.4</v>
      </c>
      <c r="I1139" s="2009">
        <v>22.128</v>
      </c>
      <c r="J1139" s="2014">
        <v>650.79999999999995</v>
      </c>
      <c r="K1139" s="2009">
        <v>22.128</v>
      </c>
      <c r="L1139" s="2014">
        <v>650.79999999999995</v>
      </c>
      <c r="M1139" s="2010">
        <f>K1139/L1139</f>
        <v>3.400122925629994E-2</v>
      </c>
      <c r="N1139" s="2011">
        <v>296.04000000000002</v>
      </c>
      <c r="O1139" s="2012">
        <f t="shared" si="163"/>
        <v>10.065723909035036</v>
      </c>
      <c r="P1139" s="2012">
        <f t="shared" si="164"/>
        <v>2040.0737553779966</v>
      </c>
      <c r="Q1139" s="2013">
        <f t="shared" si="165"/>
        <v>603.94343454210218</v>
      </c>
    </row>
    <row r="1140" spans="1:17" ht="12.75" customHeight="1">
      <c r="A1140" s="1538"/>
      <c r="B1140" s="23">
        <v>3</v>
      </c>
      <c r="C1140" s="2007" t="s">
        <v>427</v>
      </c>
      <c r="D1140" s="2008">
        <v>9</v>
      </c>
      <c r="E1140" s="2008">
        <v>1990</v>
      </c>
      <c r="F1140" s="2009">
        <v>15.243</v>
      </c>
      <c r="G1140" s="2009">
        <v>0.96299999999999997</v>
      </c>
      <c r="H1140" s="2009">
        <v>1.44</v>
      </c>
      <c r="I1140" s="2009">
        <v>12.84</v>
      </c>
      <c r="J1140" s="2014">
        <v>513.4</v>
      </c>
      <c r="K1140" s="2009">
        <v>12.84</v>
      </c>
      <c r="L1140" s="2014">
        <v>513.4</v>
      </c>
      <c r="M1140" s="2015">
        <f t="shared" ref="M1140:M1147" si="166">K1140/L1140</f>
        <v>2.5009738994935724E-2</v>
      </c>
      <c r="N1140" s="2011">
        <v>296.04000000000002</v>
      </c>
      <c r="O1140" s="2012">
        <f t="shared" si="163"/>
        <v>7.4038831320607725</v>
      </c>
      <c r="P1140" s="2012">
        <f t="shared" si="164"/>
        <v>1500.5843396961434</v>
      </c>
      <c r="Q1140" s="2016">
        <f t="shared" si="165"/>
        <v>444.23298792364636</v>
      </c>
    </row>
    <row r="1141" spans="1:17" ht="12.75" customHeight="1">
      <c r="A1141" s="1538"/>
      <c r="B1141" s="23">
        <v>4</v>
      </c>
      <c r="C1141" s="2007" t="s">
        <v>428</v>
      </c>
      <c r="D1141" s="2008">
        <v>20</v>
      </c>
      <c r="E1141" s="2008">
        <v>1985</v>
      </c>
      <c r="F1141" s="2009">
        <v>30.513999999999999</v>
      </c>
      <c r="G1141" s="2009">
        <v>1.9550000000000001</v>
      </c>
      <c r="H1141" s="2009">
        <v>3.0409999999999999</v>
      </c>
      <c r="I1141" s="2009">
        <v>25.518000000000001</v>
      </c>
      <c r="J1141" s="2014">
        <v>1056.2</v>
      </c>
      <c r="K1141" s="2009">
        <v>25.518000000000001</v>
      </c>
      <c r="L1141" s="2014">
        <v>1056.2</v>
      </c>
      <c r="M1141" s="2015">
        <f t="shared" si="166"/>
        <v>2.4160196932399167E-2</v>
      </c>
      <c r="N1141" s="2011">
        <v>296.04000000000002</v>
      </c>
      <c r="O1141" s="2017">
        <f t="shared" si="163"/>
        <v>7.1523846998674498</v>
      </c>
      <c r="P1141" s="2012">
        <f t="shared" si="164"/>
        <v>1449.61181594395</v>
      </c>
      <c r="Q1141" s="2016">
        <f t="shared" si="165"/>
        <v>429.14308199204697</v>
      </c>
    </row>
    <row r="1142" spans="1:17" ht="12.75" customHeight="1">
      <c r="A1142" s="1538"/>
      <c r="B1142" s="23">
        <v>5</v>
      </c>
      <c r="C1142" s="2007" t="s">
        <v>429</v>
      </c>
      <c r="D1142" s="2008">
        <v>20</v>
      </c>
      <c r="E1142" s="2008">
        <v>1985</v>
      </c>
      <c r="F1142" s="2009">
        <v>35.576000000000001</v>
      </c>
      <c r="G1142" s="2009">
        <v>1.643</v>
      </c>
      <c r="H1142" s="2009">
        <v>3.2010000000000001</v>
      </c>
      <c r="I1142" s="2009">
        <v>30.731999999999999</v>
      </c>
      <c r="J1142" s="2014">
        <v>1056.3</v>
      </c>
      <c r="K1142" s="2009">
        <v>30.731999999999999</v>
      </c>
      <c r="L1142" s="2014">
        <v>1056.3</v>
      </c>
      <c r="M1142" s="2015">
        <f t="shared" si="166"/>
        <v>2.9094007384265833E-2</v>
      </c>
      <c r="N1142" s="2011">
        <v>296.04000000000002</v>
      </c>
      <c r="O1142" s="2017">
        <f t="shared" si="163"/>
        <v>8.6129899460380575</v>
      </c>
      <c r="P1142" s="2012">
        <f t="shared" si="164"/>
        <v>1745.6404430559501</v>
      </c>
      <c r="Q1142" s="2016">
        <f t="shared" si="165"/>
        <v>516.77939676228357</v>
      </c>
    </row>
    <row r="1143" spans="1:17" ht="12.75" customHeight="1">
      <c r="A1143" s="1538"/>
      <c r="B1143" s="23">
        <v>6</v>
      </c>
      <c r="C1143" s="2007" t="s">
        <v>430</v>
      </c>
      <c r="D1143" s="2008">
        <v>20</v>
      </c>
      <c r="E1143" s="2008">
        <v>1974</v>
      </c>
      <c r="F1143" s="2009">
        <v>29.616</v>
      </c>
      <c r="G1143" s="2009">
        <v>1.7</v>
      </c>
      <c r="H1143" s="2009">
        <v>3.37</v>
      </c>
      <c r="I1143" s="2009">
        <v>24.545999999999999</v>
      </c>
      <c r="J1143" s="2014">
        <v>948.5</v>
      </c>
      <c r="K1143" s="2009">
        <v>24.545999999999999</v>
      </c>
      <c r="L1143" s="2014">
        <v>948.5</v>
      </c>
      <c r="M1143" s="2015">
        <f t="shared" si="166"/>
        <v>2.5878755930416445E-2</v>
      </c>
      <c r="N1143" s="2011">
        <v>296.04000000000002</v>
      </c>
      <c r="O1143" s="2017">
        <f t="shared" si="163"/>
        <v>7.6611469056404848</v>
      </c>
      <c r="P1143" s="2012">
        <f t="shared" si="164"/>
        <v>1552.7253558249868</v>
      </c>
      <c r="Q1143" s="2016">
        <f t="shared" si="165"/>
        <v>459.66881433842912</v>
      </c>
    </row>
    <row r="1144" spans="1:17" ht="12.75" customHeight="1">
      <c r="A1144" s="1538"/>
      <c r="B1144" s="23">
        <v>7</v>
      </c>
      <c r="C1144" s="2007" t="s">
        <v>431</v>
      </c>
      <c r="D1144" s="2008">
        <v>20</v>
      </c>
      <c r="E1144" s="2008">
        <v>1978</v>
      </c>
      <c r="F1144" s="2009">
        <v>28.390999999999998</v>
      </c>
      <c r="G1144" s="2009">
        <v>1.8129999999999999</v>
      </c>
      <c r="H1144" s="2009">
        <v>3.2</v>
      </c>
      <c r="I1144" s="2009">
        <v>23.378</v>
      </c>
      <c r="J1144" s="2014">
        <v>910.7</v>
      </c>
      <c r="K1144" s="2009">
        <v>23.378</v>
      </c>
      <c r="L1144" s="2014">
        <v>910.7</v>
      </c>
      <c r="M1144" s="2015">
        <f t="shared" si="166"/>
        <v>2.5670363456681673E-2</v>
      </c>
      <c r="N1144" s="2011">
        <v>296.04000000000002</v>
      </c>
      <c r="O1144" s="2017">
        <f t="shared" si="163"/>
        <v>7.5994543977160429</v>
      </c>
      <c r="P1144" s="2012">
        <f t="shared" si="164"/>
        <v>1540.2218074009004</v>
      </c>
      <c r="Q1144" s="2016">
        <f t="shared" si="165"/>
        <v>455.96726386296262</v>
      </c>
    </row>
    <row r="1145" spans="1:17" ht="12.75" customHeight="1">
      <c r="A1145" s="1538"/>
      <c r="B1145" s="23">
        <v>8</v>
      </c>
      <c r="C1145" s="2007" t="s">
        <v>432</v>
      </c>
      <c r="D1145" s="2008">
        <v>10</v>
      </c>
      <c r="E1145" s="2008">
        <v>1983</v>
      </c>
      <c r="F1145" s="2009">
        <v>22.181999999999999</v>
      </c>
      <c r="G1145" s="2009">
        <v>0.96299999999999997</v>
      </c>
      <c r="H1145" s="2009">
        <v>1.601</v>
      </c>
      <c r="I1145" s="2009">
        <v>19.617999999999999</v>
      </c>
      <c r="J1145" s="2014">
        <v>681.4</v>
      </c>
      <c r="K1145" s="2009">
        <v>19.617999999999999</v>
      </c>
      <c r="L1145" s="2014">
        <v>681.4</v>
      </c>
      <c r="M1145" s="2015">
        <f t="shared" si="166"/>
        <v>2.8790724977986498E-2</v>
      </c>
      <c r="N1145" s="2011">
        <v>296.04000000000002</v>
      </c>
      <c r="O1145" s="2017">
        <f t="shared" si="163"/>
        <v>8.5232062224831235</v>
      </c>
      <c r="P1145" s="2012">
        <f t="shared" si="164"/>
        <v>1727.4434986791898</v>
      </c>
      <c r="Q1145" s="2016">
        <f t="shared" si="165"/>
        <v>511.39237334898735</v>
      </c>
    </row>
    <row r="1146" spans="1:17" ht="13.5" customHeight="1">
      <c r="A1146" s="1538"/>
      <c r="B1146" s="23">
        <v>9</v>
      </c>
      <c r="C1146" s="2007" t="s">
        <v>433</v>
      </c>
      <c r="D1146" s="2008">
        <v>30</v>
      </c>
      <c r="E1146" s="2008">
        <v>1980</v>
      </c>
      <c r="F1146" s="2009">
        <v>41.045999999999999</v>
      </c>
      <c r="G1146" s="2009">
        <v>3.343</v>
      </c>
      <c r="H1146" s="2009">
        <v>4.641</v>
      </c>
      <c r="I1146" s="2009">
        <v>33.061999999999998</v>
      </c>
      <c r="J1146" s="2018">
        <v>1516.79</v>
      </c>
      <c r="K1146" s="2009">
        <v>33.061999999999998</v>
      </c>
      <c r="L1146" s="2018">
        <v>1516.79</v>
      </c>
      <c r="M1146" s="2015">
        <f t="shared" si="166"/>
        <v>2.1797348347497015E-2</v>
      </c>
      <c r="N1146" s="2011">
        <v>296.04000000000002</v>
      </c>
      <c r="O1146" s="2017">
        <f t="shared" si="163"/>
        <v>6.4528870047930171</v>
      </c>
      <c r="P1146" s="2012">
        <f t="shared" si="164"/>
        <v>1307.8409008498209</v>
      </c>
      <c r="Q1146" s="2016">
        <f t="shared" si="165"/>
        <v>387.17322028758099</v>
      </c>
    </row>
    <row r="1147" spans="1:17" ht="13.5" customHeight="1" thickBot="1">
      <c r="A1147" s="1539"/>
      <c r="B1147" s="24">
        <v>10</v>
      </c>
      <c r="C1147" s="2007" t="s">
        <v>214</v>
      </c>
      <c r="D1147" s="2008">
        <v>20</v>
      </c>
      <c r="E1147" s="2008">
        <v>1985</v>
      </c>
      <c r="F1147" s="2019">
        <v>30</v>
      </c>
      <c r="G1147" s="2019">
        <v>3.117</v>
      </c>
      <c r="H1147" s="2019">
        <v>3.2</v>
      </c>
      <c r="I1147" s="2019">
        <v>23.683</v>
      </c>
      <c r="J1147" s="2020">
        <v>1072.5999999999999</v>
      </c>
      <c r="K1147" s="2019">
        <v>23.683</v>
      </c>
      <c r="L1147" s="2020">
        <v>1072.5999999999999</v>
      </c>
      <c r="M1147" s="2021">
        <f t="shared" si="166"/>
        <v>2.2079992541487976E-2</v>
      </c>
      <c r="N1147" s="2011">
        <v>296.04000000000002</v>
      </c>
      <c r="O1147" s="2022">
        <f t="shared" si="163"/>
        <v>6.5365609919821006</v>
      </c>
      <c r="P1147" s="2022">
        <f t="shared" si="164"/>
        <v>1324.7995524892785</v>
      </c>
      <c r="Q1147" s="2023">
        <f t="shared" si="165"/>
        <v>392.19365951892604</v>
      </c>
    </row>
    <row r="1149" spans="1:17" ht="15">
      <c r="A1149" s="1547" t="s">
        <v>342</v>
      </c>
      <c r="B1149" s="1547"/>
      <c r="C1149" s="1547"/>
      <c r="D1149" s="1547"/>
      <c r="E1149" s="1547"/>
      <c r="F1149" s="1547"/>
      <c r="G1149" s="1547"/>
      <c r="H1149" s="1547"/>
      <c r="I1149" s="1547"/>
      <c r="J1149" s="1547"/>
      <c r="K1149" s="1547"/>
      <c r="L1149" s="1547"/>
      <c r="M1149" s="1547"/>
      <c r="N1149" s="1547"/>
      <c r="O1149" s="1547"/>
      <c r="P1149" s="1547"/>
      <c r="Q1149" s="1547"/>
    </row>
    <row r="1150" spans="1:17" ht="13.5" thickBot="1">
      <c r="A1150" s="1265"/>
      <c r="B1150" s="1265"/>
      <c r="C1150" s="1265"/>
      <c r="D1150" s="1265"/>
      <c r="E1150" s="1521" t="s">
        <v>507</v>
      </c>
      <c r="F1150" s="1521"/>
      <c r="G1150" s="1521"/>
      <c r="H1150" s="1521"/>
      <c r="I1150" s="1265">
        <v>-0.9</v>
      </c>
      <c r="J1150" s="1265" t="s">
        <v>506</v>
      </c>
      <c r="K1150" s="1265"/>
      <c r="L1150" s="1265"/>
      <c r="M1150" s="1265"/>
      <c r="N1150" s="1265"/>
      <c r="O1150" s="1265"/>
      <c r="P1150" s="1265"/>
      <c r="Q1150" s="1265"/>
    </row>
    <row r="1151" spans="1:17">
      <c r="A1151" s="1549" t="s">
        <v>1</v>
      </c>
      <c r="B1151" s="1552" t="s">
        <v>0</v>
      </c>
      <c r="C1151" s="1524" t="s">
        <v>2</v>
      </c>
      <c r="D1151" s="1524" t="s">
        <v>3</v>
      </c>
      <c r="E1151" s="1524" t="s">
        <v>13</v>
      </c>
      <c r="F1151" s="1527" t="s">
        <v>14</v>
      </c>
      <c r="G1151" s="1528"/>
      <c r="H1151" s="1528"/>
      <c r="I1151" s="1529"/>
      <c r="J1151" s="1524" t="s">
        <v>4</v>
      </c>
      <c r="K1151" s="1524" t="s">
        <v>15</v>
      </c>
      <c r="L1151" s="1524" t="s">
        <v>5</v>
      </c>
      <c r="M1151" s="1524" t="s">
        <v>6</v>
      </c>
      <c r="N1151" s="1524" t="s">
        <v>16</v>
      </c>
      <c r="O1151" s="1554" t="s">
        <v>17</v>
      </c>
      <c r="P1151" s="1524" t="s">
        <v>25</v>
      </c>
      <c r="Q1151" s="1543" t="s">
        <v>26</v>
      </c>
    </row>
    <row r="1152" spans="1:17" ht="33.75">
      <c r="A1152" s="1550"/>
      <c r="B1152" s="1553"/>
      <c r="C1152" s="1525"/>
      <c r="D1152" s="1526"/>
      <c r="E1152" s="1526"/>
      <c r="F1152" s="298" t="s">
        <v>18</v>
      </c>
      <c r="G1152" s="298" t="s">
        <v>19</v>
      </c>
      <c r="H1152" s="298" t="s">
        <v>20</v>
      </c>
      <c r="I1152" s="298" t="s">
        <v>21</v>
      </c>
      <c r="J1152" s="1526"/>
      <c r="K1152" s="1526"/>
      <c r="L1152" s="1526"/>
      <c r="M1152" s="1526"/>
      <c r="N1152" s="1526"/>
      <c r="O1152" s="1555"/>
      <c r="P1152" s="1526"/>
      <c r="Q1152" s="1544"/>
    </row>
    <row r="1153" spans="1:17" ht="12" thickBot="1">
      <c r="A1153" s="1550"/>
      <c r="B1153" s="1553"/>
      <c r="C1153" s="1525"/>
      <c r="D1153" s="9" t="s">
        <v>7</v>
      </c>
      <c r="E1153" s="9" t="s">
        <v>8</v>
      </c>
      <c r="F1153" s="9" t="s">
        <v>9</v>
      </c>
      <c r="G1153" s="9" t="s">
        <v>9</v>
      </c>
      <c r="H1153" s="9" t="s">
        <v>9</v>
      </c>
      <c r="I1153" s="9" t="s">
        <v>9</v>
      </c>
      <c r="J1153" s="9" t="s">
        <v>22</v>
      </c>
      <c r="K1153" s="9" t="s">
        <v>9</v>
      </c>
      <c r="L1153" s="9" t="s">
        <v>22</v>
      </c>
      <c r="M1153" s="9" t="s">
        <v>23</v>
      </c>
      <c r="N1153" s="9" t="s">
        <v>10</v>
      </c>
      <c r="O1153" s="9" t="s">
        <v>24</v>
      </c>
      <c r="P1153" s="19" t="s">
        <v>27</v>
      </c>
      <c r="Q1153" s="10" t="s">
        <v>28</v>
      </c>
    </row>
    <row r="1154" spans="1:17">
      <c r="A1154" s="1556" t="s">
        <v>11</v>
      </c>
      <c r="B1154" s="14">
        <v>1</v>
      </c>
      <c r="C1154" s="406"/>
      <c r="D1154" s="323"/>
      <c r="E1154" s="323"/>
      <c r="F1154" s="666"/>
      <c r="G1154" s="666"/>
      <c r="H1154" s="666"/>
      <c r="I1154" s="666"/>
      <c r="J1154" s="408"/>
      <c r="K1154" s="667"/>
      <c r="L1154" s="408"/>
      <c r="M1154" s="407"/>
      <c r="N1154" s="408"/>
      <c r="O1154" s="328"/>
      <c r="P1154" s="328"/>
      <c r="Q1154" s="329"/>
    </row>
    <row r="1155" spans="1:17">
      <c r="A1155" s="1557"/>
      <c r="B1155" s="15">
        <v>2</v>
      </c>
      <c r="C1155" s="366"/>
      <c r="D1155" s="330"/>
      <c r="E1155" s="330"/>
      <c r="F1155" s="664"/>
      <c r="G1155" s="664"/>
      <c r="H1155" s="664"/>
      <c r="I1155" s="664"/>
      <c r="J1155" s="394"/>
      <c r="K1155" s="404"/>
      <c r="L1155" s="394"/>
      <c r="M1155" s="367"/>
      <c r="N1155" s="394"/>
      <c r="O1155" s="335"/>
      <c r="P1155" s="335"/>
      <c r="Q1155" s="336"/>
    </row>
    <row r="1156" spans="1:17">
      <c r="A1156" s="1557"/>
      <c r="B1156" s="15">
        <v>3</v>
      </c>
      <c r="C1156" s="366"/>
      <c r="D1156" s="330"/>
      <c r="E1156" s="330"/>
      <c r="F1156" s="664"/>
      <c r="G1156" s="664"/>
      <c r="H1156" s="664"/>
      <c r="I1156" s="664"/>
      <c r="J1156" s="394"/>
      <c r="K1156" s="404"/>
      <c r="L1156" s="394"/>
      <c r="M1156" s="367"/>
      <c r="N1156" s="394"/>
      <c r="O1156" s="335"/>
      <c r="P1156" s="335"/>
      <c r="Q1156" s="336"/>
    </row>
    <row r="1157" spans="1:17">
      <c r="A1157" s="1557"/>
      <c r="B1157" s="15">
        <v>4</v>
      </c>
      <c r="C1157" s="366"/>
      <c r="D1157" s="330"/>
      <c r="E1157" s="330"/>
      <c r="F1157" s="664"/>
      <c r="G1157" s="664"/>
      <c r="H1157" s="664"/>
      <c r="I1157" s="664"/>
      <c r="J1157" s="394"/>
      <c r="K1157" s="404"/>
      <c r="L1157" s="394"/>
      <c r="M1157" s="367"/>
      <c r="N1157" s="394"/>
      <c r="O1157" s="335"/>
      <c r="P1157" s="335"/>
      <c r="Q1157" s="336"/>
    </row>
    <row r="1158" spans="1:17">
      <c r="A1158" s="1557"/>
      <c r="B1158" s="15">
        <v>5</v>
      </c>
      <c r="C1158" s="366"/>
      <c r="D1158" s="330"/>
      <c r="E1158" s="330"/>
      <c r="F1158" s="664"/>
      <c r="G1158" s="664"/>
      <c r="H1158" s="664"/>
      <c r="I1158" s="664"/>
      <c r="J1158" s="394"/>
      <c r="K1158" s="404"/>
      <c r="L1158" s="394"/>
      <c r="M1158" s="367"/>
      <c r="N1158" s="394"/>
      <c r="O1158" s="335"/>
      <c r="P1158" s="335"/>
      <c r="Q1158" s="336"/>
    </row>
    <row r="1159" spans="1:17">
      <c r="A1159" s="1557"/>
      <c r="B1159" s="15">
        <v>6</v>
      </c>
      <c r="C1159" s="366"/>
      <c r="D1159" s="330"/>
      <c r="E1159" s="330"/>
      <c r="F1159" s="664"/>
      <c r="G1159" s="664"/>
      <c r="H1159" s="664"/>
      <c r="I1159" s="664"/>
      <c r="J1159" s="394"/>
      <c r="K1159" s="404"/>
      <c r="L1159" s="394"/>
      <c r="M1159" s="367"/>
      <c r="N1159" s="394"/>
      <c r="O1159" s="335"/>
      <c r="P1159" s="335"/>
      <c r="Q1159" s="336"/>
    </row>
    <row r="1160" spans="1:17">
      <c r="A1160" s="1557"/>
      <c r="B1160" s="15">
        <v>7</v>
      </c>
      <c r="C1160" s="366"/>
      <c r="D1160" s="330"/>
      <c r="E1160" s="330"/>
      <c r="F1160" s="664"/>
      <c r="G1160" s="664"/>
      <c r="H1160" s="664"/>
      <c r="I1160" s="664"/>
      <c r="J1160" s="394"/>
      <c r="K1160" s="404"/>
      <c r="L1160" s="394"/>
      <c r="M1160" s="367"/>
      <c r="N1160" s="394"/>
      <c r="O1160" s="335"/>
      <c r="P1160" s="335"/>
      <c r="Q1160" s="336"/>
    </row>
    <row r="1161" spans="1:17">
      <c r="A1161" s="1557"/>
      <c r="B1161" s="15">
        <v>8</v>
      </c>
      <c r="C1161" s="366"/>
      <c r="D1161" s="330"/>
      <c r="E1161" s="330"/>
      <c r="F1161" s="664"/>
      <c r="G1161" s="664"/>
      <c r="H1161" s="664"/>
      <c r="I1161" s="664"/>
      <c r="J1161" s="394"/>
      <c r="K1161" s="404"/>
      <c r="L1161" s="394"/>
      <c r="M1161" s="367"/>
      <c r="N1161" s="394"/>
      <c r="O1161" s="335"/>
      <c r="P1161" s="335"/>
      <c r="Q1161" s="336"/>
    </row>
    <row r="1162" spans="1:17">
      <c r="A1162" s="1557"/>
      <c r="B1162" s="15">
        <v>9</v>
      </c>
      <c r="C1162" s="366"/>
      <c r="D1162" s="330"/>
      <c r="E1162" s="330"/>
      <c r="F1162" s="664"/>
      <c r="G1162" s="664"/>
      <c r="H1162" s="664"/>
      <c r="I1162" s="664"/>
      <c r="J1162" s="394"/>
      <c r="K1162" s="404"/>
      <c r="L1162" s="394"/>
      <c r="M1162" s="367"/>
      <c r="N1162" s="394"/>
      <c r="O1162" s="335"/>
      <c r="P1162" s="335"/>
      <c r="Q1162" s="336"/>
    </row>
    <row r="1163" spans="1:17" ht="12" thickBot="1">
      <c r="A1163" s="1558"/>
      <c r="B1163" s="38">
        <v>10</v>
      </c>
      <c r="C1163" s="368"/>
      <c r="D1163" s="369"/>
      <c r="E1163" s="369"/>
      <c r="F1163" s="665"/>
      <c r="G1163" s="665"/>
      <c r="H1163" s="665"/>
      <c r="I1163" s="665"/>
      <c r="J1163" s="371"/>
      <c r="K1163" s="405"/>
      <c r="L1163" s="371"/>
      <c r="M1163" s="370"/>
      <c r="N1163" s="371"/>
      <c r="O1163" s="372"/>
      <c r="P1163" s="372"/>
      <c r="Q1163" s="373"/>
    </row>
    <row r="1164" spans="1:17">
      <c r="A1164" s="1533" t="s">
        <v>29</v>
      </c>
      <c r="B1164" s="240">
        <v>1</v>
      </c>
      <c r="C1164" s="697" t="s">
        <v>344</v>
      </c>
      <c r="D1164" s="1106">
        <v>75</v>
      </c>
      <c r="E1164" s="1106">
        <v>1983</v>
      </c>
      <c r="F1164" s="1107">
        <f t="shared" ref="F1164" si="167">SUM(G1164:I1164)</f>
        <v>66.81</v>
      </c>
      <c r="G1164" s="273">
        <v>4.4370000000000003</v>
      </c>
      <c r="H1164" s="273">
        <v>12</v>
      </c>
      <c r="I1164" s="273">
        <v>50.372999999999998</v>
      </c>
      <c r="J1164" s="273">
        <v>3467.27</v>
      </c>
      <c r="K1164" s="1108">
        <v>50.372999999999998</v>
      </c>
      <c r="L1164" s="273">
        <v>3467.27</v>
      </c>
      <c r="M1164" s="1109">
        <f t="shared" ref="M1164:M1168" si="168">K1164/L1164</f>
        <v>1.4528144620984233E-2</v>
      </c>
      <c r="N1164" s="1154">
        <v>242.7</v>
      </c>
      <c r="O1164" s="1110">
        <f t="shared" ref="O1164:O1168" si="169">M1164*N1164</f>
        <v>3.5259806995128731</v>
      </c>
      <c r="P1164" s="699">
        <f t="shared" ref="P1164:P1168" si="170">M1164*60*1000</f>
        <v>871.68867725905397</v>
      </c>
      <c r="Q1164" s="1111">
        <f t="shared" ref="Q1164:Q1168" si="171">P1164*N1164/1000</f>
        <v>211.55884197077239</v>
      </c>
    </row>
    <row r="1165" spans="1:17">
      <c r="A1165" s="1534"/>
      <c r="B1165" s="234">
        <v>2</v>
      </c>
      <c r="C1165" s="698" t="s">
        <v>343</v>
      </c>
      <c r="D1165" s="1112">
        <v>75</v>
      </c>
      <c r="E1165" s="1112">
        <v>1990</v>
      </c>
      <c r="F1165" s="271">
        <f>SUM(G1165:I1165)</f>
        <v>68.665999999999997</v>
      </c>
      <c r="G1165" s="271">
        <v>3.8250000000000002</v>
      </c>
      <c r="H1165" s="271">
        <v>10.94</v>
      </c>
      <c r="I1165" s="271">
        <v>53.901000000000003</v>
      </c>
      <c r="J1165" s="271">
        <v>3527.11</v>
      </c>
      <c r="K1165" s="278">
        <v>53.901000000000003</v>
      </c>
      <c r="L1165" s="271">
        <v>3527.11</v>
      </c>
      <c r="M1165" s="236">
        <f t="shared" si="168"/>
        <v>1.5281916356450466E-2</v>
      </c>
      <c r="N1165" s="237">
        <v>242.7</v>
      </c>
      <c r="O1165" s="238">
        <f t="shared" si="169"/>
        <v>3.708921099710528</v>
      </c>
      <c r="P1165" s="238">
        <f t="shared" si="170"/>
        <v>916.91498138702798</v>
      </c>
      <c r="Q1165" s="239">
        <f t="shared" si="171"/>
        <v>222.53526598263167</v>
      </c>
    </row>
    <row r="1166" spans="1:17">
      <c r="A1166" s="1534"/>
      <c r="B1166" s="234">
        <v>3</v>
      </c>
      <c r="C1166" s="235" t="s">
        <v>349</v>
      </c>
      <c r="D1166" s="234">
        <v>46</v>
      </c>
      <c r="E1166" s="234">
        <v>1960</v>
      </c>
      <c r="F1166" s="271">
        <f>SUM(G1166:I1166)</f>
        <v>34.378</v>
      </c>
      <c r="G1166" s="271">
        <v>0</v>
      </c>
      <c r="H1166" s="271">
        <v>0</v>
      </c>
      <c r="I1166" s="271">
        <v>34.378</v>
      </c>
      <c r="J1166" s="271">
        <v>1833.82</v>
      </c>
      <c r="K1166" s="278">
        <v>34.378</v>
      </c>
      <c r="L1166" s="271">
        <v>1833.82</v>
      </c>
      <c r="M1166" s="236">
        <f>K1166/L1166</f>
        <v>1.8746659977533237E-2</v>
      </c>
      <c r="N1166" s="237">
        <v>242.7</v>
      </c>
      <c r="O1166" s="238">
        <f>M1166*N1166</f>
        <v>4.5498143765473165</v>
      </c>
      <c r="P1166" s="238">
        <f>M1166*60*1000</f>
        <v>1124.7995986519943</v>
      </c>
      <c r="Q1166" s="239">
        <f>P1166*N1166/1000</f>
        <v>272.98886259283898</v>
      </c>
    </row>
    <row r="1167" spans="1:17">
      <c r="A1167" s="1534"/>
      <c r="B1167" s="234">
        <v>4</v>
      </c>
      <c r="C1167" s="235" t="s">
        <v>366</v>
      </c>
      <c r="D1167" s="234">
        <v>85</v>
      </c>
      <c r="E1167" s="234">
        <v>1969</v>
      </c>
      <c r="F1167" s="271">
        <f>SUM(G1167:I1167)</f>
        <v>77.947999999999993</v>
      </c>
      <c r="G1167" s="271">
        <v>0</v>
      </c>
      <c r="H1167" s="271">
        <v>0</v>
      </c>
      <c r="I1167" s="271">
        <v>77.947999999999993</v>
      </c>
      <c r="J1167" s="271">
        <v>3919.55</v>
      </c>
      <c r="K1167" s="278">
        <v>77.947999999999993</v>
      </c>
      <c r="L1167" s="271">
        <v>3919.55</v>
      </c>
      <c r="M1167" s="236">
        <f>K1167/L1167</f>
        <v>1.9886976821318771E-2</v>
      </c>
      <c r="N1167" s="237">
        <v>242.7</v>
      </c>
      <c r="O1167" s="238">
        <f>M1167*N1167</f>
        <v>4.8265692745340658</v>
      </c>
      <c r="P1167" s="238">
        <f>M1167*60*1000</f>
        <v>1193.2186092791262</v>
      </c>
      <c r="Q1167" s="239">
        <f>P1167*N1167/1000</f>
        <v>289.59415647204389</v>
      </c>
    </row>
    <row r="1168" spans="1:17">
      <c r="A1168" s="1534"/>
      <c r="B1168" s="234">
        <v>5</v>
      </c>
      <c r="C1168" s="235" t="s">
        <v>345</v>
      </c>
      <c r="D1168" s="234">
        <v>47</v>
      </c>
      <c r="E1168" s="234">
        <v>1964</v>
      </c>
      <c r="F1168" s="271">
        <f>SUM(G1168:I1168)</f>
        <v>41.215999999999994</v>
      </c>
      <c r="G1168" s="271">
        <v>1.3260000000000001</v>
      </c>
      <c r="H1168" s="271">
        <v>0.48</v>
      </c>
      <c r="I1168" s="271">
        <v>39.409999999999997</v>
      </c>
      <c r="J1168" s="271">
        <v>2011.69</v>
      </c>
      <c r="K1168" s="278">
        <v>39.409999999999997</v>
      </c>
      <c r="L1168" s="271">
        <v>2011.69</v>
      </c>
      <c r="M1168" s="236">
        <f t="shared" si="168"/>
        <v>1.959049356511192E-2</v>
      </c>
      <c r="N1168" s="237">
        <v>242.7</v>
      </c>
      <c r="O1168" s="238">
        <f t="shared" si="169"/>
        <v>4.754612788252663</v>
      </c>
      <c r="P1168" s="238">
        <f t="shared" si="170"/>
        <v>1175.4296139067151</v>
      </c>
      <c r="Q1168" s="239">
        <f t="shared" si="171"/>
        <v>285.27676729515974</v>
      </c>
    </row>
    <row r="1169" spans="1:17">
      <c r="A1169" s="1534"/>
      <c r="B1169" s="234">
        <v>6</v>
      </c>
      <c r="C1169" s="235" t="s">
        <v>350</v>
      </c>
      <c r="D1169" s="234">
        <v>50</v>
      </c>
      <c r="E1169" s="234">
        <v>1973</v>
      </c>
      <c r="F1169" s="271">
        <f>SUM(G1169:I1169)</f>
        <v>53.994</v>
      </c>
      <c r="G1169" s="271">
        <v>1.377</v>
      </c>
      <c r="H1169" s="271">
        <v>0.5</v>
      </c>
      <c r="I1169" s="271">
        <v>52.116999999999997</v>
      </c>
      <c r="J1169" s="271">
        <v>2549.69</v>
      </c>
      <c r="K1169" s="278">
        <v>52.116999999999997</v>
      </c>
      <c r="L1169" s="271">
        <v>2549.69</v>
      </c>
      <c r="M1169" s="236">
        <f>K1169/L1169</f>
        <v>2.0440524142150612E-2</v>
      </c>
      <c r="N1169" s="237">
        <v>242.7</v>
      </c>
      <c r="O1169" s="238">
        <f>M1169*N1169</f>
        <v>4.9609152092999533</v>
      </c>
      <c r="P1169" s="238">
        <f>M1169*60*1000</f>
        <v>1226.4314485290367</v>
      </c>
      <c r="Q1169" s="239">
        <f>P1169*N1169/1000</f>
        <v>297.65491255799719</v>
      </c>
    </row>
    <row r="1170" spans="1:17">
      <c r="A1170" s="1534"/>
      <c r="B1170" s="234">
        <v>7</v>
      </c>
      <c r="C1170" s="235" t="s">
        <v>346</v>
      </c>
      <c r="D1170" s="234">
        <v>19</v>
      </c>
      <c r="E1170" s="234">
        <v>1978</v>
      </c>
      <c r="F1170" s="271">
        <f t="shared" ref="F1170" si="172">SUM(G1170:I1170)</f>
        <v>17.920000000000002</v>
      </c>
      <c r="G1170" s="271">
        <v>0</v>
      </c>
      <c r="H1170" s="271">
        <v>0</v>
      </c>
      <c r="I1170" s="271">
        <v>17.920000000000002</v>
      </c>
      <c r="J1170" s="271">
        <v>961.74</v>
      </c>
      <c r="K1170" s="278">
        <v>17.920000000000002</v>
      </c>
      <c r="L1170" s="271">
        <v>961.74</v>
      </c>
      <c r="M1170" s="236">
        <f t="shared" ref="M1170" si="173">K1170/L1170</f>
        <v>1.8632894545303307E-2</v>
      </c>
      <c r="N1170" s="237">
        <v>242.7</v>
      </c>
      <c r="O1170" s="238">
        <f t="shared" ref="O1170" si="174">M1170*N1170</f>
        <v>4.5222035061451127</v>
      </c>
      <c r="P1170" s="238">
        <f t="shared" ref="P1170" si="175">M1170*60*1000</f>
        <v>1117.9736727181983</v>
      </c>
      <c r="Q1170" s="239">
        <f t="shared" ref="Q1170" si="176">P1170*N1170/1000</f>
        <v>271.33221036870674</v>
      </c>
    </row>
    <row r="1171" spans="1:17">
      <c r="A1171" s="1534"/>
      <c r="B1171" s="234">
        <v>8</v>
      </c>
      <c r="C1171" s="375"/>
      <c r="D1171" s="212"/>
      <c r="E1171" s="212"/>
      <c r="F1171" s="342"/>
      <c r="G1171" s="342"/>
      <c r="H1171" s="342"/>
      <c r="I1171" s="342"/>
      <c r="J1171" s="342"/>
      <c r="K1171" s="690"/>
      <c r="L1171" s="342"/>
      <c r="M1171" s="376"/>
      <c r="N1171" s="377"/>
      <c r="O1171" s="215"/>
      <c r="P1171" s="215"/>
      <c r="Q1171" s="216"/>
    </row>
    <row r="1172" spans="1:17">
      <c r="A1172" s="1534"/>
      <c r="B1172" s="234">
        <v>9</v>
      </c>
      <c r="C1172" s="375"/>
      <c r="D1172" s="212"/>
      <c r="E1172" s="212"/>
      <c r="F1172" s="342"/>
      <c r="G1172" s="342"/>
      <c r="H1172" s="342"/>
      <c r="I1172" s="342"/>
      <c r="J1172" s="342"/>
      <c r="K1172" s="690"/>
      <c r="L1172" s="342"/>
      <c r="M1172" s="376"/>
      <c r="N1172" s="377"/>
      <c r="O1172" s="215"/>
      <c r="P1172" s="215"/>
      <c r="Q1172" s="216"/>
    </row>
    <row r="1173" spans="1:17" ht="12" thickBot="1">
      <c r="A1173" s="1535"/>
      <c r="B1173" s="241">
        <v>10</v>
      </c>
      <c r="C1173" s="397"/>
      <c r="D1173" s="344"/>
      <c r="E1173" s="344"/>
      <c r="F1173" s="346"/>
      <c r="G1173" s="346"/>
      <c r="H1173" s="346"/>
      <c r="I1173" s="346"/>
      <c r="J1173" s="346"/>
      <c r="K1173" s="691"/>
      <c r="L1173" s="346"/>
      <c r="M1173" s="378"/>
      <c r="N1173" s="379"/>
      <c r="O1173" s="347"/>
      <c r="P1173" s="347"/>
      <c r="Q1173" s="348"/>
    </row>
    <row r="1174" spans="1:17">
      <c r="A1174" s="1560" t="s">
        <v>30</v>
      </c>
      <c r="B1174" s="260">
        <v>1</v>
      </c>
      <c r="C1174" s="1117" t="s">
        <v>463</v>
      </c>
      <c r="D1174" s="767">
        <v>17</v>
      </c>
      <c r="E1174" s="767">
        <v>1975</v>
      </c>
      <c r="F1174" s="1113">
        <f>SUM(G1174:I1174)</f>
        <v>28.23</v>
      </c>
      <c r="G1174" s="1113">
        <v>0</v>
      </c>
      <c r="H1174" s="1113">
        <v>0</v>
      </c>
      <c r="I1174" s="1113">
        <v>28.23</v>
      </c>
      <c r="J1174" s="1113">
        <v>1315.92</v>
      </c>
      <c r="K1174" s="1114">
        <v>28.23</v>
      </c>
      <c r="L1174" s="1113">
        <v>1315.92</v>
      </c>
      <c r="M1174" s="1115">
        <f>K1174/L1174</f>
        <v>2.1452671894948021E-2</v>
      </c>
      <c r="N1174" s="1152">
        <v>242.7</v>
      </c>
      <c r="O1174" s="1043">
        <f>M1174*N1174</f>
        <v>5.2065634689038847</v>
      </c>
      <c r="P1174" s="1043">
        <f>M1174*60*1000</f>
        <v>1287.1603136968813</v>
      </c>
      <c r="Q1174" s="1116">
        <f>P1174*N1174/1000</f>
        <v>312.39380813423304</v>
      </c>
    </row>
    <row r="1175" spans="1:17">
      <c r="A1175" s="1522"/>
      <c r="B1175" s="254">
        <v>2</v>
      </c>
      <c r="C1175" s="233" t="s">
        <v>352</v>
      </c>
      <c r="D1175" s="254">
        <v>10</v>
      </c>
      <c r="E1175" s="254">
        <v>1973</v>
      </c>
      <c r="F1175" s="1038">
        <f>SUM(G1175:I1175)</f>
        <v>17.437000000000001</v>
      </c>
      <c r="G1175" s="1038">
        <v>0</v>
      </c>
      <c r="H1175" s="1038">
        <v>0</v>
      </c>
      <c r="I1175" s="1038">
        <v>17.437000000000001</v>
      </c>
      <c r="J1175" s="1038">
        <v>804.68</v>
      </c>
      <c r="K1175" s="1039">
        <v>17.437000000000001</v>
      </c>
      <c r="L1175" s="1038">
        <v>804.68</v>
      </c>
      <c r="M1175" s="1040">
        <f t="shared" ref="M1175" si="177">K1175/L1175</f>
        <v>2.1669483521399815E-2</v>
      </c>
      <c r="N1175" s="1041">
        <v>242.7</v>
      </c>
      <c r="O1175" s="1042">
        <f t="shared" ref="O1175" si="178">M1175*N1175</f>
        <v>5.2591836506437346</v>
      </c>
      <c r="P1175" s="1042">
        <f t="shared" ref="P1175" si="179">M1175*60*1000</f>
        <v>1300.169011283989</v>
      </c>
      <c r="Q1175" s="1044">
        <f t="shared" ref="Q1175" si="180">P1175*N1175/1000</f>
        <v>315.55101903862413</v>
      </c>
    </row>
    <row r="1176" spans="1:17">
      <c r="A1176" s="1522"/>
      <c r="B1176" s="254">
        <v>3</v>
      </c>
      <c r="C1176" s="1117" t="s">
        <v>347</v>
      </c>
      <c r="D1176" s="767">
        <v>17</v>
      </c>
      <c r="E1176" s="767">
        <v>1973</v>
      </c>
      <c r="F1176" s="1113">
        <f>SUM(G1176:I1176)</f>
        <v>28.48</v>
      </c>
      <c r="G1176" s="1113">
        <v>0</v>
      </c>
      <c r="H1176" s="1113">
        <v>0</v>
      </c>
      <c r="I1176" s="1113">
        <v>28.48</v>
      </c>
      <c r="J1176" s="1113">
        <v>1317.97</v>
      </c>
      <c r="K1176" s="1114">
        <v>28.48</v>
      </c>
      <c r="L1176" s="1113">
        <v>1317.97</v>
      </c>
      <c r="M1176" s="1115">
        <f>K1176/L1176</f>
        <v>2.160898958246394E-2</v>
      </c>
      <c r="N1176" s="1041">
        <v>242.7</v>
      </c>
      <c r="O1176" s="1043">
        <f>M1176*N1176</f>
        <v>5.2445017716639981</v>
      </c>
      <c r="P1176" s="1043">
        <f>M1176*60*1000</f>
        <v>1296.5393749478364</v>
      </c>
      <c r="Q1176" s="1116">
        <f>P1176*N1176/1000</f>
        <v>314.67010629983992</v>
      </c>
    </row>
    <row r="1177" spans="1:17">
      <c r="A1177" s="1522"/>
      <c r="B1177" s="254">
        <v>4</v>
      </c>
      <c r="C1177" s="233" t="s">
        <v>461</v>
      </c>
      <c r="D1177" s="254">
        <v>45</v>
      </c>
      <c r="E1177" s="254">
        <v>1972</v>
      </c>
      <c r="F1177" s="1038">
        <f t="shared" ref="F1177" si="181">SUM(G1177:I1177)</f>
        <v>30.901</v>
      </c>
      <c r="G1177" s="1038">
        <v>0</v>
      </c>
      <c r="H1177" s="1038">
        <v>0</v>
      </c>
      <c r="I1177" s="1038">
        <v>30.901</v>
      </c>
      <c r="J1177" s="1038">
        <v>1424.91</v>
      </c>
      <c r="K1177" s="1039">
        <v>30.901</v>
      </c>
      <c r="L1177" s="1038">
        <v>1424.91</v>
      </c>
      <c r="M1177" s="1040">
        <f t="shared" ref="M1177" si="182">K1177/L1177</f>
        <v>2.1686281940613793E-2</v>
      </c>
      <c r="N1177" s="1041">
        <v>242.7</v>
      </c>
      <c r="O1177" s="1043">
        <f t="shared" ref="O1177" si="183">M1177*N1177</f>
        <v>5.2632606269869671</v>
      </c>
      <c r="P1177" s="1043">
        <f t="shared" ref="P1177" si="184">M1177*60*1000</f>
        <v>1301.1769164368277</v>
      </c>
      <c r="Q1177" s="1044">
        <f t="shared" ref="Q1177" si="185">P1177*N1177/1000</f>
        <v>315.7956376192181</v>
      </c>
    </row>
    <row r="1178" spans="1:17">
      <c r="A1178" s="1522"/>
      <c r="B1178" s="254">
        <v>5</v>
      </c>
      <c r="C1178" s="233" t="s">
        <v>348</v>
      </c>
      <c r="D1178" s="254">
        <v>55</v>
      </c>
      <c r="E1178" s="254">
        <v>1966</v>
      </c>
      <c r="F1178" s="1038">
        <f>SUM(G1178:I1178)</f>
        <v>57.179000000000002</v>
      </c>
      <c r="G1178" s="1038">
        <v>0</v>
      </c>
      <c r="H1178" s="1038">
        <v>0</v>
      </c>
      <c r="I1178" s="1038">
        <v>57.179000000000002</v>
      </c>
      <c r="J1178" s="1038">
        <v>2582.66</v>
      </c>
      <c r="K1178" s="1039">
        <v>57.179000000000002</v>
      </c>
      <c r="L1178" s="1038">
        <v>2582.66</v>
      </c>
      <c r="M1178" s="1040">
        <f>K1178/L1178</f>
        <v>2.2139577025237549E-2</v>
      </c>
      <c r="N1178" s="1041">
        <v>242.7</v>
      </c>
      <c r="O1178" s="1042">
        <f>M1178*N1178</f>
        <v>5.3732753440251528</v>
      </c>
      <c r="P1178" s="1042">
        <f>M1178*60*1000</f>
        <v>1328.3746215142528</v>
      </c>
      <c r="Q1178" s="1044">
        <f>P1178*N1178/1000</f>
        <v>322.39652064150914</v>
      </c>
    </row>
    <row r="1179" spans="1:17">
      <c r="A1179" s="1522"/>
      <c r="B1179" s="254">
        <v>6</v>
      </c>
      <c r="C1179" s="233" t="s">
        <v>364</v>
      </c>
      <c r="D1179" s="254">
        <v>8</v>
      </c>
      <c r="E1179" s="254">
        <v>1975</v>
      </c>
      <c r="F1179" s="1038">
        <f>SUM(G1179:I1179)</f>
        <v>10.95</v>
      </c>
      <c r="G1179" s="1038">
        <v>0</v>
      </c>
      <c r="H1179" s="1038">
        <v>0</v>
      </c>
      <c r="I1179" s="1038">
        <v>10.95</v>
      </c>
      <c r="J1179" s="1038">
        <v>488.96</v>
      </c>
      <c r="K1179" s="1039">
        <v>10.95</v>
      </c>
      <c r="L1179" s="1038">
        <v>488.96</v>
      </c>
      <c r="M1179" s="1040">
        <f>K1179/L1179</f>
        <v>2.2394469895287959E-2</v>
      </c>
      <c r="N1179" s="1041">
        <v>242.7</v>
      </c>
      <c r="O1179" s="1042">
        <f>M1179*N1179</f>
        <v>5.4351378435863875</v>
      </c>
      <c r="P1179" s="1042">
        <f>M1179*60*1000</f>
        <v>1343.6681937172775</v>
      </c>
      <c r="Q1179" s="1044">
        <f>P1179*N1179/1000</f>
        <v>326.10827061518324</v>
      </c>
    </row>
    <row r="1180" spans="1:17">
      <c r="A1180" s="1522"/>
      <c r="B1180" s="254">
        <v>7</v>
      </c>
      <c r="C1180" s="233" t="s">
        <v>796</v>
      </c>
      <c r="D1180" s="254">
        <v>6</v>
      </c>
      <c r="E1180" s="254">
        <v>1995</v>
      </c>
      <c r="F1180" s="1038">
        <f t="shared" ref="F1180:F1188" si="186">SUM(G1180:I1180)</f>
        <v>6.11</v>
      </c>
      <c r="G1180" s="1038">
        <v>0</v>
      </c>
      <c r="H1180" s="1038">
        <v>0</v>
      </c>
      <c r="I1180" s="1038">
        <v>6.11</v>
      </c>
      <c r="J1180" s="1038">
        <v>267.45</v>
      </c>
      <c r="K1180" s="1039">
        <v>6.11</v>
      </c>
      <c r="L1180" s="1038">
        <v>267.45</v>
      </c>
      <c r="M1180" s="1040">
        <f>K1180/L1180</f>
        <v>2.2845391661992898E-2</v>
      </c>
      <c r="N1180" s="1041">
        <v>242.7</v>
      </c>
      <c r="O1180" s="1042">
        <f>M1180*N1180</f>
        <v>5.5445765563656764</v>
      </c>
      <c r="P1180" s="1042">
        <f>M1180*60*1000</f>
        <v>1370.723499719574</v>
      </c>
      <c r="Q1180" s="1044">
        <f>P1180*N1180/1000</f>
        <v>332.67459338194055</v>
      </c>
    </row>
    <row r="1181" spans="1:17">
      <c r="A1181" s="1522"/>
      <c r="B1181" s="254">
        <v>8</v>
      </c>
      <c r="C1181" s="233" t="s">
        <v>797</v>
      </c>
      <c r="D1181" s="254">
        <v>19</v>
      </c>
      <c r="E1181" s="254">
        <v>1986</v>
      </c>
      <c r="F1181" s="1038">
        <f t="shared" si="186"/>
        <v>20.100000000000001</v>
      </c>
      <c r="G1181" s="1038">
        <v>0</v>
      </c>
      <c r="H1181" s="1038">
        <v>0</v>
      </c>
      <c r="I1181" s="1038">
        <v>20.100000000000001</v>
      </c>
      <c r="J1181" s="1038">
        <v>850.94</v>
      </c>
      <c r="K1181" s="1039">
        <v>20.100000000000001</v>
      </c>
      <c r="L1181" s="1038">
        <v>850.94</v>
      </c>
      <c r="M1181" s="1040">
        <f t="shared" ref="M1181:M1188" si="187">K1181/L1181</f>
        <v>2.3620936846311138E-2</v>
      </c>
      <c r="N1181" s="1041">
        <v>242.7</v>
      </c>
      <c r="O1181" s="1042">
        <f t="shared" ref="O1181:O1188" si="188">M1181*N1181</f>
        <v>5.7328013725997131</v>
      </c>
      <c r="P1181" s="1042">
        <f t="shared" ref="P1181:P1188" si="189">M1181*60*1000</f>
        <v>1417.2562107786684</v>
      </c>
      <c r="Q1181" s="1044">
        <f t="shared" ref="Q1181:Q1188" si="190">P1181*N1181/1000</f>
        <v>343.9680823559828</v>
      </c>
    </row>
    <row r="1182" spans="1:17">
      <c r="A1182" s="1522"/>
      <c r="B1182" s="254">
        <v>9</v>
      </c>
      <c r="C1182" s="233" t="s">
        <v>464</v>
      </c>
      <c r="D1182" s="254">
        <v>6</v>
      </c>
      <c r="E1182" s="254">
        <v>1971</v>
      </c>
      <c r="F1182" s="1038">
        <f t="shared" si="186"/>
        <v>8.2850000000000001</v>
      </c>
      <c r="G1182" s="1038">
        <v>0</v>
      </c>
      <c r="H1182" s="1038">
        <v>0</v>
      </c>
      <c r="I1182" s="1038">
        <v>8.2850000000000001</v>
      </c>
      <c r="J1182" s="1038">
        <v>328.45</v>
      </c>
      <c r="K1182" s="1039">
        <v>8.2850000000000001</v>
      </c>
      <c r="L1182" s="1038">
        <v>328.45</v>
      </c>
      <c r="M1182" s="1040">
        <f t="shared" si="187"/>
        <v>2.5224539503729642E-2</v>
      </c>
      <c r="N1182" s="1041">
        <v>242.7</v>
      </c>
      <c r="O1182" s="1042">
        <f t="shared" si="188"/>
        <v>6.1219957375551841</v>
      </c>
      <c r="P1182" s="1042">
        <f t="shared" si="189"/>
        <v>1513.4723702237784</v>
      </c>
      <c r="Q1182" s="1044">
        <f t="shared" si="190"/>
        <v>367.319744253311</v>
      </c>
    </row>
    <row r="1183" spans="1:17" ht="12" thickBot="1">
      <c r="A1183" s="1523"/>
      <c r="B1183" s="256">
        <v>10</v>
      </c>
      <c r="C1183" s="250" t="s">
        <v>353</v>
      </c>
      <c r="D1183" s="256">
        <v>8</v>
      </c>
      <c r="E1183" s="256">
        <v>1970</v>
      </c>
      <c r="F1183" s="1118">
        <f t="shared" si="186"/>
        <v>10.474</v>
      </c>
      <c r="G1183" s="1118">
        <v>0</v>
      </c>
      <c r="H1183" s="1118">
        <v>0</v>
      </c>
      <c r="I1183" s="1118">
        <v>10.474</v>
      </c>
      <c r="J1183" s="1118">
        <v>412.7</v>
      </c>
      <c r="K1183" s="1119">
        <v>10.474</v>
      </c>
      <c r="L1183" s="1118">
        <v>412.7</v>
      </c>
      <c r="M1183" s="1120">
        <f t="shared" si="187"/>
        <v>2.5379210079961231E-2</v>
      </c>
      <c r="N1183" s="1121">
        <v>242.7</v>
      </c>
      <c r="O1183" s="1122">
        <f t="shared" si="188"/>
        <v>6.1595342864065907</v>
      </c>
      <c r="P1183" s="1122">
        <f t="shared" si="189"/>
        <v>1522.7526047976739</v>
      </c>
      <c r="Q1183" s="1123">
        <f t="shared" si="190"/>
        <v>369.57205718439542</v>
      </c>
    </row>
    <row r="1184" spans="1:17">
      <c r="A1184" s="1561" t="s">
        <v>88</v>
      </c>
      <c r="B1184" s="21">
        <v>1</v>
      </c>
      <c r="C1184" s="101" t="s">
        <v>365</v>
      </c>
      <c r="D1184" s="46">
        <v>48</v>
      </c>
      <c r="E1184" s="46">
        <v>1962</v>
      </c>
      <c r="F1184" s="284">
        <f t="shared" si="186"/>
        <v>48.537999999999997</v>
      </c>
      <c r="G1184" s="284">
        <v>0</v>
      </c>
      <c r="H1184" s="284">
        <v>0</v>
      </c>
      <c r="I1184" s="284">
        <v>48.537999999999997</v>
      </c>
      <c r="J1184" s="284">
        <v>1908.69</v>
      </c>
      <c r="K1184" s="1124">
        <v>48.537999999999997</v>
      </c>
      <c r="L1184" s="284">
        <v>1908.69</v>
      </c>
      <c r="M1184" s="285">
        <f t="shared" si="187"/>
        <v>2.543000696812997E-2</v>
      </c>
      <c r="N1184" s="286">
        <v>242.7</v>
      </c>
      <c r="O1184" s="287">
        <f t="shared" si="188"/>
        <v>6.1718626911651437</v>
      </c>
      <c r="P1184" s="287">
        <f t="shared" si="189"/>
        <v>1525.8004180877981</v>
      </c>
      <c r="Q1184" s="290">
        <f t="shared" si="190"/>
        <v>370.31176146990856</v>
      </c>
    </row>
    <row r="1185" spans="1:17">
      <c r="A1185" s="1538"/>
      <c r="B1185" s="23">
        <v>2</v>
      </c>
      <c r="C1185" s="101" t="s">
        <v>462</v>
      </c>
      <c r="D1185" s="46">
        <v>10</v>
      </c>
      <c r="E1185" s="46">
        <v>1997</v>
      </c>
      <c r="F1185" s="284">
        <f t="shared" si="186"/>
        <v>21.271000000000001</v>
      </c>
      <c r="G1185" s="284">
        <v>0</v>
      </c>
      <c r="H1185" s="284">
        <v>0</v>
      </c>
      <c r="I1185" s="284">
        <v>21.271000000000001</v>
      </c>
      <c r="J1185" s="284">
        <v>822.7</v>
      </c>
      <c r="K1185" s="1124">
        <v>21.271000000000001</v>
      </c>
      <c r="L1185" s="284">
        <v>822.7</v>
      </c>
      <c r="M1185" s="285">
        <f t="shared" si="187"/>
        <v>2.5855111219156436E-2</v>
      </c>
      <c r="N1185" s="286">
        <v>242.7</v>
      </c>
      <c r="O1185" s="287">
        <f t="shared" si="188"/>
        <v>6.2750354928892671</v>
      </c>
      <c r="P1185" s="287">
        <f t="shared" si="189"/>
        <v>1551.3066731493861</v>
      </c>
      <c r="Q1185" s="290">
        <f t="shared" si="190"/>
        <v>376.502129573356</v>
      </c>
    </row>
    <row r="1186" spans="1:17">
      <c r="A1186" s="1538"/>
      <c r="B1186" s="23">
        <v>3</v>
      </c>
      <c r="C1186" s="27" t="s">
        <v>357</v>
      </c>
      <c r="D1186" s="23">
        <v>8</v>
      </c>
      <c r="E1186" s="23">
        <v>1966</v>
      </c>
      <c r="F1186" s="270">
        <f t="shared" si="186"/>
        <v>9.57</v>
      </c>
      <c r="G1186" s="270">
        <v>0</v>
      </c>
      <c r="H1186" s="270">
        <v>0</v>
      </c>
      <c r="I1186" s="270">
        <v>9.57</v>
      </c>
      <c r="J1186" s="270">
        <v>353.96</v>
      </c>
      <c r="K1186" s="283">
        <v>9.57</v>
      </c>
      <c r="L1186" s="270">
        <v>353.96</v>
      </c>
      <c r="M1186" s="31">
        <f t="shared" si="187"/>
        <v>2.7036953328059669E-2</v>
      </c>
      <c r="N1186" s="286">
        <v>242.7</v>
      </c>
      <c r="O1186" s="43">
        <f t="shared" si="188"/>
        <v>6.5618685727200816</v>
      </c>
      <c r="P1186" s="287">
        <f t="shared" si="189"/>
        <v>1622.2171996835802</v>
      </c>
      <c r="Q1186" s="44">
        <f t="shared" si="190"/>
        <v>393.71211436320493</v>
      </c>
    </row>
    <row r="1187" spans="1:17">
      <c r="A1187" s="1538"/>
      <c r="B1187" s="23">
        <v>4</v>
      </c>
      <c r="C1187" s="27" t="s">
        <v>355</v>
      </c>
      <c r="D1187" s="23">
        <v>8</v>
      </c>
      <c r="E1187" s="23">
        <v>1966</v>
      </c>
      <c r="F1187" s="270">
        <f t="shared" si="186"/>
        <v>9.89</v>
      </c>
      <c r="G1187" s="270">
        <v>0</v>
      </c>
      <c r="H1187" s="270">
        <v>0</v>
      </c>
      <c r="I1187" s="270">
        <v>9.89</v>
      </c>
      <c r="J1187" s="270">
        <v>350.82</v>
      </c>
      <c r="K1187" s="283">
        <v>9.89</v>
      </c>
      <c r="L1187" s="270">
        <v>350.82</v>
      </c>
      <c r="M1187" s="31">
        <f t="shared" si="187"/>
        <v>2.8191095148509208E-2</v>
      </c>
      <c r="N1187" s="286">
        <v>242.7</v>
      </c>
      <c r="O1187" s="43">
        <f t="shared" si="188"/>
        <v>6.8419787925431841</v>
      </c>
      <c r="P1187" s="287">
        <f t="shared" si="189"/>
        <v>1691.4657089105524</v>
      </c>
      <c r="Q1187" s="44">
        <f t="shared" si="190"/>
        <v>410.51872755259109</v>
      </c>
    </row>
    <row r="1188" spans="1:17">
      <c r="A1188" s="1538"/>
      <c r="B1188" s="23">
        <v>5</v>
      </c>
      <c r="C1188" s="27" t="s">
        <v>356</v>
      </c>
      <c r="D1188" s="23">
        <v>8</v>
      </c>
      <c r="E1188" s="23">
        <v>1965</v>
      </c>
      <c r="F1188" s="270">
        <f t="shared" si="186"/>
        <v>11.39</v>
      </c>
      <c r="G1188" s="270">
        <v>0</v>
      </c>
      <c r="H1188" s="270">
        <v>0</v>
      </c>
      <c r="I1188" s="270">
        <v>11.39</v>
      </c>
      <c r="J1188" s="270">
        <v>398.85</v>
      </c>
      <c r="K1188" s="283">
        <v>11.39</v>
      </c>
      <c r="L1188" s="270">
        <v>398.85</v>
      </c>
      <c r="M1188" s="31">
        <f t="shared" si="187"/>
        <v>2.8557101667293468E-2</v>
      </c>
      <c r="N1188" s="286">
        <v>242.7</v>
      </c>
      <c r="O1188" s="43">
        <f t="shared" si="188"/>
        <v>6.9308085746521249</v>
      </c>
      <c r="P1188" s="287">
        <f t="shared" si="189"/>
        <v>1713.4261000376082</v>
      </c>
      <c r="Q1188" s="44">
        <f t="shared" si="190"/>
        <v>415.84851447912746</v>
      </c>
    </row>
    <row r="1189" spans="1:17">
      <c r="A1189" s="1538"/>
      <c r="B1189" s="23">
        <v>6</v>
      </c>
      <c r="C1189" s="27" t="s">
        <v>351</v>
      </c>
      <c r="D1189" s="23">
        <v>7</v>
      </c>
      <c r="E1189" s="23">
        <v>1984</v>
      </c>
      <c r="F1189" s="270">
        <f>SUM(G1189:I1189)</f>
        <v>10.43</v>
      </c>
      <c r="G1189" s="270">
        <v>0</v>
      </c>
      <c r="H1189" s="270">
        <v>0</v>
      </c>
      <c r="I1189" s="1725">
        <v>10.43</v>
      </c>
      <c r="J1189" s="1725">
        <v>349.29</v>
      </c>
      <c r="K1189" s="283">
        <v>10.43</v>
      </c>
      <c r="L1189" s="270">
        <v>349.29</v>
      </c>
      <c r="M1189" s="31">
        <f>K1189/L1189</f>
        <v>2.98605743078817E-2</v>
      </c>
      <c r="N1189" s="286">
        <v>242.7</v>
      </c>
      <c r="O1189" s="43">
        <f>M1189*N1189</f>
        <v>7.2471613845228884</v>
      </c>
      <c r="P1189" s="1726">
        <f>M1189*60*1000</f>
        <v>1791.634458472902</v>
      </c>
      <c r="Q1189" s="44">
        <f>P1189*N1189/1000</f>
        <v>434.82968307137332</v>
      </c>
    </row>
    <row r="1190" spans="1:17">
      <c r="A1190" s="1538"/>
      <c r="B1190" s="23">
        <v>7</v>
      </c>
      <c r="C1190" s="27" t="s">
        <v>358</v>
      </c>
      <c r="D1190" s="23">
        <v>14</v>
      </c>
      <c r="E1190" s="23">
        <v>1966</v>
      </c>
      <c r="F1190" s="270">
        <f>SUM(G1190:I1190)</f>
        <v>14.09</v>
      </c>
      <c r="G1190" s="270">
        <v>0</v>
      </c>
      <c r="H1190" s="270">
        <v>0</v>
      </c>
      <c r="I1190" s="270">
        <v>14.09</v>
      </c>
      <c r="J1190" s="270">
        <v>466.51</v>
      </c>
      <c r="K1190" s="283">
        <v>14.09</v>
      </c>
      <c r="L1190" s="270">
        <v>466.51</v>
      </c>
      <c r="M1190" s="31">
        <f>K1190/L1190</f>
        <v>3.020299672032754E-2</v>
      </c>
      <c r="N1190" s="286">
        <v>242.7</v>
      </c>
      <c r="O1190" s="43">
        <f>M1190*N1190</f>
        <v>7.3302673040234936</v>
      </c>
      <c r="P1190" s="287">
        <f>M1190*60*1000</f>
        <v>1812.1798032196523</v>
      </c>
      <c r="Q1190" s="44">
        <f>P1190*N1190/1000</f>
        <v>439.81603824140956</v>
      </c>
    </row>
    <row r="1191" spans="1:17">
      <c r="A1191" s="1538"/>
      <c r="B1191" s="23">
        <v>8</v>
      </c>
      <c r="C1191" s="27" t="s">
        <v>536</v>
      </c>
      <c r="D1191" s="23">
        <v>16</v>
      </c>
      <c r="E1191" s="23">
        <v>1978</v>
      </c>
      <c r="F1191" s="270">
        <f t="shared" ref="F1191" si="191">SUM(G1191:I1191)</f>
        <v>15.041</v>
      </c>
      <c r="G1191" s="270">
        <v>0</v>
      </c>
      <c r="H1191" s="270">
        <v>0</v>
      </c>
      <c r="I1191" s="270">
        <v>15.041</v>
      </c>
      <c r="J1191" s="270">
        <v>461.27</v>
      </c>
      <c r="K1191" s="283">
        <v>15.041</v>
      </c>
      <c r="L1191" s="270">
        <v>461.27</v>
      </c>
      <c r="M1191" s="31">
        <f t="shared" ref="M1191" si="192">K1191/L1191</f>
        <v>3.2607800203785203E-2</v>
      </c>
      <c r="N1191" s="286">
        <v>242.7</v>
      </c>
      <c r="O1191" s="43">
        <f t="shared" ref="O1191" si="193">M1191*N1191</f>
        <v>7.9139131094586688</v>
      </c>
      <c r="P1191" s="43">
        <f t="shared" ref="P1191" si="194">M1191*60*1000</f>
        <v>1956.4680122271122</v>
      </c>
      <c r="Q1191" s="44">
        <f t="shared" ref="Q1191" si="195">P1191*N1191/1000</f>
        <v>474.8347865675201</v>
      </c>
    </row>
    <row r="1192" spans="1:17">
      <c r="A1192" s="1538"/>
      <c r="B1192" s="23">
        <v>9</v>
      </c>
      <c r="C1192" s="27" t="s">
        <v>354</v>
      </c>
      <c r="D1192" s="23">
        <v>4</v>
      </c>
      <c r="E1192" s="23">
        <v>1973</v>
      </c>
      <c r="F1192" s="270">
        <f>SUM(G1192:I1192)</f>
        <v>5.79</v>
      </c>
      <c r="G1192" s="270">
        <v>0</v>
      </c>
      <c r="H1192" s="270">
        <v>0</v>
      </c>
      <c r="I1192" s="270">
        <v>5.79</v>
      </c>
      <c r="J1192" s="270">
        <v>174.77</v>
      </c>
      <c r="K1192" s="283">
        <v>5.79</v>
      </c>
      <c r="L1192" s="270">
        <v>174.77</v>
      </c>
      <c r="M1192" s="31">
        <f>K1192/L1192</f>
        <v>3.312925559306517E-2</v>
      </c>
      <c r="N1192" s="286">
        <v>242.7</v>
      </c>
      <c r="O1192" s="43">
        <f>M1192*N1192</f>
        <v>8.0404703324369162</v>
      </c>
      <c r="P1192" s="287">
        <f>M1192*60*1000</f>
        <v>1987.7553355839102</v>
      </c>
      <c r="Q1192" s="44">
        <f>P1192*N1192/1000</f>
        <v>482.42821994621499</v>
      </c>
    </row>
    <row r="1193" spans="1:17" ht="12" thickBot="1">
      <c r="A1193" s="1539"/>
      <c r="B1193" s="24">
        <v>10</v>
      </c>
      <c r="C1193" s="393" t="s">
        <v>359</v>
      </c>
      <c r="D1193" s="308">
        <v>7</v>
      </c>
      <c r="E1193" s="308">
        <v>1985</v>
      </c>
      <c r="F1193" s="187">
        <f t="shared" ref="F1193" si="196">SUM(G1193:I1193)</f>
        <v>5.21</v>
      </c>
      <c r="G1193" s="187">
        <v>0</v>
      </c>
      <c r="H1193" s="187">
        <v>0</v>
      </c>
      <c r="I1193" s="307">
        <v>5.21</v>
      </c>
      <c r="J1193" s="307">
        <v>108.3</v>
      </c>
      <c r="K1193" s="1125">
        <v>5.21</v>
      </c>
      <c r="L1193" s="307">
        <v>108.3</v>
      </c>
      <c r="M1193" s="821">
        <f t="shared" ref="M1193" si="197">K1193/L1193</f>
        <v>4.810710987996307E-2</v>
      </c>
      <c r="N1193" s="32">
        <v>242.7</v>
      </c>
      <c r="O1193" s="313">
        <f t="shared" ref="O1193" si="198">M1193*N1193</f>
        <v>11.675595567867036</v>
      </c>
      <c r="P1193" s="313">
        <f t="shared" ref="P1193" si="199">M1193*60*1000</f>
        <v>2886.4265927977845</v>
      </c>
      <c r="Q1193" s="188">
        <f t="shared" ref="Q1193" si="200">P1193*N1193/1000</f>
        <v>700.53573407202225</v>
      </c>
    </row>
    <row r="1196" spans="1:17" ht="15">
      <c r="A1196" s="1547" t="s">
        <v>363</v>
      </c>
      <c r="B1196" s="1547"/>
      <c r="C1196" s="1547"/>
      <c r="D1196" s="1547"/>
      <c r="E1196" s="1547"/>
      <c r="F1196" s="1547"/>
      <c r="G1196" s="1547"/>
      <c r="H1196" s="1547"/>
      <c r="I1196" s="1547"/>
      <c r="J1196" s="1547"/>
      <c r="K1196" s="1547"/>
      <c r="L1196" s="1547"/>
      <c r="M1196" s="1547"/>
      <c r="N1196" s="1547"/>
      <c r="O1196" s="1547"/>
      <c r="P1196" s="1547"/>
      <c r="Q1196" s="1547"/>
    </row>
    <row r="1197" spans="1:17" ht="13.5" thickBot="1">
      <c r="A1197" s="1265"/>
      <c r="B1197" s="1265"/>
      <c r="C1197" s="1265"/>
      <c r="D1197" s="1265"/>
      <c r="E1197" s="1521" t="s">
        <v>507</v>
      </c>
      <c r="F1197" s="1521"/>
      <c r="G1197" s="1521"/>
      <c r="H1197" s="1521"/>
      <c r="I1197" s="1265">
        <v>-2</v>
      </c>
      <c r="J1197" s="1265" t="s">
        <v>506</v>
      </c>
      <c r="K1197" s="1265" t="s">
        <v>508</v>
      </c>
      <c r="L1197" s="1265">
        <v>620</v>
      </c>
      <c r="M1197" s="1265"/>
      <c r="N1197" s="1265"/>
      <c r="O1197" s="1265"/>
      <c r="P1197" s="1265"/>
      <c r="Q1197" s="1265"/>
    </row>
    <row r="1198" spans="1:17">
      <c r="A1198" s="1549" t="s">
        <v>1</v>
      </c>
      <c r="B1198" s="1552" t="s">
        <v>0</v>
      </c>
      <c r="C1198" s="1524" t="s">
        <v>2</v>
      </c>
      <c r="D1198" s="1524" t="s">
        <v>3</v>
      </c>
      <c r="E1198" s="1524" t="s">
        <v>13</v>
      </c>
      <c r="F1198" s="1527" t="s">
        <v>14</v>
      </c>
      <c r="G1198" s="1528"/>
      <c r="H1198" s="1528"/>
      <c r="I1198" s="1529"/>
      <c r="J1198" s="1524" t="s">
        <v>4</v>
      </c>
      <c r="K1198" s="1524" t="s">
        <v>15</v>
      </c>
      <c r="L1198" s="1524" t="s">
        <v>5</v>
      </c>
      <c r="M1198" s="1524" t="s">
        <v>6</v>
      </c>
      <c r="N1198" s="1524" t="s">
        <v>16</v>
      </c>
      <c r="O1198" s="1554" t="s">
        <v>17</v>
      </c>
      <c r="P1198" s="1524" t="s">
        <v>25</v>
      </c>
      <c r="Q1198" s="1543" t="s">
        <v>26</v>
      </c>
    </row>
    <row r="1199" spans="1:17" ht="33.75">
      <c r="A1199" s="1550"/>
      <c r="B1199" s="1553"/>
      <c r="C1199" s="1525"/>
      <c r="D1199" s="1526"/>
      <c r="E1199" s="1526"/>
      <c r="F1199" s="689" t="s">
        <v>18</v>
      </c>
      <c r="G1199" s="689" t="s">
        <v>19</v>
      </c>
      <c r="H1199" s="689" t="s">
        <v>20</v>
      </c>
      <c r="I1199" s="689" t="s">
        <v>21</v>
      </c>
      <c r="J1199" s="1526"/>
      <c r="K1199" s="1526"/>
      <c r="L1199" s="1526"/>
      <c r="M1199" s="1526"/>
      <c r="N1199" s="1526"/>
      <c r="O1199" s="1555"/>
      <c r="P1199" s="1526"/>
      <c r="Q1199" s="1544"/>
    </row>
    <row r="1200" spans="1:17" ht="12" thickBot="1">
      <c r="A1200" s="1550"/>
      <c r="B1200" s="1553"/>
      <c r="C1200" s="1525"/>
      <c r="D1200" s="9" t="s">
        <v>7</v>
      </c>
      <c r="E1200" s="9" t="s">
        <v>8</v>
      </c>
      <c r="F1200" s="9" t="s">
        <v>9</v>
      </c>
      <c r="G1200" s="9" t="s">
        <v>9</v>
      </c>
      <c r="H1200" s="9" t="s">
        <v>9</v>
      </c>
      <c r="I1200" s="9" t="s">
        <v>9</v>
      </c>
      <c r="J1200" s="9" t="s">
        <v>22</v>
      </c>
      <c r="K1200" s="9" t="s">
        <v>9</v>
      </c>
      <c r="L1200" s="9" t="s">
        <v>22</v>
      </c>
      <c r="M1200" s="9" t="s">
        <v>23</v>
      </c>
      <c r="N1200" s="9" t="s">
        <v>10</v>
      </c>
      <c r="O1200" s="9" t="s">
        <v>24</v>
      </c>
      <c r="P1200" s="19" t="s">
        <v>27</v>
      </c>
      <c r="Q1200" s="10" t="s">
        <v>28</v>
      </c>
    </row>
    <row r="1201" spans="1:17">
      <c r="A1201" s="1556" t="s">
        <v>11</v>
      </c>
      <c r="B1201" s="14">
        <v>1</v>
      </c>
      <c r="C1201" s="406"/>
      <c r="D1201" s="323"/>
      <c r="E1201" s="323"/>
      <c r="F1201" s="666"/>
      <c r="G1201" s="666"/>
      <c r="H1201" s="666"/>
      <c r="I1201" s="666"/>
      <c r="J1201" s="408"/>
      <c r="K1201" s="667"/>
      <c r="L1201" s="408"/>
      <c r="M1201" s="407"/>
      <c r="N1201" s="408"/>
      <c r="O1201" s="328"/>
      <c r="P1201" s="328"/>
      <c r="Q1201" s="329"/>
    </row>
    <row r="1202" spans="1:17">
      <c r="A1202" s="1557"/>
      <c r="B1202" s="15">
        <v>2</v>
      </c>
      <c r="C1202" s="366"/>
      <c r="D1202" s="330"/>
      <c r="E1202" s="330"/>
      <c r="F1202" s="664"/>
      <c r="G1202" s="664"/>
      <c r="H1202" s="664"/>
      <c r="I1202" s="664"/>
      <c r="J1202" s="394"/>
      <c r="K1202" s="404"/>
      <c r="L1202" s="394"/>
      <c r="M1202" s="367"/>
      <c r="N1202" s="394"/>
      <c r="O1202" s="335"/>
      <c r="P1202" s="335"/>
      <c r="Q1202" s="336"/>
    </row>
    <row r="1203" spans="1:17">
      <c r="A1203" s="1557"/>
      <c r="B1203" s="15">
        <v>3</v>
      </c>
      <c r="C1203" s="366"/>
      <c r="D1203" s="330"/>
      <c r="E1203" s="330"/>
      <c r="F1203" s="664"/>
      <c r="G1203" s="664"/>
      <c r="H1203" s="664"/>
      <c r="I1203" s="664"/>
      <c r="J1203" s="394"/>
      <c r="K1203" s="404"/>
      <c r="L1203" s="394"/>
      <c r="M1203" s="367"/>
      <c r="N1203" s="394"/>
      <c r="O1203" s="335"/>
      <c r="P1203" s="335"/>
      <c r="Q1203" s="336"/>
    </row>
    <row r="1204" spans="1:17">
      <c r="A1204" s="1557"/>
      <c r="B1204" s="15">
        <v>4</v>
      </c>
      <c r="C1204" s="366"/>
      <c r="D1204" s="330"/>
      <c r="E1204" s="330"/>
      <c r="F1204" s="664"/>
      <c r="G1204" s="664"/>
      <c r="H1204" s="664"/>
      <c r="I1204" s="664"/>
      <c r="J1204" s="394"/>
      <c r="K1204" s="404"/>
      <c r="L1204" s="394"/>
      <c r="M1204" s="367"/>
      <c r="N1204" s="394"/>
      <c r="O1204" s="335"/>
      <c r="P1204" s="335"/>
      <c r="Q1204" s="336"/>
    </row>
    <row r="1205" spans="1:17">
      <c r="A1205" s="1557"/>
      <c r="B1205" s="15">
        <v>5</v>
      </c>
      <c r="C1205" s="366"/>
      <c r="D1205" s="330"/>
      <c r="E1205" s="330"/>
      <c r="F1205" s="664"/>
      <c r="G1205" s="664"/>
      <c r="H1205" s="664"/>
      <c r="I1205" s="664"/>
      <c r="J1205" s="394"/>
      <c r="K1205" s="404"/>
      <c r="L1205" s="394"/>
      <c r="M1205" s="367"/>
      <c r="N1205" s="394"/>
      <c r="O1205" s="335"/>
      <c r="P1205" s="335"/>
      <c r="Q1205" s="336"/>
    </row>
    <row r="1206" spans="1:17">
      <c r="A1206" s="1557"/>
      <c r="B1206" s="15">
        <v>6</v>
      </c>
      <c r="C1206" s="366"/>
      <c r="D1206" s="330"/>
      <c r="E1206" s="330"/>
      <c r="F1206" s="664"/>
      <c r="G1206" s="664"/>
      <c r="H1206" s="664"/>
      <c r="I1206" s="664"/>
      <c r="J1206" s="394"/>
      <c r="K1206" s="404"/>
      <c r="L1206" s="394"/>
      <c r="M1206" s="367"/>
      <c r="N1206" s="394"/>
      <c r="O1206" s="335"/>
      <c r="P1206" s="335"/>
      <c r="Q1206" s="336"/>
    </row>
    <row r="1207" spans="1:17">
      <c r="A1207" s="1557"/>
      <c r="B1207" s="15">
        <v>7</v>
      </c>
      <c r="C1207" s="366"/>
      <c r="D1207" s="330"/>
      <c r="E1207" s="330"/>
      <c r="F1207" s="664"/>
      <c r="G1207" s="664"/>
      <c r="H1207" s="664"/>
      <c r="I1207" s="664"/>
      <c r="J1207" s="394"/>
      <c r="K1207" s="404"/>
      <c r="L1207" s="394"/>
      <c r="M1207" s="367"/>
      <c r="N1207" s="394"/>
      <c r="O1207" s="335"/>
      <c r="P1207" s="335"/>
      <c r="Q1207" s="336"/>
    </row>
    <row r="1208" spans="1:17">
      <c r="A1208" s="1557"/>
      <c r="B1208" s="15">
        <v>8</v>
      </c>
      <c r="C1208" s="366"/>
      <c r="D1208" s="330"/>
      <c r="E1208" s="330"/>
      <c r="F1208" s="664"/>
      <c r="G1208" s="664"/>
      <c r="H1208" s="664"/>
      <c r="I1208" s="664"/>
      <c r="J1208" s="394"/>
      <c r="K1208" s="404"/>
      <c r="L1208" s="394"/>
      <c r="M1208" s="367"/>
      <c r="N1208" s="394"/>
      <c r="O1208" s="335"/>
      <c r="P1208" s="335"/>
      <c r="Q1208" s="336"/>
    </row>
    <row r="1209" spans="1:17">
      <c r="A1209" s="1557"/>
      <c r="B1209" s="15">
        <v>9</v>
      </c>
      <c r="C1209" s="366"/>
      <c r="D1209" s="330"/>
      <c r="E1209" s="330"/>
      <c r="F1209" s="664"/>
      <c r="G1209" s="664"/>
      <c r="H1209" s="664"/>
      <c r="I1209" s="664"/>
      <c r="J1209" s="394"/>
      <c r="K1209" s="404"/>
      <c r="L1209" s="394"/>
      <c r="M1209" s="367"/>
      <c r="N1209" s="394"/>
      <c r="O1209" s="335"/>
      <c r="P1209" s="335"/>
      <c r="Q1209" s="336"/>
    </row>
    <row r="1210" spans="1:17" ht="12" thickBot="1">
      <c r="A1210" s="1558"/>
      <c r="B1210" s="38">
        <v>10</v>
      </c>
      <c r="C1210" s="368"/>
      <c r="D1210" s="369"/>
      <c r="E1210" s="369"/>
      <c r="F1210" s="665"/>
      <c r="G1210" s="665"/>
      <c r="H1210" s="665"/>
      <c r="I1210" s="665"/>
      <c r="J1210" s="371"/>
      <c r="K1210" s="405"/>
      <c r="L1210" s="371"/>
      <c r="M1210" s="370"/>
      <c r="N1210" s="371"/>
      <c r="O1210" s="372"/>
      <c r="P1210" s="372"/>
      <c r="Q1210" s="373"/>
    </row>
    <row r="1211" spans="1:17">
      <c r="A1211" s="1533" t="s">
        <v>29</v>
      </c>
      <c r="B1211" s="240">
        <v>1</v>
      </c>
      <c r="C1211" s="1014" t="s">
        <v>942</v>
      </c>
      <c r="D1211" s="1007">
        <v>12</v>
      </c>
      <c r="E1211" s="1007">
        <v>1986</v>
      </c>
      <c r="F1211" s="1009">
        <v>10.39</v>
      </c>
      <c r="G1211" s="1009">
        <v>0.53</v>
      </c>
      <c r="H1211" s="1009">
        <v>1.28</v>
      </c>
      <c r="I1211" s="1008">
        <v>8.57</v>
      </c>
      <c r="J1211" s="1009">
        <v>682.92</v>
      </c>
      <c r="K1211" s="1010">
        <v>8.57</v>
      </c>
      <c r="L1211" s="1009">
        <v>682.92</v>
      </c>
      <c r="M1211" s="1011">
        <f>K1211/L1211</f>
        <v>1.2549054061969192E-2</v>
      </c>
      <c r="N1211" s="1167">
        <v>312</v>
      </c>
      <c r="O1211" s="1012">
        <f t="shared" ref="O1211:O1222" si="201">M1211*N1211</f>
        <v>3.9153048673343882</v>
      </c>
      <c r="P1211" s="1012">
        <f t="shared" ref="P1211:P1221" si="202">M1211*60*1000</f>
        <v>752.94324371815162</v>
      </c>
      <c r="Q1211" s="1013">
        <f t="shared" ref="Q1211:Q1221" si="203">P1211*N1211/1000</f>
        <v>234.91829204006331</v>
      </c>
    </row>
    <row r="1212" spans="1:17">
      <c r="A1212" s="1534"/>
      <c r="B1212" s="234">
        <v>2</v>
      </c>
      <c r="C1212" s="1014" t="s">
        <v>943</v>
      </c>
      <c r="D1212" s="1007">
        <v>20</v>
      </c>
      <c r="E1212" s="1007">
        <v>1976</v>
      </c>
      <c r="F1212" s="1008">
        <v>17.78</v>
      </c>
      <c r="G1212" s="1008">
        <v>1.08</v>
      </c>
      <c r="H1212" s="1008">
        <v>2.56</v>
      </c>
      <c r="I1212" s="1008">
        <v>14.13</v>
      </c>
      <c r="J1212" s="1008">
        <v>1064.72</v>
      </c>
      <c r="K1212" s="1015">
        <v>14.13</v>
      </c>
      <c r="L1212" s="1008">
        <v>1064.72</v>
      </c>
      <c r="M1212" s="1011">
        <f>K1212/L1212</f>
        <v>1.3271094747914946E-2</v>
      </c>
      <c r="N1212" s="1168">
        <v>312</v>
      </c>
      <c r="O1212" s="1012">
        <f t="shared" si="201"/>
        <v>4.140581561349463</v>
      </c>
      <c r="P1212" s="1012">
        <f t="shared" si="202"/>
        <v>796.26568487489681</v>
      </c>
      <c r="Q1212" s="1013">
        <f t="shared" si="203"/>
        <v>248.4348936809678</v>
      </c>
    </row>
    <row r="1213" spans="1:17">
      <c r="A1213" s="1534"/>
      <c r="B1213" s="234">
        <v>3</v>
      </c>
      <c r="C1213" s="1170" t="s">
        <v>944</v>
      </c>
      <c r="D1213" s="1007">
        <v>20</v>
      </c>
      <c r="E1213" s="1007">
        <v>1979</v>
      </c>
      <c r="F1213" s="1008">
        <v>24.37</v>
      </c>
      <c r="G1213" s="1008">
        <v>1.82</v>
      </c>
      <c r="H1213" s="1008">
        <v>3.04</v>
      </c>
      <c r="I1213" s="1008">
        <v>14.76</v>
      </c>
      <c r="J1213" s="1008">
        <v>1052.0999999999999</v>
      </c>
      <c r="K1213" s="1015">
        <v>14.76</v>
      </c>
      <c r="L1213" s="1008">
        <v>1052.0999999999999</v>
      </c>
      <c r="M1213" s="1016">
        <f t="shared" ref="M1213:M1220" si="204">K1213/L1213</f>
        <v>1.4029084687767323E-2</v>
      </c>
      <c r="N1213" s="1168">
        <v>312</v>
      </c>
      <c r="O1213" s="1012">
        <f t="shared" si="201"/>
        <v>4.3770744225834051</v>
      </c>
      <c r="P1213" s="1012">
        <f t="shared" si="202"/>
        <v>841.74508126603939</v>
      </c>
      <c r="Q1213" s="1017">
        <f t="shared" si="203"/>
        <v>262.6244653550043</v>
      </c>
    </row>
    <row r="1214" spans="1:17">
      <c r="A1214" s="1534"/>
      <c r="B1214" s="234">
        <v>4</v>
      </c>
      <c r="C1214" s="1170" t="s">
        <v>945</v>
      </c>
      <c r="D1214" s="1007">
        <v>42</v>
      </c>
      <c r="E1214" s="1007">
        <v>1994</v>
      </c>
      <c r="F1214" s="1008">
        <v>48.9</v>
      </c>
      <c r="G1214" s="1008">
        <v>4.83</v>
      </c>
      <c r="H1214" s="1008">
        <v>6.72</v>
      </c>
      <c r="I1214" s="1008">
        <v>37.340000000000003</v>
      </c>
      <c r="J1214" s="1008">
        <v>2422.63</v>
      </c>
      <c r="K1214" s="1015">
        <v>37.340000000000003</v>
      </c>
      <c r="L1214" s="1008">
        <v>2422.63</v>
      </c>
      <c r="M1214" s="1016">
        <f t="shared" si="204"/>
        <v>1.5413001572671024E-2</v>
      </c>
      <c r="N1214" s="1168">
        <v>312</v>
      </c>
      <c r="O1214" s="1171">
        <f t="shared" si="201"/>
        <v>4.8088564906733593</v>
      </c>
      <c r="P1214" s="1012">
        <f t="shared" si="202"/>
        <v>924.78009436026139</v>
      </c>
      <c r="Q1214" s="1017">
        <f t="shared" si="203"/>
        <v>288.5313894404016</v>
      </c>
    </row>
    <row r="1215" spans="1:17">
      <c r="A1215" s="1534"/>
      <c r="B1215" s="234">
        <v>5</v>
      </c>
      <c r="C1215" s="1170" t="s">
        <v>946</v>
      </c>
      <c r="D1215" s="1007">
        <v>40</v>
      </c>
      <c r="E1215" s="1007">
        <v>1983</v>
      </c>
      <c r="F1215" s="1008">
        <v>44</v>
      </c>
      <c r="G1215" s="1008">
        <v>3.79</v>
      </c>
      <c r="H1215" s="1008">
        <v>5.6</v>
      </c>
      <c r="I1215" s="1008">
        <v>34.6</v>
      </c>
      <c r="J1215" s="1008">
        <v>2236.29</v>
      </c>
      <c r="K1215" s="1015">
        <v>34.6</v>
      </c>
      <c r="L1215" s="1008">
        <v>2236.29</v>
      </c>
      <c r="M1215" s="1016">
        <f t="shared" si="204"/>
        <v>1.5472054161132948E-2</v>
      </c>
      <c r="N1215" s="1168">
        <v>312</v>
      </c>
      <c r="O1215" s="1171">
        <f t="shared" si="201"/>
        <v>4.8272808982734796</v>
      </c>
      <c r="P1215" s="1012">
        <f t="shared" si="202"/>
        <v>928.32324966797682</v>
      </c>
      <c r="Q1215" s="1017">
        <f t="shared" si="203"/>
        <v>289.63685389640875</v>
      </c>
    </row>
    <row r="1216" spans="1:17">
      <c r="A1216" s="1534"/>
      <c r="B1216" s="234">
        <v>6</v>
      </c>
      <c r="C1216" s="1170" t="s">
        <v>947</v>
      </c>
      <c r="D1216" s="1007">
        <v>45</v>
      </c>
      <c r="E1216" s="1007">
        <v>1984</v>
      </c>
      <c r="F1216" s="1008">
        <v>48</v>
      </c>
      <c r="G1216" s="1008">
        <v>3.93</v>
      </c>
      <c r="H1216" s="1008">
        <v>7.12</v>
      </c>
      <c r="I1216" s="1008">
        <v>36.948999999999998</v>
      </c>
      <c r="J1216" s="1008">
        <v>2323</v>
      </c>
      <c r="K1216" s="1015">
        <v>36.94</v>
      </c>
      <c r="L1216" s="1008">
        <v>2323</v>
      </c>
      <c r="M1216" s="1016">
        <f t="shared" si="204"/>
        <v>1.5901851054670683E-2</v>
      </c>
      <c r="N1216" s="1168">
        <v>312</v>
      </c>
      <c r="O1216" s="1171">
        <f t="shared" si="201"/>
        <v>4.9613775290572528</v>
      </c>
      <c r="P1216" s="1012">
        <f t="shared" si="202"/>
        <v>954.11106328024096</v>
      </c>
      <c r="Q1216" s="1017">
        <f t="shared" si="203"/>
        <v>297.6826517434352</v>
      </c>
    </row>
    <row r="1217" spans="1:17">
      <c r="A1217" s="1534"/>
      <c r="B1217" s="234">
        <v>7</v>
      </c>
      <c r="C1217" s="1170" t="s">
        <v>948</v>
      </c>
      <c r="D1217" s="1007">
        <v>30</v>
      </c>
      <c r="E1217" s="1007">
        <v>1973</v>
      </c>
      <c r="F1217" s="1008">
        <v>35.86</v>
      </c>
      <c r="G1217" s="1008">
        <v>2.33</v>
      </c>
      <c r="H1217" s="1008">
        <v>4.8</v>
      </c>
      <c r="I1217" s="1008">
        <v>28.72</v>
      </c>
      <c r="J1217" s="1008">
        <v>1702.83</v>
      </c>
      <c r="K1217" s="1015">
        <v>28.7</v>
      </c>
      <c r="L1217" s="1008">
        <v>1702.83</v>
      </c>
      <c r="M1217" s="1016">
        <f t="shared" si="204"/>
        <v>1.685429549632083E-2</v>
      </c>
      <c r="N1217" s="1168">
        <v>312</v>
      </c>
      <c r="O1217" s="1171">
        <f t="shared" si="201"/>
        <v>5.2585401948520989</v>
      </c>
      <c r="P1217" s="1012">
        <f t="shared" si="202"/>
        <v>1011.2577297792498</v>
      </c>
      <c r="Q1217" s="1017">
        <f t="shared" si="203"/>
        <v>315.51241169112598</v>
      </c>
    </row>
    <row r="1218" spans="1:17">
      <c r="A1218" s="1534"/>
      <c r="B1218" s="234">
        <v>8</v>
      </c>
      <c r="C1218" s="1170" t="s">
        <v>949</v>
      </c>
      <c r="D1218" s="1007">
        <v>51</v>
      </c>
      <c r="E1218" s="1007">
        <v>1968</v>
      </c>
      <c r="F1218" s="1008">
        <v>60.89</v>
      </c>
      <c r="G1218" s="1008">
        <v>6.88</v>
      </c>
      <c r="H1218" s="1008">
        <v>8</v>
      </c>
      <c r="I1218" s="1008">
        <v>46</v>
      </c>
      <c r="J1218" s="1008">
        <v>2686.64</v>
      </c>
      <c r="K1218" s="1015">
        <v>46</v>
      </c>
      <c r="L1218" s="1008">
        <v>2686.64</v>
      </c>
      <c r="M1218" s="1016">
        <f t="shared" si="204"/>
        <v>1.712175803233779E-2</v>
      </c>
      <c r="N1218" s="1168">
        <v>312</v>
      </c>
      <c r="O1218" s="1171">
        <f t="shared" si="201"/>
        <v>5.3419885060893906</v>
      </c>
      <c r="P1218" s="1012">
        <f t="shared" si="202"/>
        <v>1027.3054819402673</v>
      </c>
      <c r="Q1218" s="1017">
        <f t="shared" si="203"/>
        <v>320.51931036536342</v>
      </c>
    </row>
    <row r="1219" spans="1:17">
      <c r="A1219" s="1534"/>
      <c r="B1219" s="234">
        <v>9</v>
      </c>
      <c r="C1219" s="1170" t="s">
        <v>950</v>
      </c>
      <c r="D1219" s="1007">
        <v>113</v>
      </c>
      <c r="E1219" s="1007">
        <v>1974</v>
      </c>
      <c r="F1219" s="1008">
        <v>89.3</v>
      </c>
      <c r="G1219" s="1008">
        <v>11.43</v>
      </c>
      <c r="H1219" s="1008">
        <v>0.83</v>
      </c>
      <c r="I1219" s="1008">
        <v>77.03</v>
      </c>
      <c r="J1219" s="1008">
        <v>4471.37</v>
      </c>
      <c r="K1219" s="1015">
        <v>77.03</v>
      </c>
      <c r="L1219" s="1008">
        <v>4471.37</v>
      </c>
      <c r="M1219" s="1016">
        <f t="shared" si="204"/>
        <v>1.7227382211715873E-2</v>
      </c>
      <c r="N1219" s="1168">
        <v>312</v>
      </c>
      <c r="O1219" s="1171">
        <f t="shared" si="201"/>
        <v>5.3749432500553525</v>
      </c>
      <c r="P1219" s="1012">
        <f t="shared" si="202"/>
        <v>1033.6429327029523</v>
      </c>
      <c r="Q1219" s="1017">
        <f t="shared" si="203"/>
        <v>322.49659500332115</v>
      </c>
    </row>
    <row r="1220" spans="1:17" ht="12" thickBot="1">
      <c r="A1220" s="1562"/>
      <c r="B1220" s="248">
        <v>10</v>
      </c>
      <c r="C1220" s="1173" t="s">
        <v>951</v>
      </c>
      <c r="D1220" s="1174">
        <v>40</v>
      </c>
      <c r="E1220" s="1174">
        <v>1995</v>
      </c>
      <c r="F1220" s="1245">
        <v>52.9</v>
      </c>
      <c r="G1220" s="1245">
        <v>4.4000000000000004</v>
      </c>
      <c r="H1220" s="1245">
        <v>6.4</v>
      </c>
      <c r="I1220" s="1245">
        <v>42.09</v>
      </c>
      <c r="J1220" s="1245">
        <v>2348.48</v>
      </c>
      <c r="K1220" s="1246">
        <v>42.09</v>
      </c>
      <c r="L1220" s="1245">
        <v>2348.48</v>
      </c>
      <c r="M1220" s="1178">
        <f t="shared" si="204"/>
        <v>1.7922230549121135E-2</v>
      </c>
      <c r="N1220" s="1176">
        <v>312</v>
      </c>
      <c r="O1220" s="1179">
        <f t="shared" si="201"/>
        <v>5.5917359313257942</v>
      </c>
      <c r="P1220" s="1179">
        <f t="shared" si="202"/>
        <v>1075.3338329472681</v>
      </c>
      <c r="Q1220" s="1180">
        <f t="shared" si="203"/>
        <v>335.50415587954762</v>
      </c>
    </row>
    <row r="1221" spans="1:17">
      <c r="A1221" s="1560" t="s">
        <v>30</v>
      </c>
      <c r="B1221" s="260">
        <v>1</v>
      </c>
      <c r="C1221" s="1127" t="s">
        <v>952</v>
      </c>
      <c r="D1221" s="1181">
        <v>20</v>
      </c>
      <c r="E1221" s="1181">
        <v>1977</v>
      </c>
      <c r="F1221" s="674">
        <v>25.65</v>
      </c>
      <c r="G1221" s="674">
        <v>3.02</v>
      </c>
      <c r="H1221" s="674">
        <v>3.2</v>
      </c>
      <c r="I1221" s="674">
        <v>19.420000000000002</v>
      </c>
      <c r="J1221" s="674">
        <v>965.39</v>
      </c>
      <c r="K1221" s="1018">
        <v>19.420000000000002</v>
      </c>
      <c r="L1221" s="1019">
        <v>965.39</v>
      </c>
      <c r="M1221" s="1020">
        <f>K1221/L1221</f>
        <v>2.0116222459316963E-2</v>
      </c>
      <c r="N1221" s="1130">
        <v>312</v>
      </c>
      <c r="O1221" s="1021">
        <f>M1221*N1221</f>
        <v>6.2762614073068921</v>
      </c>
      <c r="P1221" s="1021">
        <f>M1221*60*1000</f>
        <v>1206.9733475590176</v>
      </c>
      <c r="Q1221" s="1022">
        <f>P1221*N1221/1000</f>
        <v>376.57568443841348</v>
      </c>
    </row>
    <row r="1222" spans="1:17">
      <c r="A1222" s="1522"/>
      <c r="B1222" s="254">
        <v>2</v>
      </c>
      <c r="C1222" s="1129" t="s">
        <v>644</v>
      </c>
      <c r="D1222" s="1184">
        <v>52</v>
      </c>
      <c r="E1222" s="1184">
        <v>1966</v>
      </c>
      <c r="F1222" s="678">
        <v>66.73</v>
      </c>
      <c r="G1222" s="678">
        <v>4.83</v>
      </c>
      <c r="H1222" s="678">
        <v>8.16</v>
      </c>
      <c r="I1222" s="678">
        <v>53.74</v>
      </c>
      <c r="J1222" s="678">
        <v>2656.97</v>
      </c>
      <c r="K1222" s="1023">
        <v>53.73</v>
      </c>
      <c r="L1222" s="678">
        <v>2656.97</v>
      </c>
      <c r="M1222" s="677">
        <f t="shared" ref="M1222:M1230" si="205">K1222/L1222</f>
        <v>2.0222283277568056E-2</v>
      </c>
      <c r="N1222" s="1130">
        <v>312</v>
      </c>
      <c r="O1222" s="679">
        <f t="shared" ref="O1222:O1230" si="206">M1222*N1222</f>
        <v>6.3093523826012339</v>
      </c>
      <c r="P1222" s="1021">
        <f t="shared" ref="P1222:P1230" si="207">M1222*60*1000</f>
        <v>1213.3369966540834</v>
      </c>
      <c r="Q1222" s="680">
        <f t="shared" ref="Q1222:Q1230" si="208">P1222*N1222/1000</f>
        <v>378.56114295607398</v>
      </c>
    </row>
    <row r="1223" spans="1:17">
      <c r="A1223" s="1522"/>
      <c r="B1223" s="254">
        <v>3</v>
      </c>
      <c r="C1223" s="1129" t="s">
        <v>953</v>
      </c>
      <c r="D1223" s="1184">
        <v>40</v>
      </c>
      <c r="E1223" s="1184">
        <v>1969</v>
      </c>
      <c r="F1223" s="678">
        <v>43.5</v>
      </c>
      <c r="G1223" s="678">
        <v>4.24</v>
      </c>
      <c r="H1223" s="678">
        <v>5.84</v>
      </c>
      <c r="I1223" s="678">
        <v>33.409999999999997</v>
      </c>
      <c r="J1223" s="678">
        <v>1586.93</v>
      </c>
      <c r="K1223" s="1023">
        <v>33.409999999999997</v>
      </c>
      <c r="L1223" s="678">
        <v>1586.93</v>
      </c>
      <c r="M1223" s="677">
        <f t="shared" si="205"/>
        <v>2.1053228560806082E-2</v>
      </c>
      <c r="N1223" s="1130">
        <v>312</v>
      </c>
      <c r="O1223" s="679">
        <f t="shared" si="206"/>
        <v>6.5686073109714975</v>
      </c>
      <c r="P1223" s="1021">
        <f t="shared" si="207"/>
        <v>1263.1937136483648</v>
      </c>
      <c r="Q1223" s="680">
        <f t="shared" si="208"/>
        <v>394.11643865828984</v>
      </c>
    </row>
    <row r="1224" spans="1:17">
      <c r="A1224" s="1522"/>
      <c r="B1224" s="254">
        <v>4</v>
      </c>
      <c r="C1224" s="1129" t="s">
        <v>646</v>
      </c>
      <c r="D1224" s="1184">
        <v>26</v>
      </c>
      <c r="E1224" s="1184">
        <v>1962</v>
      </c>
      <c r="F1224" s="678">
        <v>30.88</v>
      </c>
      <c r="G1224" s="678">
        <v>2.36</v>
      </c>
      <c r="H1224" s="678">
        <v>3.68</v>
      </c>
      <c r="I1224" s="678">
        <v>24.84</v>
      </c>
      <c r="J1224" s="678">
        <v>1176.43</v>
      </c>
      <c r="K1224" s="1023">
        <v>24.84</v>
      </c>
      <c r="L1224" s="678">
        <v>1176.73</v>
      </c>
      <c r="M1224" s="677">
        <f t="shared" si="205"/>
        <v>2.1109345389341651E-2</v>
      </c>
      <c r="N1224" s="1130">
        <v>312</v>
      </c>
      <c r="O1224" s="679">
        <f t="shared" si="206"/>
        <v>6.5861157614745949</v>
      </c>
      <c r="P1224" s="1021">
        <f t="shared" si="207"/>
        <v>1266.560723360499</v>
      </c>
      <c r="Q1224" s="680">
        <f t="shared" si="208"/>
        <v>395.16694568847566</v>
      </c>
    </row>
    <row r="1225" spans="1:17">
      <c r="A1225" s="1522"/>
      <c r="B1225" s="254">
        <v>5</v>
      </c>
      <c r="C1225" s="1129" t="s">
        <v>645</v>
      </c>
      <c r="D1225" s="1184">
        <v>28</v>
      </c>
      <c r="E1225" s="1184">
        <v>1985</v>
      </c>
      <c r="F1225" s="678">
        <v>32.9</v>
      </c>
      <c r="G1225" s="678">
        <v>3.26</v>
      </c>
      <c r="H1225" s="678">
        <v>4.4800000000000004</v>
      </c>
      <c r="I1225" s="678">
        <v>25.14</v>
      </c>
      <c r="J1225" s="678">
        <v>1186.1600000000001</v>
      </c>
      <c r="K1225" s="1023">
        <v>25.14</v>
      </c>
      <c r="L1225" s="678">
        <v>1186.1600000000001</v>
      </c>
      <c r="M1225" s="677">
        <f t="shared" si="205"/>
        <v>2.1194442570985364E-2</v>
      </c>
      <c r="N1225" s="1130">
        <v>312</v>
      </c>
      <c r="O1225" s="679">
        <f t="shared" si="206"/>
        <v>6.6126660821474337</v>
      </c>
      <c r="P1225" s="1021">
        <f t="shared" si="207"/>
        <v>1271.666554259122</v>
      </c>
      <c r="Q1225" s="680">
        <f t="shared" si="208"/>
        <v>396.75996492884605</v>
      </c>
    </row>
    <row r="1226" spans="1:17">
      <c r="A1226" s="1522"/>
      <c r="B1226" s="254">
        <v>6</v>
      </c>
      <c r="C1226" s="1129" t="s">
        <v>954</v>
      </c>
      <c r="D1226" s="1184">
        <v>23</v>
      </c>
      <c r="E1226" s="1184">
        <v>1983</v>
      </c>
      <c r="F1226" s="678">
        <v>31.72</v>
      </c>
      <c r="G1226" s="678">
        <v>2.68</v>
      </c>
      <c r="H1226" s="678">
        <v>3.52</v>
      </c>
      <c r="I1226" s="678">
        <v>25.51</v>
      </c>
      <c r="J1226" s="678">
        <v>1192.3399999999999</v>
      </c>
      <c r="K1226" s="1023">
        <v>25.51</v>
      </c>
      <c r="L1226" s="678">
        <v>1192.3399999999999</v>
      </c>
      <c r="M1226" s="677">
        <f t="shared" si="205"/>
        <v>2.1394904138081424E-2</v>
      </c>
      <c r="N1226" s="1130">
        <v>312</v>
      </c>
      <c r="O1226" s="679">
        <f t="shared" si="206"/>
        <v>6.6752100910814045</v>
      </c>
      <c r="P1226" s="1021">
        <f t="shared" si="207"/>
        <v>1283.6942482848854</v>
      </c>
      <c r="Q1226" s="680">
        <f t="shared" si="208"/>
        <v>400.51260546488425</v>
      </c>
    </row>
    <row r="1227" spans="1:17">
      <c r="A1227" s="1522"/>
      <c r="B1227" s="254">
        <v>7</v>
      </c>
      <c r="C1227" s="1129" t="s">
        <v>955</v>
      </c>
      <c r="D1227" s="1184">
        <v>22</v>
      </c>
      <c r="E1227" s="1184">
        <v>1981</v>
      </c>
      <c r="F1227" s="678">
        <v>32.369999999999997</v>
      </c>
      <c r="G1227" s="678">
        <v>3.34</v>
      </c>
      <c r="H1227" s="678">
        <v>3.52</v>
      </c>
      <c r="I1227" s="678">
        <v>25.5</v>
      </c>
      <c r="J1227" s="678">
        <v>1177.79</v>
      </c>
      <c r="K1227" s="1023">
        <v>25.5</v>
      </c>
      <c r="L1227" s="678">
        <v>1177.79</v>
      </c>
      <c r="M1227" s="677">
        <f t="shared" si="205"/>
        <v>2.1650718718956692E-2</v>
      </c>
      <c r="N1227" s="1130">
        <v>312</v>
      </c>
      <c r="O1227" s="679">
        <f t="shared" si="206"/>
        <v>6.755024240314488</v>
      </c>
      <c r="P1227" s="1021">
        <f t="shared" si="207"/>
        <v>1299.0431231374016</v>
      </c>
      <c r="Q1227" s="680">
        <f t="shared" si="208"/>
        <v>405.3014544188693</v>
      </c>
    </row>
    <row r="1228" spans="1:17">
      <c r="A1228" s="1522"/>
      <c r="B1228" s="254">
        <v>8</v>
      </c>
      <c r="C1228" s="1129" t="s">
        <v>956</v>
      </c>
      <c r="D1228" s="1184">
        <v>40</v>
      </c>
      <c r="E1228" s="1184">
        <v>1991</v>
      </c>
      <c r="F1228" s="678">
        <v>58.4</v>
      </c>
      <c r="G1228" s="678">
        <v>4.03</v>
      </c>
      <c r="H1228" s="678">
        <v>6.4</v>
      </c>
      <c r="I1228" s="678">
        <v>47.96</v>
      </c>
      <c r="J1228" s="678">
        <v>2204.21</v>
      </c>
      <c r="K1228" s="1023">
        <v>47.96</v>
      </c>
      <c r="L1228" s="678">
        <v>2204.21</v>
      </c>
      <c r="M1228" s="677">
        <f t="shared" si="205"/>
        <v>2.1758362406485772E-2</v>
      </c>
      <c r="N1228" s="1130">
        <v>312</v>
      </c>
      <c r="O1228" s="679">
        <f t="shared" si="206"/>
        <v>6.7886090708235605</v>
      </c>
      <c r="P1228" s="1021">
        <f t="shared" si="207"/>
        <v>1305.5017443891463</v>
      </c>
      <c r="Q1228" s="680">
        <f t="shared" si="208"/>
        <v>407.31654424941365</v>
      </c>
    </row>
    <row r="1229" spans="1:17">
      <c r="A1229" s="1522"/>
      <c r="B1229" s="254">
        <v>9</v>
      </c>
      <c r="C1229" s="1129" t="s">
        <v>957</v>
      </c>
      <c r="D1229" s="1184">
        <v>22</v>
      </c>
      <c r="E1229" s="1184">
        <v>1983</v>
      </c>
      <c r="F1229" s="678">
        <v>31.4</v>
      </c>
      <c r="G1229" s="678">
        <v>2.15</v>
      </c>
      <c r="H1229" s="678">
        <v>3.52</v>
      </c>
      <c r="I1229" s="678">
        <v>25.72</v>
      </c>
      <c r="J1229" s="678">
        <v>1178.47</v>
      </c>
      <c r="K1229" s="1023">
        <v>25.72</v>
      </c>
      <c r="L1229" s="678">
        <v>1178.47</v>
      </c>
      <c r="M1229" s="677">
        <f t="shared" si="205"/>
        <v>2.1824908567888872E-2</v>
      </c>
      <c r="N1229" s="1130">
        <v>312</v>
      </c>
      <c r="O1229" s="679">
        <f t="shared" si="206"/>
        <v>6.8093714731813284</v>
      </c>
      <c r="P1229" s="1021">
        <f t="shared" si="207"/>
        <v>1309.4945140733323</v>
      </c>
      <c r="Q1229" s="680">
        <f t="shared" si="208"/>
        <v>408.5622883908797</v>
      </c>
    </row>
    <row r="1230" spans="1:17" ht="12" thickBot="1">
      <c r="A1230" s="1563"/>
      <c r="B1230" s="282">
        <v>10</v>
      </c>
      <c r="C1230" s="1220" t="s">
        <v>958</v>
      </c>
      <c r="D1230" s="1221">
        <v>22</v>
      </c>
      <c r="E1230" s="1221">
        <v>1983</v>
      </c>
      <c r="F1230" s="1222">
        <v>32.46</v>
      </c>
      <c r="G1230" s="1222">
        <v>2.38</v>
      </c>
      <c r="H1230" s="1222">
        <v>3.52</v>
      </c>
      <c r="I1230" s="1222">
        <v>26.55</v>
      </c>
      <c r="J1230" s="1222">
        <v>1195.71</v>
      </c>
      <c r="K1230" s="1788">
        <v>26.55</v>
      </c>
      <c r="L1230" s="1222">
        <v>1195.71</v>
      </c>
      <c r="M1230" s="1208">
        <f t="shared" si="205"/>
        <v>2.2204380660862583E-2</v>
      </c>
      <c r="N1230" s="1981">
        <v>312</v>
      </c>
      <c r="O1230" s="1134">
        <f t="shared" si="206"/>
        <v>6.9277667661891256</v>
      </c>
      <c r="P1230" s="1134">
        <f t="shared" si="207"/>
        <v>1332.2628396517548</v>
      </c>
      <c r="Q1230" s="1135">
        <f t="shared" si="208"/>
        <v>415.66600597134749</v>
      </c>
    </row>
    <row r="1231" spans="1:17">
      <c r="A1231" s="1561" t="s">
        <v>88</v>
      </c>
      <c r="B1231" s="21">
        <v>1</v>
      </c>
      <c r="C1231" s="1024" t="s">
        <v>959</v>
      </c>
      <c r="D1231" s="1025">
        <v>18</v>
      </c>
      <c r="E1231" s="1025">
        <v>1981</v>
      </c>
      <c r="F1231" s="792">
        <v>30.59</v>
      </c>
      <c r="G1231" s="792">
        <v>0.95</v>
      </c>
      <c r="H1231" s="792">
        <v>2.88</v>
      </c>
      <c r="I1231" s="792">
        <v>26.75</v>
      </c>
      <c r="J1231" s="792">
        <v>955.32</v>
      </c>
      <c r="K1231" s="1026">
        <v>26.75</v>
      </c>
      <c r="L1231" s="792">
        <v>955.32</v>
      </c>
      <c r="M1231" s="791">
        <f>K1231/L1231</f>
        <v>2.8001088640455554E-2</v>
      </c>
      <c r="N1231" s="1136">
        <v>312</v>
      </c>
      <c r="O1231" s="793">
        <f>M1231*N1231</f>
        <v>8.7363396558221336</v>
      </c>
      <c r="P1231" s="793">
        <f>M1231*60*1000</f>
        <v>1680.0653184273333</v>
      </c>
      <c r="Q1231" s="794">
        <f>P1231*N1231/1000</f>
        <v>524.18037934932795</v>
      </c>
    </row>
    <row r="1232" spans="1:17">
      <c r="A1232" s="1538"/>
      <c r="B1232" s="23">
        <v>2</v>
      </c>
      <c r="C1232" s="1137" t="s">
        <v>648</v>
      </c>
      <c r="D1232" s="1192">
        <v>20</v>
      </c>
      <c r="E1232" s="1192">
        <v>1992</v>
      </c>
      <c r="F1232" s="682">
        <v>37.799999999999997</v>
      </c>
      <c r="G1232" s="682">
        <v>2.38</v>
      </c>
      <c r="H1232" s="682">
        <v>3.2</v>
      </c>
      <c r="I1232" s="682">
        <v>32.200000000000003</v>
      </c>
      <c r="J1232" s="682">
        <v>1137.6500000000001</v>
      </c>
      <c r="K1232" s="1032">
        <v>32.200000000000003</v>
      </c>
      <c r="L1232" s="682">
        <v>1137.6500000000001</v>
      </c>
      <c r="M1232" s="681">
        <f t="shared" ref="M1232:M1240" si="209">K1232/L1232</f>
        <v>2.8303959917373535E-2</v>
      </c>
      <c r="N1232" s="1142">
        <v>312</v>
      </c>
      <c r="O1232" s="683">
        <f t="shared" ref="O1232:O1240" si="210">M1232*N1232</f>
        <v>8.8308354942205423</v>
      </c>
      <c r="P1232" s="683">
        <f t="shared" ref="P1232:P1240" si="211">M1232*60*1000</f>
        <v>1698.2375950424121</v>
      </c>
      <c r="Q1232" s="684">
        <f t="shared" ref="Q1232:Q1240" si="212">P1232*N1232/1000</f>
        <v>529.85012965323256</v>
      </c>
    </row>
    <row r="1233" spans="1:17">
      <c r="A1233" s="1538"/>
      <c r="B1233" s="23">
        <v>3</v>
      </c>
      <c r="C1233" s="1137" t="s">
        <v>960</v>
      </c>
      <c r="D1233" s="1192">
        <v>27</v>
      </c>
      <c r="E1233" s="1192">
        <v>1987</v>
      </c>
      <c r="F1233" s="682">
        <v>36.799999999999997</v>
      </c>
      <c r="G1233" s="682">
        <v>1.7569999999999999</v>
      </c>
      <c r="H1233" s="682">
        <v>3.52</v>
      </c>
      <c r="I1233" s="682">
        <v>31.52</v>
      </c>
      <c r="J1233" s="682">
        <v>1110.1500000000001</v>
      </c>
      <c r="K1233" s="1032">
        <v>31.52</v>
      </c>
      <c r="L1233" s="682">
        <v>1110.1500000000001</v>
      </c>
      <c r="M1233" s="681">
        <f t="shared" si="209"/>
        <v>2.8392559564022878E-2</v>
      </c>
      <c r="N1233" s="1142">
        <v>312</v>
      </c>
      <c r="O1233" s="683">
        <f t="shared" si="210"/>
        <v>8.8584785839751383</v>
      </c>
      <c r="P1233" s="683">
        <f t="shared" si="211"/>
        <v>1703.5535738413728</v>
      </c>
      <c r="Q1233" s="684">
        <f t="shared" si="212"/>
        <v>531.50871503850829</v>
      </c>
    </row>
    <row r="1234" spans="1:17">
      <c r="A1234" s="1538"/>
      <c r="B1234" s="23">
        <v>4</v>
      </c>
      <c r="C1234" s="1137" t="s">
        <v>647</v>
      </c>
      <c r="D1234" s="1192">
        <v>26</v>
      </c>
      <c r="E1234" s="1192">
        <v>1960</v>
      </c>
      <c r="F1234" s="682">
        <v>25.3</v>
      </c>
      <c r="G1234" s="682">
        <v>0</v>
      </c>
      <c r="H1234" s="682">
        <v>0</v>
      </c>
      <c r="I1234" s="682">
        <v>25.3</v>
      </c>
      <c r="J1234" s="682">
        <v>885.26</v>
      </c>
      <c r="K1234" s="1032">
        <v>25.3</v>
      </c>
      <c r="L1234" s="682">
        <v>885.26</v>
      </c>
      <c r="M1234" s="681">
        <f t="shared" si="209"/>
        <v>2.857917447981384E-2</v>
      </c>
      <c r="N1234" s="1142">
        <v>312</v>
      </c>
      <c r="O1234" s="683">
        <f t="shared" si="210"/>
        <v>8.9167024377019182</v>
      </c>
      <c r="P1234" s="683">
        <f t="shared" si="211"/>
        <v>1714.7504687888304</v>
      </c>
      <c r="Q1234" s="684">
        <f t="shared" si="212"/>
        <v>535.00214626211505</v>
      </c>
    </row>
    <row r="1235" spans="1:17">
      <c r="A1235" s="1538"/>
      <c r="B1235" s="23">
        <v>5</v>
      </c>
      <c r="C1235" s="1137" t="s">
        <v>961</v>
      </c>
      <c r="D1235" s="1192">
        <v>30</v>
      </c>
      <c r="E1235" s="1192">
        <v>1957</v>
      </c>
      <c r="F1235" s="682">
        <v>42.3</v>
      </c>
      <c r="G1235" s="682">
        <v>0</v>
      </c>
      <c r="H1235" s="682">
        <v>0</v>
      </c>
      <c r="I1235" s="682">
        <v>42.3</v>
      </c>
      <c r="J1235" s="682">
        <v>1475.67</v>
      </c>
      <c r="K1235" s="1032">
        <v>42.3</v>
      </c>
      <c r="L1235" s="682">
        <v>1475.67</v>
      </c>
      <c r="M1235" s="681">
        <f t="shared" si="209"/>
        <v>2.8664945414625217E-2</v>
      </c>
      <c r="N1235" s="1142">
        <v>312</v>
      </c>
      <c r="O1235" s="683">
        <f t="shared" si="210"/>
        <v>8.9434629693630683</v>
      </c>
      <c r="P1235" s="683">
        <f t="shared" si="211"/>
        <v>1719.896724877513</v>
      </c>
      <c r="Q1235" s="684">
        <f t="shared" si="212"/>
        <v>536.60777816178404</v>
      </c>
    </row>
    <row r="1236" spans="1:17">
      <c r="A1236" s="1538"/>
      <c r="B1236" s="23">
        <v>6</v>
      </c>
      <c r="C1236" s="1137" t="s">
        <v>489</v>
      </c>
      <c r="D1236" s="1192">
        <v>22</v>
      </c>
      <c r="E1236" s="1192">
        <v>1983</v>
      </c>
      <c r="F1236" s="682">
        <v>40.5</v>
      </c>
      <c r="G1236" s="682">
        <v>2.76</v>
      </c>
      <c r="H1236" s="682">
        <v>3.52</v>
      </c>
      <c r="I1236" s="682">
        <v>34.218000000000004</v>
      </c>
      <c r="J1236" s="682">
        <v>1182.51</v>
      </c>
      <c r="K1236" s="1032">
        <v>34.218000000000004</v>
      </c>
      <c r="L1236" s="682">
        <v>1182.51</v>
      </c>
      <c r="M1236" s="681">
        <f t="shared" si="209"/>
        <v>2.8936753177562984E-2</v>
      </c>
      <c r="N1236" s="1142">
        <v>312</v>
      </c>
      <c r="O1236" s="683">
        <f t="shared" si="210"/>
        <v>9.0282669913996507</v>
      </c>
      <c r="P1236" s="683">
        <f t="shared" si="211"/>
        <v>1736.205190653779</v>
      </c>
      <c r="Q1236" s="684">
        <f t="shared" si="212"/>
        <v>541.69601948397906</v>
      </c>
    </row>
    <row r="1237" spans="1:17">
      <c r="A1237" s="1538"/>
      <c r="B1237" s="23">
        <v>7</v>
      </c>
      <c r="C1237" s="1195" t="s">
        <v>962</v>
      </c>
      <c r="D1237" s="1192">
        <v>25</v>
      </c>
      <c r="E1237" s="1192">
        <v>1963</v>
      </c>
      <c r="F1237" s="682">
        <v>33.200000000000003</v>
      </c>
      <c r="G1237" s="682">
        <v>1.8049999999999999</v>
      </c>
      <c r="H1237" s="682">
        <v>0.24</v>
      </c>
      <c r="I1237" s="682">
        <v>31.15</v>
      </c>
      <c r="J1237" s="682">
        <v>1066.5999999999999</v>
      </c>
      <c r="K1237" s="1032">
        <v>31.15</v>
      </c>
      <c r="L1237" s="682">
        <v>1066.5999999999999</v>
      </c>
      <c r="M1237" s="681">
        <f t="shared" si="209"/>
        <v>2.9204950309394337E-2</v>
      </c>
      <c r="N1237" s="1142">
        <v>312</v>
      </c>
      <c r="O1237" s="683">
        <f t="shared" si="210"/>
        <v>9.1119444965310326</v>
      </c>
      <c r="P1237" s="683">
        <f t="shared" si="211"/>
        <v>1752.2970185636602</v>
      </c>
      <c r="Q1237" s="684">
        <f t="shared" si="212"/>
        <v>546.71666979186205</v>
      </c>
    </row>
    <row r="1238" spans="1:17">
      <c r="A1238" s="1538"/>
      <c r="B1238" s="23">
        <v>8</v>
      </c>
      <c r="C1238" s="1137" t="s">
        <v>490</v>
      </c>
      <c r="D1238" s="1192">
        <v>20</v>
      </c>
      <c r="E1238" s="1192">
        <v>1962</v>
      </c>
      <c r="F1238" s="682">
        <v>27.56</v>
      </c>
      <c r="G1238" s="682">
        <v>1.1599999999999999</v>
      </c>
      <c r="H1238" s="682">
        <v>2.3199999999999998</v>
      </c>
      <c r="I1238" s="682">
        <v>24.07</v>
      </c>
      <c r="J1238" s="682">
        <v>804.41</v>
      </c>
      <c r="K1238" s="1032">
        <v>24.07</v>
      </c>
      <c r="L1238" s="682">
        <v>804.41</v>
      </c>
      <c r="M1238" s="681">
        <f t="shared" si="209"/>
        <v>2.9922551932472247E-2</v>
      </c>
      <c r="N1238" s="1142">
        <v>312</v>
      </c>
      <c r="O1238" s="683">
        <f t="shared" si="210"/>
        <v>9.3358362029313415</v>
      </c>
      <c r="P1238" s="683">
        <f t="shared" si="211"/>
        <v>1795.353115948335</v>
      </c>
      <c r="Q1238" s="684">
        <f t="shared" si="212"/>
        <v>560.15017217588047</v>
      </c>
    </row>
    <row r="1239" spans="1:17">
      <c r="A1239" s="1538"/>
      <c r="B1239" s="23">
        <v>9</v>
      </c>
      <c r="C1239" s="1195" t="s">
        <v>649</v>
      </c>
      <c r="D1239" s="1192">
        <v>12</v>
      </c>
      <c r="E1239" s="1192">
        <v>1960</v>
      </c>
      <c r="F1239" s="1137">
        <v>17.7</v>
      </c>
      <c r="G1239" s="1137">
        <v>0</v>
      </c>
      <c r="H1239" s="1137">
        <v>0</v>
      </c>
      <c r="I1239" s="1137">
        <v>17.7</v>
      </c>
      <c r="J1239" s="1137">
        <v>524.47</v>
      </c>
      <c r="K1239" s="1192">
        <v>17.7</v>
      </c>
      <c r="L1239" s="1137">
        <v>524.47</v>
      </c>
      <c r="M1239" s="681">
        <f t="shared" si="209"/>
        <v>3.3748355482677746E-2</v>
      </c>
      <c r="N1239" s="1142">
        <v>312</v>
      </c>
      <c r="O1239" s="683">
        <f t="shared" si="210"/>
        <v>10.529486910595457</v>
      </c>
      <c r="P1239" s="683">
        <f t="shared" si="211"/>
        <v>2024.9013289606648</v>
      </c>
      <c r="Q1239" s="684">
        <f t="shared" si="212"/>
        <v>631.76921463572751</v>
      </c>
    </row>
    <row r="1240" spans="1:17" ht="12" thickBot="1">
      <c r="A1240" s="1539"/>
      <c r="B1240" s="24">
        <v>10</v>
      </c>
      <c r="C1240" s="1196" t="s">
        <v>650</v>
      </c>
      <c r="D1240" s="1197">
        <v>12</v>
      </c>
      <c r="E1240" s="1197">
        <v>1959</v>
      </c>
      <c r="F1240" s="1138">
        <v>19.8</v>
      </c>
      <c r="G1240" s="1138">
        <v>1.1100000000000001</v>
      </c>
      <c r="H1240" s="1138">
        <v>0.61</v>
      </c>
      <c r="I1240" s="1138">
        <v>18.07</v>
      </c>
      <c r="J1240" s="1138">
        <v>527.71</v>
      </c>
      <c r="K1240" s="1197">
        <v>18.07</v>
      </c>
      <c r="L1240" s="1138">
        <v>527.71</v>
      </c>
      <c r="M1240" s="1143">
        <f t="shared" si="209"/>
        <v>3.4242292168046841E-2</v>
      </c>
      <c r="N1240" s="1144">
        <v>312</v>
      </c>
      <c r="O1240" s="1139">
        <f t="shared" si="210"/>
        <v>10.683595156430615</v>
      </c>
      <c r="P1240" s="1139">
        <f t="shared" si="211"/>
        <v>2054.5375300828105</v>
      </c>
      <c r="Q1240" s="1140">
        <f t="shared" si="212"/>
        <v>641.01570938583689</v>
      </c>
    </row>
    <row r="1243" spans="1:17" ht="15">
      <c r="A1243" s="1547" t="s">
        <v>367</v>
      </c>
      <c r="B1243" s="1547"/>
      <c r="C1243" s="1547"/>
      <c r="D1243" s="1547"/>
      <c r="E1243" s="1547"/>
      <c r="F1243" s="1547"/>
      <c r="G1243" s="1547"/>
      <c r="H1243" s="1547"/>
      <c r="I1243" s="1547"/>
      <c r="J1243" s="1547"/>
      <c r="K1243" s="1547"/>
      <c r="L1243" s="1547"/>
      <c r="M1243" s="1547"/>
      <c r="N1243" s="1547"/>
      <c r="O1243" s="1547"/>
      <c r="P1243" s="1547"/>
      <c r="Q1243" s="1547"/>
    </row>
    <row r="1244" spans="1:17" ht="13.5" thickBot="1">
      <c r="A1244" s="1265"/>
      <c r="B1244" s="1265"/>
      <c r="C1244" s="1265"/>
      <c r="D1244" s="1265"/>
      <c r="E1244" s="1521" t="s">
        <v>507</v>
      </c>
      <c r="F1244" s="1521"/>
      <c r="G1244" s="1521"/>
      <c r="H1244" s="1521"/>
      <c r="I1244" s="1265">
        <v>-0.3</v>
      </c>
      <c r="J1244" s="1265" t="s">
        <v>506</v>
      </c>
      <c r="K1244" s="1265" t="s">
        <v>508</v>
      </c>
      <c r="L1244" s="1265">
        <v>567</v>
      </c>
      <c r="M1244" s="1265"/>
      <c r="N1244" s="1265"/>
      <c r="O1244" s="1265"/>
      <c r="P1244" s="1265"/>
      <c r="Q1244" s="1265"/>
    </row>
    <row r="1245" spans="1:17">
      <c r="A1245" s="1549" t="s">
        <v>1</v>
      </c>
      <c r="B1245" s="1552" t="s">
        <v>0</v>
      </c>
      <c r="C1245" s="1524" t="s">
        <v>2</v>
      </c>
      <c r="D1245" s="1524" t="s">
        <v>3</v>
      </c>
      <c r="E1245" s="1524" t="s">
        <v>13</v>
      </c>
      <c r="F1245" s="1527" t="s">
        <v>14</v>
      </c>
      <c r="G1245" s="1528"/>
      <c r="H1245" s="1528"/>
      <c r="I1245" s="1529"/>
      <c r="J1245" s="1524" t="s">
        <v>4</v>
      </c>
      <c r="K1245" s="1524" t="s">
        <v>15</v>
      </c>
      <c r="L1245" s="1524" t="s">
        <v>5</v>
      </c>
      <c r="M1245" s="1524" t="s">
        <v>6</v>
      </c>
      <c r="N1245" s="1524" t="s">
        <v>16</v>
      </c>
      <c r="O1245" s="1554" t="s">
        <v>17</v>
      </c>
      <c r="P1245" s="1524" t="s">
        <v>25</v>
      </c>
      <c r="Q1245" s="1543" t="s">
        <v>26</v>
      </c>
    </row>
    <row r="1246" spans="1:17" ht="33.75">
      <c r="A1246" s="1550"/>
      <c r="B1246" s="1553"/>
      <c r="C1246" s="1525"/>
      <c r="D1246" s="1526"/>
      <c r="E1246" s="1526"/>
      <c r="F1246" s="693" t="s">
        <v>18</v>
      </c>
      <c r="G1246" s="693" t="s">
        <v>19</v>
      </c>
      <c r="H1246" s="693" t="s">
        <v>20</v>
      </c>
      <c r="I1246" s="693" t="s">
        <v>21</v>
      </c>
      <c r="J1246" s="1526"/>
      <c r="K1246" s="1526"/>
      <c r="L1246" s="1526"/>
      <c r="M1246" s="1526"/>
      <c r="N1246" s="1526"/>
      <c r="O1246" s="1555"/>
      <c r="P1246" s="1526"/>
      <c r="Q1246" s="1544"/>
    </row>
    <row r="1247" spans="1:17" ht="12" thickBot="1">
      <c r="A1247" s="1550"/>
      <c r="B1247" s="1553"/>
      <c r="C1247" s="1525"/>
      <c r="D1247" s="9" t="s">
        <v>7</v>
      </c>
      <c r="E1247" s="9" t="s">
        <v>8</v>
      </c>
      <c r="F1247" s="9" t="s">
        <v>9</v>
      </c>
      <c r="G1247" s="9" t="s">
        <v>9</v>
      </c>
      <c r="H1247" s="9" t="s">
        <v>9</v>
      </c>
      <c r="I1247" s="9" t="s">
        <v>9</v>
      </c>
      <c r="J1247" s="9" t="s">
        <v>22</v>
      </c>
      <c r="K1247" s="9" t="s">
        <v>9</v>
      </c>
      <c r="L1247" s="9" t="s">
        <v>22</v>
      </c>
      <c r="M1247" s="9" t="s">
        <v>23</v>
      </c>
      <c r="N1247" s="9" t="s">
        <v>10</v>
      </c>
      <c r="O1247" s="9" t="s">
        <v>24</v>
      </c>
      <c r="P1247" s="19" t="s">
        <v>27</v>
      </c>
      <c r="Q1247" s="10" t="s">
        <v>28</v>
      </c>
    </row>
    <row r="1248" spans="1:17">
      <c r="A1248" s="1556" t="s">
        <v>11</v>
      </c>
      <c r="B1248" s="14">
        <v>1</v>
      </c>
      <c r="C1248" s="406" t="s">
        <v>368</v>
      </c>
      <c r="D1248" s="323">
        <v>40</v>
      </c>
      <c r="E1248" s="323">
        <v>1990</v>
      </c>
      <c r="F1248" s="408">
        <f>G1248+H1248+I1248</f>
        <v>28.3</v>
      </c>
      <c r="G1248" s="408">
        <v>2.2000000000000002</v>
      </c>
      <c r="H1248" s="326">
        <v>6.4</v>
      </c>
      <c r="I1248" s="408">
        <v>19.7</v>
      </c>
      <c r="J1248" s="326">
        <v>2290.61</v>
      </c>
      <c r="K1248" s="408">
        <v>19.7</v>
      </c>
      <c r="L1248" s="326">
        <v>2290.61</v>
      </c>
      <c r="M1248" s="407">
        <f>K1248/L1248</f>
        <v>8.6003291699590922E-3</v>
      </c>
      <c r="N1248" s="408">
        <v>205.3</v>
      </c>
      <c r="O1248" s="145">
        <f>M1248*N1248*1.09</f>
        <v>1.9245558606659361</v>
      </c>
      <c r="P1248" s="145">
        <f>M1248*60*1000</f>
        <v>516.01975019754559</v>
      </c>
      <c r="Q1248" s="146">
        <f>P1248*N1248/1000</f>
        <v>105.9388547155561</v>
      </c>
    </row>
    <row r="1249" spans="1:17">
      <c r="A1249" s="1557"/>
      <c r="B1249" s="15">
        <v>2</v>
      </c>
      <c r="C1249" s="366" t="s">
        <v>369</v>
      </c>
      <c r="D1249" s="330">
        <v>40</v>
      </c>
      <c r="E1249" s="330">
        <v>1983</v>
      </c>
      <c r="F1249" s="394">
        <f t="shared" ref="F1249:F1253" si="213">G1249+H1249+I1249</f>
        <v>32.5</v>
      </c>
      <c r="G1249" s="333">
        <v>2.71</v>
      </c>
      <c r="H1249" s="333">
        <v>6.24</v>
      </c>
      <c r="I1249" s="394">
        <v>23.55</v>
      </c>
      <c r="J1249" s="333">
        <v>2190.15</v>
      </c>
      <c r="K1249" s="394">
        <v>23.55</v>
      </c>
      <c r="L1249" s="333">
        <v>2190.15</v>
      </c>
      <c r="M1249" s="367">
        <f t="shared" ref="M1249:M1253" si="214">K1249/L1249</f>
        <v>1.075268817204301E-2</v>
      </c>
      <c r="N1249" s="394">
        <v>205.3</v>
      </c>
      <c r="O1249" s="150">
        <f t="shared" ref="O1249:O1252" si="215">M1249*N1249*1.09</f>
        <v>2.4062043010752689</v>
      </c>
      <c r="P1249" s="150">
        <f t="shared" ref="P1249:P1253" si="216">M1249*60*1000</f>
        <v>645.16129032258061</v>
      </c>
      <c r="Q1249" s="151">
        <f t="shared" ref="Q1249:Q1253" si="217">P1249*N1249/1000</f>
        <v>132.45161290322582</v>
      </c>
    </row>
    <row r="1250" spans="1:17">
      <c r="A1250" s="1557"/>
      <c r="B1250" s="15">
        <v>3</v>
      </c>
      <c r="C1250" s="366" t="s">
        <v>370</v>
      </c>
      <c r="D1250" s="330">
        <v>40</v>
      </c>
      <c r="E1250" s="330">
        <v>1992</v>
      </c>
      <c r="F1250" s="394">
        <f t="shared" si="213"/>
        <v>32.700000000000003</v>
      </c>
      <c r="G1250" s="333">
        <v>3.02</v>
      </c>
      <c r="H1250" s="333">
        <v>6.4</v>
      </c>
      <c r="I1250" s="394">
        <v>23.28</v>
      </c>
      <c r="J1250" s="333">
        <v>2169.38</v>
      </c>
      <c r="K1250" s="394">
        <v>23.28</v>
      </c>
      <c r="L1250" s="333">
        <v>2169.38</v>
      </c>
      <c r="M1250" s="367">
        <f t="shared" si="214"/>
        <v>1.0731176649549642E-2</v>
      </c>
      <c r="N1250" s="394">
        <v>205.3</v>
      </c>
      <c r="O1250" s="150">
        <f t="shared" si="215"/>
        <v>2.4013905171062704</v>
      </c>
      <c r="P1250" s="150">
        <f t="shared" si="216"/>
        <v>643.87059897297854</v>
      </c>
      <c r="Q1250" s="151">
        <f t="shared" si="217"/>
        <v>132.1866339691525</v>
      </c>
    </row>
    <row r="1251" spans="1:17">
      <c r="A1251" s="1557"/>
      <c r="B1251" s="15">
        <v>4</v>
      </c>
      <c r="C1251" s="366" t="s">
        <v>371</v>
      </c>
      <c r="D1251" s="330">
        <v>20</v>
      </c>
      <c r="E1251" s="330">
        <v>1993</v>
      </c>
      <c r="F1251" s="394">
        <f t="shared" si="213"/>
        <v>18.899999999999999</v>
      </c>
      <c r="G1251" s="333">
        <v>1.85</v>
      </c>
      <c r="H1251" s="333">
        <v>3.2</v>
      </c>
      <c r="I1251" s="394">
        <v>13.85</v>
      </c>
      <c r="J1251" s="333">
        <v>1238.6099999999999</v>
      </c>
      <c r="K1251" s="394">
        <v>13.85</v>
      </c>
      <c r="L1251" s="333">
        <v>1238.6099999999999</v>
      </c>
      <c r="M1251" s="367">
        <f t="shared" si="214"/>
        <v>1.1181889375994059E-2</v>
      </c>
      <c r="N1251" s="394">
        <v>205.3</v>
      </c>
      <c r="O1251" s="150">
        <f t="shared" si="215"/>
        <v>2.5022496588918228</v>
      </c>
      <c r="P1251" s="150">
        <f t="shared" si="216"/>
        <v>670.91336255964347</v>
      </c>
      <c r="Q1251" s="151">
        <f t="shared" si="217"/>
        <v>137.73851333349481</v>
      </c>
    </row>
    <row r="1252" spans="1:17">
      <c r="A1252" s="1557"/>
      <c r="B1252" s="15">
        <v>5</v>
      </c>
      <c r="C1252" s="366" t="s">
        <v>394</v>
      </c>
      <c r="D1252" s="330">
        <v>6</v>
      </c>
      <c r="E1252" s="330">
        <v>1970</v>
      </c>
      <c r="F1252" s="394">
        <f t="shared" si="213"/>
        <v>6.8</v>
      </c>
      <c r="G1252" s="333">
        <v>0.91</v>
      </c>
      <c r="H1252" s="333">
        <v>0</v>
      </c>
      <c r="I1252" s="394">
        <v>5.89</v>
      </c>
      <c r="J1252" s="333">
        <v>379.07</v>
      </c>
      <c r="K1252" s="394">
        <v>5.89</v>
      </c>
      <c r="L1252" s="333">
        <v>379.07</v>
      </c>
      <c r="M1252" s="367">
        <f t="shared" si="214"/>
        <v>1.5538027277283878E-2</v>
      </c>
      <c r="N1252" s="394">
        <v>205.3</v>
      </c>
      <c r="O1252" s="150">
        <f t="shared" si="215"/>
        <v>3.477053130028755</v>
      </c>
      <c r="P1252" s="150">
        <f t="shared" si="216"/>
        <v>932.28163663703265</v>
      </c>
      <c r="Q1252" s="151">
        <f t="shared" si="217"/>
        <v>191.39742000158282</v>
      </c>
    </row>
    <row r="1253" spans="1:17">
      <c r="A1253" s="1557"/>
      <c r="B1253" s="15">
        <v>6</v>
      </c>
      <c r="C1253" s="366" t="s">
        <v>395</v>
      </c>
      <c r="D1253" s="330">
        <v>9</v>
      </c>
      <c r="E1253" s="330">
        <v>1980</v>
      </c>
      <c r="F1253" s="394">
        <f t="shared" si="213"/>
        <v>12.600000000000001</v>
      </c>
      <c r="G1253" s="333">
        <v>1.69</v>
      </c>
      <c r="H1253" s="333">
        <v>1.44</v>
      </c>
      <c r="I1253" s="394">
        <v>9.4700000000000006</v>
      </c>
      <c r="J1253" s="333">
        <v>553.67999999999995</v>
      </c>
      <c r="K1253" s="394">
        <v>9.4700000000000006</v>
      </c>
      <c r="L1253" s="333">
        <v>553.67999999999995</v>
      </c>
      <c r="M1253" s="367">
        <f t="shared" si="214"/>
        <v>1.7103742233781249E-2</v>
      </c>
      <c r="N1253" s="394">
        <v>205.3</v>
      </c>
      <c r="O1253" s="150">
        <f>M1253*N1253*1.09</f>
        <v>3.827424125848867</v>
      </c>
      <c r="P1253" s="150">
        <f t="shared" si="216"/>
        <v>1026.2245340268751</v>
      </c>
      <c r="Q1253" s="151">
        <f t="shared" si="217"/>
        <v>210.68389683571746</v>
      </c>
    </row>
    <row r="1254" spans="1:17">
      <c r="A1254" s="1557"/>
      <c r="B1254" s="15">
        <v>7</v>
      </c>
      <c r="C1254" s="366"/>
      <c r="D1254" s="330"/>
      <c r="E1254" s="330"/>
      <c r="F1254" s="333"/>
      <c r="G1254" s="333"/>
      <c r="H1254" s="333"/>
      <c r="I1254" s="333"/>
      <c r="J1254" s="333"/>
      <c r="K1254" s="333"/>
      <c r="L1254" s="333"/>
      <c r="M1254" s="367"/>
      <c r="N1254" s="394"/>
      <c r="O1254" s="150"/>
      <c r="P1254" s="150"/>
      <c r="Q1254" s="151"/>
    </row>
    <row r="1255" spans="1:17">
      <c r="A1255" s="1557"/>
      <c r="B1255" s="15">
        <v>8</v>
      </c>
      <c r="C1255" s="366"/>
      <c r="D1255" s="330"/>
      <c r="E1255" s="330"/>
      <c r="F1255" s="333"/>
      <c r="G1255" s="333"/>
      <c r="H1255" s="333"/>
      <c r="I1255" s="333"/>
      <c r="J1255" s="333"/>
      <c r="K1255" s="333"/>
      <c r="L1255" s="333"/>
      <c r="M1255" s="367"/>
      <c r="N1255" s="394"/>
      <c r="O1255" s="150"/>
      <c r="P1255" s="150"/>
      <c r="Q1255" s="151"/>
    </row>
    <row r="1256" spans="1:17">
      <c r="A1256" s="1557"/>
      <c r="B1256" s="15">
        <v>9</v>
      </c>
      <c r="C1256" s="366"/>
      <c r="D1256" s="330"/>
      <c r="E1256" s="330"/>
      <c r="F1256" s="333"/>
      <c r="G1256" s="333"/>
      <c r="H1256" s="333"/>
      <c r="I1256" s="333"/>
      <c r="J1256" s="333"/>
      <c r="K1256" s="333"/>
      <c r="L1256" s="333"/>
      <c r="M1256" s="367"/>
      <c r="N1256" s="394"/>
      <c r="O1256" s="150"/>
      <c r="P1256" s="150"/>
      <c r="Q1256" s="151"/>
    </row>
    <row r="1257" spans="1:17" ht="12" thickBot="1">
      <c r="A1257" s="1558"/>
      <c r="B1257" s="38">
        <v>10</v>
      </c>
      <c r="C1257" s="368"/>
      <c r="D1257" s="369"/>
      <c r="E1257" s="369"/>
      <c r="F1257" s="1300"/>
      <c r="G1257" s="1300"/>
      <c r="H1257" s="1300"/>
      <c r="I1257" s="1300"/>
      <c r="J1257" s="1300"/>
      <c r="K1257" s="1300"/>
      <c r="L1257" s="1300"/>
      <c r="M1257" s="370"/>
      <c r="N1257" s="371"/>
      <c r="O1257" s="244"/>
      <c r="P1257" s="244"/>
      <c r="Q1257" s="245"/>
    </row>
    <row r="1258" spans="1:17">
      <c r="A1258" s="1559" t="s">
        <v>29</v>
      </c>
      <c r="B1258" s="251">
        <v>1</v>
      </c>
      <c r="C1258" s="252" t="s">
        <v>372</v>
      </c>
      <c r="D1258" s="251">
        <v>40</v>
      </c>
      <c r="E1258" s="251">
        <v>1992</v>
      </c>
      <c r="F1258" s="269">
        <f t="shared" ref="F1258:F1284" si="218">G1258+H1258+I1258</f>
        <v>41.2</v>
      </c>
      <c r="G1258" s="269">
        <v>3.19</v>
      </c>
      <c r="H1258" s="269">
        <v>6.4</v>
      </c>
      <c r="I1258" s="269">
        <v>31.61</v>
      </c>
      <c r="J1258" s="269">
        <v>2256.0300000000002</v>
      </c>
      <c r="K1258" s="269">
        <v>31.61</v>
      </c>
      <c r="L1258" s="269">
        <v>2256.0300000000002</v>
      </c>
      <c r="M1258" s="701">
        <f>K1258/L1258</f>
        <v>1.401133850170432E-2</v>
      </c>
      <c r="N1258" s="702">
        <v>205.3</v>
      </c>
      <c r="O1258" s="699">
        <f>M1258*N1258*1.09</f>
        <v>3.1354152958958883</v>
      </c>
      <c r="P1258" s="699">
        <f>M1258*60*1000</f>
        <v>840.68031010225923</v>
      </c>
      <c r="Q1258" s="700">
        <f t="shared" ref="Q1258:Q1264" si="219">P1258*N1258/1000</f>
        <v>172.59166766399383</v>
      </c>
    </row>
    <row r="1259" spans="1:17">
      <c r="A1259" s="1534"/>
      <c r="B1259" s="234">
        <v>2</v>
      </c>
      <c r="C1259" s="235" t="s">
        <v>373</v>
      </c>
      <c r="D1259" s="234">
        <v>40</v>
      </c>
      <c r="E1259" s="234">
        <v>1992</v>
      </c>
      <c r="F1259" s="269">
        <f t="shared" si="218"/>
        <v>42.5</v>
      </c>
      <c r="G1259" s="271">
        <v>4.0199999999999996</v>
      </c>
      <c r="H1259" s="271">
        <v>6.4</v>
      </c>
      <c r="I1259" s="271">
        <v>32.08</v>
      </c>
      <c r="J1259" s="271">
        <v>2289.4899999999998</v>
      </c>
      <c r="K1259" s="271">
        <v>32.08</v>
      </c>
      <c r="L1259" s="271">
        <v>2289.4899999999998</v>
      </c>
      <c r="M1259" s="701">
        <f>K1259/L1259</f>
        <v>1.4011854168395583E-2</v>
      </c>
      <c r="N1259" s="702">
        <v>205.3</v>
      </c>
      <c r="O1259" s="699">
        <f t="shared" ref="O1259:O1264" si="220">M1259*N1259*1.09</f>
        <v>3.1355306902410587</v>
      </c>
      <c r="P1259" s="699">
        <f t="shared" ref="P1259:P1264" si="221">M1259*60*1000</f>
        <v>840.71125010373498</v>
      </c>
      <c r="Q1259" s="700">
        <f t="shared" si="219"/>
        <v>172.59801964629679</v>
      </c>
    </row>
    <row r="1260" spans="1:17">
      <c r="A1260" s="1534"/>
      <c r="B1260" s="234">
        <v>3</v>
      </c>
      <c r="C1260" s="235" t="s">
        <v>374</v>
      </c>
      <c r="D1260" s="234">
        <v>39</v>
      </c>
      <c r="E1260" s="234">
        <v>1988</v>
      </c>
      <c r="F1260" s="269">
        <f t="shared" si="218"/>
        <v>45.2</v>
      </c>
      <c r="G1260" s="271">
        <v>3.39</v>
      </c>
      <c r="H1260" s="271">
        <v>6.24</v>
      </c>
      <c r="I1260" s="271">
        <v>35.57</v>
      </c>
      <c r="J1260" s="271">
        <v>2275.19</v>
      </c>
      <c r="K1260" s="271">
        <v>35.57</v>
      </c>
      <c r="L1260" s="271">
        <v>2275.19</v>
      </c>
      <c r="M1260" s="236">
        <f t="shared" ref="M1260:M1264" si="222">K1260/L1260</f>
        <v>1.5633859150224815E-2</v>
      </c>
      <c r="N1260" s="702">
        <v>205.3</v>
      </c>
      <c r="O1260" s="699">
        <f t="shared" si="220"/>
        <v>3.4984980990598591</v>
      </c>
      <c r="P1260" s="699">
        <f t="shared" si="221"/>
        <v>938.03154901348898</v>
      </c>
      <c r="Q1260" s="239">
        <f t="shared" si="219"/>
        <v>192.57787701246932</v>
      </c>
    </row>
    <row r="1261" spans="1:17">
      <c r="A1261" s="1534"/>
      <c r="B1261" s="234">
        <v>4</v>
      </c>
      <c r="C1261" s="235" t="s">
        <v>375</v>
      </c>
      <c r="D1261" s="234">
        <v>50</v>
      </c>
      <c r="E1261" s="234">
        <v>1980</v>
      </c>
      <c r="F1261" s="269">
        <f t="shared" si="218"/>
        <v>51.3</v>
      </c>
      <c r="G1261" s="271">
        <v>5.26</v>
      </c>
      <c r="H1261" s="271">
        <v>8</v>
      </c>
      <c r="I1261" s="271">
        <v>38.04</v>
      </c>
      <c r="J1261" s="271">
        <v>2615.04</v>
      </c>
      <c r="K1261" s="271">
        <v>38.04</v>
      </c>
      <c r="L1261" s="271">
        <v>2615.04</v>
      </c>
      <c r="M1261" s="236">
        <f t="shared" si="222"/>
        <v>1.4546622613803231E-2</v>
      </c>
      <c r="N1261" s="702">
        <v>205.3</v>
      </c>
      <c r="O1261" s="699">
        <f t="shared" si="220"/>
        <v>3.2551995686490462</v>
      </c>
      <c r="P1261" s="699">
        <f t="shared" si="221"/>
        <v>872.79735682819387</v>
      </c>
      <c r="Q1261" s="239">
        <f t="shared" si="219"/>
        <v>179.18529735682822</v>
      </c>
    </row>
    <row r="1262" spans="1:17">
      <c r="A1262" s="1534"/>
      <c r="B1262" s="234">
        <v>5</v>
      </c>
      <c r="C1262" s="235" t="s">
        <v>376</v>
      </c>
      <c r="D1262" s="234">
        <v>40</v>
      </c>
      <c r="E1262" s="234">
        <v>1987</v>
      </c>
      <c r="F1262" s="269">
        <f t="shared" si="218"/>
        <v>46</v>
      </c>
      <c r="G1262" s="271">
        <v>2.4300000000000002</v>
      </c>
      <c r="H1262" s="271">
        <v>6.4</v>
      </c>
      <c r="I1262" s="271">
        <v>37.17</v>
      </c>
      <c r="J1262" s="271">
        <v>2272</v>
      </c>
      <c r="K1262" s="271">
        <v>37.17</v>
      </c>
      <c r="L1262" s="271">
        <v>2272</v>
      </c>
      <c r="M1262" s="236">
        <f t="shared" si="222"/>
        <v>1.6360035211267606E-2</v>
      </c>
      <c r="N1262" s="702">
        <v>205.3</v>
      </c>
      <c r="O1262" s="699">
        <f t="shared" si="220"/>
        <v>3.6609995994718316</v>
      </c>
      <c r="P1262" s="699">
        <f t="shared" si="221"/>
        <v>981.60211267605632</v>
      </c>
      <c r="Q1262" s="239">
        <f t="shared" si="219"/>
        <v>201.52291373239439</v>
      </c>
    </row>
    <row r="1263" spans="1:17">
      <c r="A1263" s="1534"/>
      <c r="B1263" s="234">
        <v>6</v>
      </c>
      <c r="C1263" s="235" t="s">
        <v>377</v>
      </c>
      <c r="D1263" s="234">
        <v>24</v>
      </c>
      <c r="E1263" s="234">
        <v>1993</v>
      </c>
      <c r="F1263" s="269">
        <f t="shared" si="218"/>
        <v>26.91</v>
      </c>
      <c r="G1263" s="271">
        <v>0</v>
      </c>
      <c r="H1263" s="271">
        <v>0</v>
      </c>
      <c r="I1263" s="271">
        <v>26.91</v>
      </c>
      <c r="J1263" s="271">
        <v>1614.06</v>
      </c>
      <c r="K1263" s="271">
        <v>26.91</v>
      </c>
      <c r="L1263" s="271">
        <v>1614.06</v>
      </c>
      <c r="M1263" s="236">
        <f t="shared" si="222"/>
        <v>1.6672242667558828E-2</v>
      </c>
      <c r="N1263" s="702">
        <v>205.3</v>
      </c>
      <c r="O1263" s="699">
        <f t="shared" si="220"/>
        <v>3.7308644474183126</v>
      </c>
      <c r="P1263" s="699">
        <f t="shared" si="221"/>
        <v>1000.3345600535296</v>
      </c>
      <c r="Q1263" s="239">
        <f t="shared" si="219"/>
        <v>205.36868517898964</v>
      </c>
    </row>
    <row r="1264" spans="1:17">
      <c r="A1264" s="1534"/>
      <c r="B1264" s="234">
        <v>7</v>
      </c>
      <c r="C1264" s="235" t="s">
        <v>78</v>
      </c>
      <c r="D1264" s="234">
        <v>39</v>
      </c>
      <c r="E1264" s="234">
        <v>1973</v>
      </c>
      <c r="F1264" s="269">
        <f t="shared" si="218"/>
        <v>39.82</v>
      </c>
      <c r="G1264" s="271">
        <v>3.76</v>
      </c>
      <c r="H1264" s="271">
        <v>6.24</v>
      </c>
      <c r="I1264" s="271">
        <v>29.82</v>
      </c>
      <c r="J1264" s="271">
        <v>1882.15</v>
      </c>
      <c r="K1264" s="271">
        <v>29.82</v>
      </c>
      <c r="L1264" s="271">
        <v>1882.15</v>
      </c>
      <c r="M1264" s="236">
        <f t="shared" si="222"/>
        <v>1.5843583136306884E-2</v>
      </c>
      <c r="N1264" s="702">
        <v>205.3</v>
      </c>
      <c r="O1264" s="699">
        <f t="shared" si="220"/>
        <v>3.5454295034933461</v>
      </c>
      <c r="P1264" s="699">
        <f t="shared" si="221"/>
        <v>950.614988178413</v>
      </c>
      <c r="Q1264" s="239">
        <f t="shared" si="219"/>
        <v>195.1612570730282</v>
      </c>
    </row>
    <row r="1265" spans="1:17">
      <c r="A1265" s="1534"/>
      <c r="B1265" s="234">
        <v>8</v>
      </c>
      <c r="C1265" s="235"/>
      <c r="D1265" s="234"/>
      <c r="E1265" s="234"/>
      <c r="F1265" s="269"/>
      <c r="G1265" s="271"/>
      <c r="H1265" s="271"/>
      <c r="I1265" s="271"/>
      <c r="J1265" s="271"/>
      <c r="K1265" s="271"/>
      <c r="L1265" s="271"/>
      <c r="M1265" s="236"/>
      <c r="N1265" s="237"/>
      <c r="O1265" s="238"/>
      <c r="P1265" s="699"/>
      <c r="Q1265" s="239"/>
    </row>
    <row r="1266" spans="1:17">
      <c r="A1266" s="1534"/>
      <c r="B1266" s="234">
        <v>9</v>
      </c>
      <c r="C1266" s="235"/>
      <c r="D1266" s="234"/>
      <c r="E1266" s="234"/>
      <c r="F1266" s="269"/>
      <c r="G1266" s="271"/>
      <c r="H1266" s="271"/>
      <c r="I1266" s="271"/>
      <c r="J1266" s="271"/>
      <c r="K1266" s="271"/>
      <c r="L1266" s="271"/>
      <c r="M1266" s="236"/>
      <c r="N1266" s="237"/>
      <c r="O1266" s="238"/>
      <c r="P1266" s="699"/>
      <c r="Q1266" s="239"/>
    </row>
    <row r="1267" spans="1:17" ht="12" thickBot="1">
      <c r="A1267" s="1562"/>
      <c r="B1267" s="248">
        <v>10</v>
      </c>
      <c r="C1267" s="1804"/>
      <c r="D1267" s="248"/>
      <c r="E1267" s="248"/>
      <c r="F1267" s="1805"/>
      <c r="G1267" s="1107"/>
      <c r="H1267" s="1107"/>
      <c r="I1267" s="1107"/>
      <c r="J1267" s="1107"/>
      <c r="K1267" s="1107"/>
      <c r="L1267" s="1107"/>
      <c r="M1267" s="1806"/>
      <c r="N1267" s="1807"/>
      <c r="O1267" s="1808"/>
      <c r="P1267" s="1808"/>
      <c r="Q1267" s="1809"/>
    </row>
    <row r="1268" spans="1:17">
      <c r="A1268" s="1560" t="s">
        <v>30</v>
      </c>
      <c r="B1268" s="260">
        <v>1</v>
      </c>
      <c r="C1268" s="1286" t="s">
        <v>378</v>
      </c>
      <c r="D1268" s="260">
        <v>39</v>
      </c>
      <c r="E1268" s="260">
        <v>1982</v>
      </c>
      <c r="F1268" s="1287">
        <f t="shared" si="218"/>
        <v>46.739999999999995</v>
      </c>
      <c r="G1268" s="1288">
        <v>2.86</v>
      </c>
      <c r="H1268" s="1288">
        <v>5.76</v>
      </c>
      <c r="I1268" s="1287">
        <v>38.119999999999997</v>
      </c>
      <c r="J1268" s="1287">
        <v>2093.63</v>
      </c>
      <c r="K1268" s="1287">
        <v>38.119999999999997</v>
      </c>
      <c r="L1268" s="1287">
        <v>1965</v>
      </c>
      <c r="M1268" s="1289">
        <f>K1268/L1268</f>
        <v>1.939949109414758E-2</v>
      </c>
      <c r="N1268" s="1288">
        <v>205.3</v>
      </c>
      <c r="O1268" s="1290">
        <f>M1268*N1268*1.09</f>
        <v>4.3411599185750633</v>
      </c>
      <c r="P1268" s="1290">
        <f>M1268*60*1000</f>
        <v>1163.9694656488548</v>
      </c>
      <c r="Q1268" s="1291">
        <f>P1268*N1268/1000</f>
        <v>238.9629312977099</v>
      </c>
    </row>
    <row r="1269" spans="1:17">
      <c r="A1269" s="1522"/>
      <c r="B1269" s="254">
        <v>2</v>
      </c>
      <c r="C1269" s="233" t="s">
        <v>379</v>
      </c>
      <c r="D1269" s="254">
        <v>20</v>
      </c>
      <c r="E1269" s="254">
        <v>1970</v>
      </c>
      <c r="F1269" s="1113">
        <f t="shared" si="218"/>
        <v>24.099999999999998</v>
      </c>
      <c r="G1269" s="1041">
        <v>1</v>
      </c>
      <c r="H1269" s="1041">
        <v>3.2</v>
      </c>
      <c r="I1269" s="1038">
        <v>19.899999999999999</v>
      </c>
      <c r="J1269" s="1038">
        <v>957.46</v>
      </c>
      <c r="K1269" s="1038">
        <v>19.899999999999999</v>
      </c>
      <c r="L1269" s="1038">
        <v>957.46</v>
      </c>
      <c r="M1269" s="1040">
        <f t="shared" ref="M1269:M1274" si="223">K1269/L1269</f>
        <v>2.0784158084933051E-2</v>
      </c>
      <c r="N1269" s="1152">
        <v>205.3</v>
      </c>
      <c r="O1269" s="1043">
        <f t="shared" ref="O1269:O1284" si="224">M1269*N1269*1.09</f>
        <v>4.6510165437720641</v>
      </c>
      <c r="P1269" s="1043">
        <f t="shared" ref="P1269:P1274" si="225">M1269*60*1000</f>
        <v>1247.0494850959831</v>
      </c>
      <c r="Q1269" s="1044">
        <f t="shared" ref="Q1269:Q1274" si="226">P1269*N1269/1000</f>
        <v>256.01925929020535</v>
      </c>
    </row>
    <row r="1270" spans="1:17">
      <c r="A1270" s="1522"/>
      <c r="B1270" s="254">
        <v>3</v>
      </c>
      <c r="C1270" s="233" t="s">
        <v>380</v>
      </c>
      <c r="D1270" s="254">
        <v>20</v>
      </c>
      <c r="E1270" s="254">
        <v>1986</v>
      </c>
      <c r="F1270" s="1113">
        <f>G1270+H1270+I1270</f>
        <v>24.6</v>
      </c>
      <c r="G1270" s="1041">
        <v>2.2400000000000002</v>
      </c>
      <c r="H1270" s="1041">
        <v>3.2</v>
      </c>
      <c r="I1270" s="1038">
        <v>19.16</v>
      </c>
      <c r="J1270" s="1038">
        <v>1062.4000000000001</v>
      </c>
      <c r="K1270" s="1038">
        <v>19.16</v>
      </c>
      <c r="L1270" s="1038">
        <v>1062.4000000000001</v>
      </c>
      <c r="M1270" s="1040">
        <f t="shared" si="223"/>
        <v>1.8034638554216866E-2</v>
      </c>
      <c r="N1270" s="1152">
        <v>205.3</v>
      </c>
      <c r="O1270" s="1043">
        <f t="shared" si="224"/>
        <v>4.0357373117469884</v>
      </c>
      <c r="P1270" s="1043">
        <f t="shared" si="225"/>
        <v>1082.0783132530119</v>
      </c>
      <c r="Q1270" s="1044">
        <f t="shared" si="226"/>
        <v>222.15067771084335</v>
      </c>
    </row>
    <row r="1271" spans="1:17">
      <c r="A1271" s="1522"/>
      <c r="B1271" s="254">
        <v>4</v>
      </c>
      <c r="C1271" s="233" t="s">
        <v>381</v>
      </c>
      <c r="D1271" s="254">
        <v>18</v>
      </c>
      <c r="E1271" s="254">
        <v>1977</v>
      </c>
      <c r="F1271" s="1113">
        <f t="shared" si="218"/>
        <v>19.690000000000001</v>
      </c>
      <c r="G1271" s="1041">
        <v>1.43</v>
      </c>
      <c r="H1271" s="1041">
        <v>2.88</v>
      </c>
      <c r="I1271" s="1038">
        <v>15.38</v>
      </c>
      <c r="J1271" s="1038">
        <v>787</v>
      </c>
      <c r="K1271" s="1038">
        <v>15.38</v>
      </c>
      <c r="L1271" s="1038">
        <v>787</v>
      </c>
      <c r="M1271" s="1040">
        <f t="shared" si="223"/>
        <v>1.9542566709021603E-2</v>
      </c>
      <c r="N1271" s="1152">
        <v>205.3</v>
      </c>
      <c r="O1271" s="1043">
        <f t="shared" si="224"/>
        <v>4.3731769504447282</v>
      </c>
      <c r="P1271" s="1043">
        <f t="shared" si="225"/>
        <v>1172.5540025412961</v>
      </c>
      <c r="Q1271" s="1044">
        <f t="shared" si="226"/>
        <v>240.7253367217281</v>
      </c>
    </row>
    <row r="1272" spans="1:17">
      <c r="A1272" s="1522"/>
      <c r="B1272" s="254">
        <v>5</v>
      </c>
      <c r="C1272" s="233" t="s">
        <v>382</v>
      </c>
      <c r="D1272" s="254">
        <v>20</v>
      </c>
      <c r="E1272" s="254">
        <v>1976</v>
      </c>
      <c r="F1272" s="1113">
        <f t="shared" si="218"/>
        <v>22.130000000000003</v>
      </c>
      <c r="G1272" s="1041">
        <v>1.1100000000000001</v>
      </c>
      <c r="H1272" s="1041">
        <v>3.2</v>
      </c>
      <c r="I1272" s="1038">
        <v>17.82</v>
      </c>
      <c r="J1272" s="1038">
        <v>712.6</v>
      </c>
      <c r="K1272" s="1038">
        <v>17.82</v>
      </c>
      <c r="L1272" s="1038">
        <v>712.6</v>
      </c>
      <c r="M1272" s="1040">
        <f t="shared" si="223"/>
        <v>2.5007016559079429E-2</v>
      </c>
      <c r="N1272" s="1152">
        <v>205.3</v>
      </c>
      <c r="O1272" s="1043">
        <f t="shared" si="224"/>
        <v>5.5959951445411171</v>
      </c>
      <c r="P1272" s="1043">
        <f t="shared" si="225"/>
        <v>1500.4209935447657</v>
      </c>
      <c r="Q1272" s="1044">
        <f t="shared" si="226"/>
        <v>308.03642997474043</v>
      </c>
    </row>
    <row r="1273" spans="1:17">
      <c r="A1273" s="1522"/>
      <c r="B1273" s="254">
        <v>6</v>
      </c>
      <c r="C1273" s="233" t="s">
        <v>383</v>
      </c>
      <c r="D1273" s="254">
        <v>20</v>
      </c>
      <c r="E1273" s="254">
        <v>1985</v>
      </c>
      <c r="F1273" s="1113">
        <f>G1273+H1273+I1273</f>
        <v>16.399999999999999</v>
      </c>
      <c r="G1273" s="1041">
        <v>1.59</v>
      </c>
      <c r="H1273" s="1041">
        <v>3.04</v>
      </c>
      <c r="I1273" s="1038">
        <v>11.77</v>
      </c>
      <c r="J1273" s="1038">
        <v>978.64</v>
      </c>
      <c r="K1273" s="1038">
        <v>11.77</v>
      </c>
      <c r="L1273" s="1038">
        <v>978.64</v>
      </c>
      <c r="M1273" s="1040">
        <f t="shared" si="223"/>
        <v>1.2026894465789258E-2</v>
      </c>
      <c r="N1273" s="1152">
        <v>205.3</v>
      </c>
      <c r="O1273" s="1043">
        <v>2.66</v>
      </c>
      <c r="P1273" s="1043">
        <f t="shared" si="225"/>
        <v>721.61366794735545</v>
      </c>
      <c r="Q1273" s="1044">
        <f t="shared" si="226"/>
        <v>148.14728602959207</v>
      </c>
    </row>
    <row r="1274" spans="1:17">
      <c r="A1274" s="1522"/>
      <c r="B1274" s="254">
        <v>7</v>
      </c>
      <c r="C1274" s="233" t="s">
        <v>384</v>
      </c>
      <c r="D1274" s="254">
        <v>33</v>
      </c>
      <c r="E1274" s="254">
        <v>1968</v>
      </c>
      <c r="F1274" s="1113">
        <f t="shared" si="218"/>
        <v>39.43</v>
      </c>
      <c r="G1274" s="1041">
        <v>1.67</v>
      </c>
      <c r="H1274" s="1041">
        <v>5.44</v>
      </c>
      <c r="I1274" s="1038">
        <v>32.32</v>
      </c>
      <c r="J1274" s="1038">
        <v>1439.65</v>
      </c>
      <c r="K1274" s="1038">
        <v>32.32</v>
      </c>
      <c r="L1274" s="1038">
        <v>1439.65</v>
      </c>
      <c r="M1274" s="1040">
        <f t="shared" si="223"/>
        <v>2.2449901017608444E-2</v>
      </c>
      <c r="N1274" s="1152">
        <v>205.3</v>
      </c>
      <c r="O1274" s="1043">
        <v>5.04</v>
      </c>
      <c r="P1274" s="1043">
        <f t="shared" si="225"/>
        <v>1346.9940610565066</v>
      </c>
      <c r="Q1274" s="1044">
        <f t="shared" si="226"/>
        <v>276.53788073490085</v>
      </c>
    </row>
    <row r="1275" spans="1:17">
      <c r="A1275" s="1522"/>
      <c r="B1275" s="254">
        <v>8</v>
      </c>
      <c r="C1275" s="233"/>
      <c r="D1275" s="254"/>
      <c r="E1275" s="254"/>
      <c r="F1275" s="1113"/>
      <c r="G1275" s="1038"/>
      <c r="H1275" s="1038"/>
      <c r="I1275" s="1038"/>
      <c r="J1275" s="1038"/>
      <c r="K1275" s="1038"/>
      <c r="L1275" s="1038"/>
      <c r="M1275" s="1040"/>
      <c r="N1275" s="1041"/>
      <c r="O1275" s="1043"/>
      <c r="P1275" s="1043"/>
      <c r="Q1275" s="1044"/>
    </row>
    <row r="1276" spans="1:17">
      <c r="A1276" s="1522"/>
      <c r="B1276" s="254">
        <v>9</v>
      </c>
      <c r="C1276" s="233"/>
      <c r="D1276" s="254"/>
      <c r="E1276" s="254"/>
      <c r="F1276" s="1113"/>
      <c r="G1276" s="1038"/>
      <c r="H1276" s="1038"/>
      <c r="I1276" s="1038"/>
      <c r="J1276" s="1038"/>
      <c r="K1276" s="1038"/>
      <c r="L1276" s="1038"/>
      <c r="M1276" s="1040"/>
      <c r="N1276" s="1041"/>
      <c r="O1276" s="1043"/>
      <c r="P1276" s="1043"/>
      <c r="Q1276" s="1044"/>
    </row>
    <row r="1277" spans="1:17" ht="12" thickBot="1">
      <c r="A1277" s="1523"/>
      <c r="B1277" s="256">
        <v>10</v>
      </c>
      <c r="C1277" s="250"/>
      <c r="D1277" s="256"/>
      <c r="E1277" s="256"/>
      <c r="F1277" s="1292"/>
      <c r="G1277" s="1118"/>
      <c r="H1277" s="1118"/>
      <c r="I1277" s="1118"/>
      <c r="J1277" s="1118"/>
      <c r="K1277" s="1118"/>
      <c r="L1277" s="1118"/>
      <c r="M1277" s="1120"/>
      <c r="N1277" s="1121"/>
      <c r="O1277" s="1293"/>
      <c r="P1277" s="1122"/>
      <c r="Q1277" s="1123"/>
    </row>
    <row r="1278" spans="1:17">
      <c r="A1278" s="1537" t="s">
        <v>88</v>
      </c>
      <c r="B1278" s="46">
        <v>1</v>
      </c>
      <c r="C1278" s="101" t="s">
        <v>385</v>
      </c>
      <c r="D1278" s="46">
        <v>6</v>
      </c>
      <c r="E1278" s="46">
        <v>1965</v>
      </c>
      <c r="F1278" s="284">
        <f t="shared" si="218"/>
        <v>8.73</v>
      </c>
      <c r="G1278" s="284">
        <v>0.81</v>
      </c>
      <c r="H1278" s="284">
        <v>0</v>
      </c>
      <c r="I1278" s="284">
        <v>7.92</v>
      </c>
      <c r="J1278" s="284">
        <v>326.74</v>
      </c>
      <c r="K1278" s="284">
        <v>7.92</v>
      </c>
      <c r="L1278" s="284">
        <v>326.74</v>
      </c>
      <c r="M1278" s="285">
        <f>K1278/L1278</f>
        <v>2.4239456448552365E-2</v>
      </c>
      <c r="N1278" s="286">
        <v>205.3</v>
      </c>
      <c r="O1278" s="287">
        <f t="shared" si="224"/>
        <v>5.4242328456877029</v>
      </c>
      <c r="P1278" s="287">
        <f>M1278*60*1000</f>
        <v>1454.3673869131419</v>
      </c>
      <c r="Q1278" s="290">
        <f>P1278*N1278/1000</f>
        <v>298.58162453326804</v>
      </c>
    </row>
    <row r="1279" spans="1:17">
      <c r="A1279" s="1538"/>
      <c r="B1279" s="23">
        <v>2</v>
      </c>
      <c r="C1279" s="27" t="s">
        <v>386</v>
      </c>
      <c r="D1279" s="23">
        <v>8</v>
      </c>
      <c r="E1279" s="23">
        <v>1962</v>
      </c>
      <c r="F1279" s="284">
        <f t="shared" si="218"/>
        <v>10.29</v>
      </c>
      <c r="G1279" s="270">
        <v>0.82</v>
      </c>
      <c r="H1279" s="270">
        <v>1.1200000000000001</v>
      </c>
      <c r="I1279" s="270">
        <v>8.35</v>
      </c>
      <c r="J1279" s="270">
        <v>318.54000000000002</v>
      </c>
      <c r="K1279" s="270">
        <v>8.35</v>
      </c>
      <c r="L1279" s="270">
        <v>318.54000000000002</v>
      </c>
      <c r="M1279" s="31">
        <f t="shared" ref="M1279:M1284" si="227">K1279/L1279</f>
        <v>2.6213348402084509E-2</v>
      </c>
      <c r="N1279" s="286">
        <v>205.3</v>
      </c>
      <c r="O1279" s="287">
        <f t="shared" si="224"/>
        <v>5.8659444653732651</v>
      </c>
      <c r="P1279" s="287">
        <f t="shared" ref="P1279:P1284" si="228">M1279*60*1000</f>
        <v>1572.8009041250705</v>
      </c>
      <c r="Q1279" s="44">
        <f t="shared" ref="Q1279:Q1284" si="229">P1279*N1279/1000</f>
        <v>322.89602561687701</v>
      </c>
    </row>
    <row r="1280" spans="1:17">
      <c r="A1280" s="1538"/>
      <c r="B1280" s="23">
        <v>3</v>
      </c>
      <c r="C1280" s="27" t="s">
        <v>387</v>
      </c>
      <c r="D1280" s="23">
        <v>24</v>
      </c>
      <c r="E1280" s="23">
        <v>1972</v>
      </c>
      <c r="F1280" s="284">
        <f t="shared" si="218"/>
        <v>37.9</v>
      </c>
      <c r="G1280" s="270">
        <v>1.34</v>
      </c>
      <c r="H1280" s="270">
        <v>0.24</v>
      </c>
      <c r="I1280" s="270">
        <v>36.32</v>
      </c>
      <c r="J1280" s="270">
        <v>1271.24</v>
      </c>
      <c r="K1280" s="270">
        <v>36.32</v>
      </c>
      <c r="L1280" s="270">
        <v>1271.24</v>
      </c>
      <c r="M1280" s="31">
        <f t="shared" si="227"/>
        <v>2.8570529561687801E-2</v>
      </c>
      <c r="N1280" s="286">
        <v>205.3</v>
      </c>
      <c r="O1280" s="287">
        <f t="shared" si="224"/>
        <v>6.3934273937258119</v>
      </c>
      <c r="P1280" s="287">
        <f t="shared" si="228"/>
        <v>1714.2317737012679</v>
      </c>
      <c r="Q1280" s="44">
        <f t="shared" si="229"/>
        <v>351.93178314087032</v>
      </c>
    </row>
    <row r="1281" spans="1:17">
      <c r="A1281" s="1538"/>
      <c r="B1281" s="23">
        <v>4</v>
      </c>
      <c r="C1281" s="27" t="s">
        <v>388</v>
      </c>
      <c r="D1281" s="23">
        <v>48</v>
      </c>
      <c r="E1281" s="23">
        <v>1957</v>
      </c>
      <c r="F1281" s="284">
        <f t="shared" si="218"/>
        <v>33.270000000000003</v>
      </c>
      <c r="G1281" s="270">
        <v>1.37</v>
      </c>
      <c r="H1281" s="270">
        <v>0.01</v>
      </c>
      <c r="I1281" s="270">
        <v>31.89</v>
      </c>
      <c r="J1281" s="270">
        <v>1114.8599999999999</v>
      </c>
      <c r="K1281" s="270">
        <v>31.89</v>
      </c>
      <c r="L1281" s="270">
        <v>1114.8599999999999</v>
      </c>
      <c r="M1281" s="31">
        <f t="shared" si="227"/>
        <v>2.860448845594963E-2</v>
      </c>
      <c r="N1281" s="286">
        <v>205.3</v>
      </c>
      <c r="O1281" s="287">
        <f t="shared" si="224"/>
        <v>6.4010266132070406</v>
      </c>
      <c r="P1281" s="287">
        <f t="shared" si="228"/>
        <v>1716.2693073569776</v>
      </c>
      <c r="Q1281" s="44">
        <f t="shared" si="229"/>
        <v>352.35008880038754</v>
      </c>
    </row>
    <row r="1282" spans="1:17">
      <c r="A1282" s="1538"/>
      <c r="B1282" s="23">
        <v>5</v>
      </c>
      <c r="C1282" s="27" t="s">
        <v>389</v>
      </c>
      <c r="D1282" s="23">
        <v>8</v>
      </c>
      <c r="E1282" s="23">
        <v>1964</v>
      </c>
      <c r="F1282" s="284">
        <f t="shared" si="218"/>
        <v>10.700000000000001</v>
      </c>
      <c r="G1282" s="270">
        <v>0.53</v>
      </c>
      <c r="H1282" s="270">
        <v>1.28</v>
      </c>
      <c r="I1282" s="270">
        <v>8.89</v>
      </c>
      <c r="J1282" s="270">
        <v>371.23</v>
      </c>
      <c r="K1282" s="270">
        <v>8.89</v>
      </c>
      <c r="L1282" s="270">
        <v>273.02999999999997</v>
      </c>
      <c r="M1282" s="31">
        <f t="shared" si="227"/>
        <v>3.2560524484488887E-2</v>
      </c>
      <c r="N1282" s="286">
        <v>205.3</v>
      </c>
      <c r="O1282" s="287">
        <f t="shared" si="224"/>
        <v>7.2862964875654708</v>
      </c>
      <c r="P1282" s="287">
        <f t="shared" si="228"/>
        <v>1953.6314690693332</v>
      </c>
      <c r="Q1282" s="44">
        <f t="shared" si="229"/>
        <v>401.08054059993412</v>
      </c>
    </row>
    <row r="1283" spans="1:17">
      <c r="A1283" s="1538"/>
      <c r="B1283" s="23">
        <v>6</v>
      </c>
      <c r="C1283" s="27" t="s">
        <v>390</v>
      </c>
      <c r="D1283" s="23">
        <v>9</v>
      </c>
      <c r="E1283" s="23">
        <v>1979</v>
      </c>
      <c r="F1283" s="284">
        <f t="shared" si="218"/>
        <v>15.06</v>
      </c>
      <c r="G1283" s="270">
        <v>0.74</v>
      </c>
      <c r="H1283" s="270">
        <v>1.44</v>
      </c>
      <c r="I1283" s="270">
        <v>12.88</v>
      </c>
      <c r="J1283" s="270">
        <v>475.45</v>
      </c>
      <c r="K1283" s="270">
        <v>12.88</v>
      </c>
      <c r="L1283" s="270">
        <v>475.45</v>
      </c>
      <c r="M1283" s="31">
        <f t="shared" si="227"/>
        <v>2.7090125144599856E-2</v>
      </c>
      <c r="N1283" s="286">
        <v>205.3</v>
      </c>
      <c r="O1283" s="287">
        <f t="shared" si="224"/>
        <v>6.0621469344831223</v>
      </c>
      <c r="P1283" s="287">
        <f t="shared" si="228"/>
        <v>1625.4075086759913</v>
      </c>
      <c r="Q1283" s="44">
        <f t="shared" si="229"/>
        <v>333.69616153118102</v>
      </c>
    </row>
    <row r="1284" spans="1:17">
      <c r="A1284" s="1538"/>
      <c r="B1284" s="23">
        <v>7</v>
      </c>
      <c r="C1284" s="27" t="s">
        <v>391</v>
      </c>
      <c r="D1284" s="23">
        <v>2</v>
      </c>
      <c r="E1284" s="23">
        <v>1985</v>
      </c>
      <c r="F1284" s="284">
        <f t="shared" si="218"/>
        <v>4.83</v>
      </c>
      <c r="G1284" s="270">
        <v>0.12</v>
      </c>
      <c r="H1284" s="270">
        <v>0.32</v>
      </c>
      <c r="I1284" s="270">
        <v>4.3899999999999997</v>
      </c>
      <c r="J1284" s="270">
        <v>121.2</v>
      </c>
      <c r="K1284" s="270">
        <v>4.3899999999999997</v>
      </c>
      <c r="L1284" s="270">
        <v>121.2</v>
      </c>
      <c r="M1284" s="31">
        <f t="shared" si="227"/>
        <v>3.6221122112211221E-2</v>
      </c>
      <c r="N1284" s="286">
        <v>205.3</v>
      </c>
      <c r="O1284" s="287">
        <f t="shared" si="224"/>
        <v>8.1054540429042916</v>
      </c>
      <c r="P1284" s="287">
        <f t="shared" si="228"/>
        <v>2173.2673267326736</v>
      </c>
      <c r="Q1284" s="44">
        <f t="shared" si="229"/>
        <v>446.17178217821788</v>
      </c>
    </row>
    <row r="1285" spans="1:17">
      <c r="A1285" s="1538"/>
      <c r="B1285" s="23">
        <v>8</v>
      </c>
      <c r="C1285" s="27"/>
      <c r="D1285" s="23"/>
      <c r="E1285" s="23"/>
      <c r="F1285" s="270"/>
      <c r="G1285" s="270"/>
      <c r="H1285" s="270"/>
      <c r="I1285" s="270"/>
      <c r="J1285" s="270"/>
      <c r="K1285" s="283"/>
      <c r="L1285" s="270"/>
      <c r="M1285" s="31"/>
      <c r="N1285" s="30"/>
      <c r="O1285" s="43"/>
      <c r="P1285" s="43"/>
      <c r="Q1285" s="44"/>
    </row>
    <row r="1286" spans="1:17">
      <c r="A1286" s="1538"/>
      <c r="B1286" s="23">
        <v>9</v>
      </c>
      <c r="C1286" s="48"/>
      <c r="D1286" s="23"/>
      <c r="E1286" s="23"/>
      <c r="F1286" s="270"/>
      <c r="G1286" s="270"/>
      <c r="H1286" s="270"/>
      <c r="I1286" s="270"/>
      <c r="J1286" s="270"/>
      <c r="K1286" s="270"/>
      <c r="L1286" s="270"/>
      <c r="M1286" s="31"/>
      <c r="N1286" s="30"/>
      <c r="O1286" s="43"/>
      <c r="P1286" s="43"/>
      <c r="Q1286" s="44"/>
    </row>
    <row r="1287" spans="1:17" ht="12" thickBot="1">
      <c r="A1287" s="1539"/>
      <c r="B1287" s="24">
        <v>10</v>
      </c>
      <c r="C1287" s="703"/>
      <c r="D1287" s="24"/>
      <c r="E1287" s="24"/>
      <c r="F1287" s="293"/>
      <c r="G1287" s="293"/>
      <c r="H1287" s="293"/>
      <c r="I1287" s="293"/>
      <c r="J1287" s="293"/>
      <c r="K1287" s="293"/>
      <c r="L1287" s="293"/>
      <c r="M1287" s="47"/>
      <c r="N1287" s="32"/>
      <c r="O1287" s="45"/>
      <c r="P1287" s="45"/>
      <c r="Q1287" s="266"/>
    </row>
    <row r="1289" spans="1:17" ht="15">
      <c r="A1289" s="1548" t="s">
        <v>509</v>
      </c>
      <c r="B1289" s="1548"/>
      <c r="C1289" s="1548"/>
      <c r="D1289" s="1548"/>
      <c r="E1289" s="1548"/>
      <c r="F1289" s="1548"/>
      <c r="G1289" s="1548"/>
      <c r="H1289" s="1548"/>
      <c r="I1289" s="1548"/>
      <c r="J1289" s="1548"/>
      <c r="K1289" s="1548"/>
      <c r="L1289" s="1548"/>
      <c r="M1289" s="1548"/>
      <c r="N1289" s="1548"/>
      <c r="O1289" s="1548"/>
      <c r="P1289" s="1548"/>
      <c r="Q1289" s="1548"/>
    </row>
    <row r="1290" spans="1:17" ht="13.5" thickBot="1">
      <c r="A1290" s="1265"/>
      <c r="B1290" s="1265"/>
      <c r="C1290" s="1265"/>
      <c r="D1290" s="1265"/>
      <c r="E1290" s="1521" t="s">
        <v>507</v>
      </c>
      <c r="F1290" s="1521"/>
      <c r="G1290" s="1521"/>
      <c r="H1290" s="1521"/>
      <c r="I1290" s="1265">
        <v>-1.6</v>
      </c>
      <c r="J1290" s="1265" t="s">
        <v>506</v>
      </c>
      <c r="K1290" s="1265" t="s">
        <v>508</v>
      </c>
      <c r="L1290" s="1265">
        <v>607</v>
      </c>
      <c r="M1290" s="1265"/>
      <c r="N1290" s="1265"/>
      <c r="O1290" s="1265"/>
      <c r="P1290" s="1265"/>
      <c r="Q1290" s="1265"/>
    </row>
    <row r="1291" spans="1:17">
      <c r="A1291" s="1549" t="s">
        <v>1</v>
      </c>
      <c r="B1291" s="1552" t="s">
        <v>0</v>
      </c>
      <c r="C1291" s="1524" t="s">
        <v>2</v>
      </c>
      <c r="D1291" s="1524" t="s">
        <v>3</v>
      </c>
      <c r="E1291" s="1524" t="s">
        <v>13</v>
      </c>
      <c r="F1291" s="1527" t="s">
        <v>14</v>
      </c>
      <c r="G1291" s="1528"/>
      <c r="H1291" s="1528"/>
      <c r="I1291" s="1529"/>
      <c r="J1291" s="1524" t="s">
        <v>4</v>
      </c>
      <c r="K1291" s="1524" t="s">
        <v>15</v>
      </c>
      <c r="L1291" s="1524" t="s">
        <v>5</v>
      </c>
      <c r="M1291" s="1524" t="s">
        <v>6</v>
      </c>
      <c r="N1291" s="1524" t="s">
        <v>16</v>
      </c>
      <c r="O1291" s="1554" t="s">
        <v>17</v>
      </c>
      <c r="P1291" s="1524" t="s">
        <v>25</v>
      </c>
      <c r="Q1291" s="1543" t="s">
        <v>26</v>
      </c>
    </row>
    <row r="1292" spans="1:17" ht="33.75">
      <c r="A1292" s="1550"/>
      <c r="B1292" s="1553"/>
      <c r="C1292" s="1525"/>
      <c r="D1292" s="1526"/>
      <c r="E1292" s="1526"/>
      <c r="F1292" s="1264" t="s">
        <v>18</v>
      </c>
      <c r="G1292" s="1264" t="s">
        <v>19</v>
      </c>
      <c r="H1292" s="1264" t="s">
        <v>20</v>
      </c>
      <c r="I1292" s="1264" t="s">
        <v>21</v>
      </c>
      <c r="J1292" s="1526"/>
      <c r="K1292" s="1526"/>
      <c r="L1292" s="1526"/>
      <c r="M1292" s="1526"/>
      <c r="N1292" s="1526"/>
      <c r="O1292" s="1555"/>
      <c r="P1292" s="1526"/>
      <c r="Q1292" s="1544"/>
    </row>
    <row r="1293" spans="1:17" ht="12" thickBot="1">
      <c r="A1293" s="1550"/>
      <c r="B1293" s="1553"/>
      <c r="C1293" s="1525"/>
      <c r="D1293" s="9" t="s">
        <v>7</v>
      </c>
      <c r="E1293" s="9" t="s">
        <v>8</v>
      </c>
      <c r="F1293" s="9" t="s">
        <v>9</v>
      </c>
      <c r="G1293" s="9" t="s">
        <v>9</v>
      </c>
      <c r="H1293" s="9" t="s">
        <v>9</v>
      </c>
      <c r="I1293" s="9" t="s">
        <v>9</v>
      </c>
      <c r="J1293" s="9" t="s">
        <v>22</v>
      </c>
      <c r="K1293" s="9" t="s">
        <v>9</v>
      </c>
      <c r="L1293" s="9" t="s">
        <v>22</v>
      </c>
      <c r="M1293" s="9" t="s">
        <v>64</v>
      </c>
      <c r="N1293" s="9" t="s">
        <v>10</v>
      </c>
      <c r="O1293" s="9" t="s">
        <v>65</v>
      </c>
      <c r="P1293" s="19" t="s">
        <v>27</v>
      </c>
      <c r="Q1293" s="10" t="s">
        <v>28</v>
      </c>
    </row>
    <row r="1294" spans="1:17">
      <c r="A1294" s="1560" t="s">
        <v>331</v>
      </c>
      <c r="B1294" s="260">
        <v>1</v>
      </c>
      <c r="C1294" s="1127" t="s">
        <v>690</v>
      </c>
      <c r="D1294" s="1181">
        <v>30</v>
      </c>
      <c r="E1294" s="1181">
        <v>1990</v>
      </c>
      <c r="F1294" s="674">
        <f>G1294+H1294+I1294</f>
        <v>42.905000999999999</v>
      </c>
      <c r="G1294" s="674">
        <v>2.4158909999999998</v>
      </c>
      <c r="H1294" s="674">
        <v>5.0999999999999996</v>
      </c>
      <c r="I1294" s="674">
        <v>35.389110000000002</v>
      </c>
      <c r="J1294" s="674">
        <v>1607.03</v>
      </c>
      <c r="K1294" s="1018">
        <f>I1294</f>
        <v>35.389110000000002</v>
      </c>
      <c r="L1294" s="674">
        <f>J1294</f>
        <v>1607.03</v>
      </c>
      <c r="M1294" s="673">
        <f>K1294/L1294</f>
        <v>2.2021437060913612E-2</v>
      </c>
      <c r="N1294" s="1128">
        <f>0.2588*1000*1.09</f>
        <v>282.09199999999998</v>
      </c>
      <c r="O1294" s="675">
        <f>M1294*N1294</f>
        <v>6.2120712233872428</v>
      </c>
      <c r="P1294" s="675">
        <f>M1294*60*1000</f>
        <v>1321.2862236548167</v>
      </c>
      <c r="Q1294" s="676">
        <f>P1294*N1294/1000</f>
        <v>372.72427340323452</v>
      </c>
    </row>
    <row r="1295" spans="1:17">
      <c r="A1295" s="1522"/>
      <c r="B1295" s="254">
        <v>2</v>
      </c>
      <c r="C1295" s="1129" t="s">
        <v>691</v>
      </c>
      <c r="D1295" s="1184">
        <v>20</v>
      </c>
      <c r="E1295" s="1184">
        <v>1990</v>
      </c>
      <c r="F1295" s="678">
        <f t="shared" ref="F1295:F1303" si="230">G1295+H1295+I1295</f>
        <v>26.450001999999998</v>
      </c>
      <c r="G1295" s="678">
        <v>1.763536</v>
      </c>
      <c r="H1295" s="678">
        <v>3.4255</v>
      </c>
      <c r="I1295" s="678">
        <v>21.260966</v>
      </c>
      <c r="J1295" s="678">
        <v>1048.7</v>
      </c>
      <c r="K1295" s="1023">
        <f t="shared" ref="K1295:L1303" si="231">I1295</f>
        <v>21.260966</v>
      </c>
      <c r="L1295" s="678">
        <f t="shared" si="231"/>
        <v>1048.7</v>
      </c>
      <c r="M1295" s="677">
        <f t="shared" ref="M1295:M1303" si="232">K1295/L1295</f>
        <v>2.0273639744445501E-2</v>
      </c>
      <c r="N1295" s="1141">
        <f t="shared" ref="N1295:N1303" si="233">0.2588*1000*1.09</f>
        <v>282.09199999999998</v>
      </c>
      <c r="O1295" s="679">
        <f t="shared" ref="O1295:O1303" si="234">M1295*N1295</f>
        <v>5.7190315827901204</v>
      </c>
      <c r="P1295" s="679">
        <f t="shared" ref="P1295:P1303" si="235">M1295*60*1000</f>
        <v>1216.4183846667299</v>
      </c>
      <c r="Q1295" s="680">
        <f t="shared" ref="Q1295:Q1303" si="236">P1295*N1295/1000</f>
        <v>343.14189496740715</v>
      </c>
    </row>
    <row r="1296" spans="1:17">
      <c r="A1296" s="1522"/>
      <c r="B1296" s="254">
        <v>3</v>
      </c>
      <c r="C1296" s="1129" t="s">
        <v>692</v>
      </c>
      <c r="D1296" s="1184">
        <v>9</v>
      </c>
      <c r="E1296" s="1184">
        <v>1990</v>
      </c>
      <c r="F1296" s="678">
        <f t="shared" si="230"/>
        <v>13.938000000000001</v>
      </c>
      <c r="G1296" s="678">
        <v>0.77812599999999998</v>
      </c>
      <c r="H1296" s="678">
        <v>1.44</v>
      </c>
      <c r="I1296" s="678">
        <v>11.719874000000001</v>
      </c>
      <c r="J1296" s="678">
        <v>464.07</v>
      </c>
      <c r="K1296" s="1023">
        <f t="shared" si="231"/>
        <v>11.719874000000001</v>
      </c>
      <c r="L1296" s="678">
        <f t="shared" si="231"/>
        <v>464.07</v>
      </c>
      <c r="M1296" s="677">
        <f t="shared" si="232"/>
        <v>2.5254539185898681E-2</v>
      </c>
      <c r="N1296" s="1141">
        <f t="shared" si="233"/>
        <v>282.09199999999998</v>
      </c>
      <c r="O1296" s="679">
        <f t="shared" si="234"/>
        <v>7.1241034680285305</v>
      </c>
      <c r="P1296" s="679">
        <f t="shared" si="235"/>
        <v>1515.2723511539207</v>
      </c>
      <c r="Q1296" s="680">
        <f t="shared" si="236"/>
        <v>427.4462080817118</v>
      </c>
    </row>
    <row r="1297" spans="1:17">
      <c r="A1297" s="1522"/>
      <c r="B1297" s="254">
        <v>4</v>
      </c>
      <c r="C1297" s="1129" t="s">
        <v>693</v>
      </c>
      <c r="D1297" s="1184">
        <v>50</v>
      </c>
      <c r="E1297" s="1184">
        <v>1972</v>
      </c>
      <c r="F1297" s="678">
        <f t="shared" si="230"/>
        <v>61.033003000000001</v>
      </c>
      <c r="G1297" s="678">
        <v>3.4550960000000002</v>
      </c>
      <c r="H1297" s="678">
        <v>7.84</v>
      </c>
      <c r="I1297" s="678">
        <v>49.737907</v>
      </c>
      <c r="J1297" s="678">
        <v>2535.0300000000002</v>
      </c>
      <c r="K1297" s="1023">
        <f t="shared" si="231"/>
        <v>49.737907</v>
      </c>
      <c r="L1297" s="678">
        <f t="shared" si="231"/>
        <v>2535.0300000000002</v>
      </c>
      <c r="M1297" s="677">
        <f t="shared" si="232"/>
        <v>1.9620243941886287E-2</v>
      </c>
      <c r="N1297" s="1141">
        <f t="shared" si="233"/>
        <v>282.09199999999998</v>
      </c>
      <c r="O1297" s="679">
        <f t="shared" si="234"/>
        <v>5.5347138540545862</v>
      </c>
      <c r="P1297" s="679">
        <f t="shared" si="235"/>
        <v>1177.2146365131773</v>
      </c>
      <c r="Q1297" s="680">
        <f t="shared" si="236"/>
        <v>332.08283124327522</v>
      </c>
    </row>
    <row r="1298" spans="1:17">
      <c r="A1298" s="1522"/>
      <c r="B1298" s="254">
        <v>5</v>
      </c>
      <c r="C1298" s="1129" t="s">
        <v>694</v>
      </c>
      <c r="D1298" s="1184">
        <v>44</v>
      </c>
      <c r="E1298" s="1184">
        <v>1968</v>
      </c>
      <c r="F1298" s="678">
        <f t="shared" si="230"/>
        <v>72.761004</v>
      </c>
      <c r="G1298" s="678">
        <v>3.8395769999999998</v>
      </c>
      <c r="H1298" s="678">
        <v>8</v>
      </c>
      <c r="I1298" s="678">
        <v>60.921427000000001</v>
      </c>
      <c r="J1298" s="678">
        <v>2579.88</v>
      </c>
      <c r="K1298" s="1023">
        <f t="shared" si="231"/>
        <v>60.921427000000001</v>
      </c>
      <c r="L1298" s="678">
        <f t="shared" si="231"/>
        <v>2579.88</v>
      </c>
      <c r="M1298" s="677">
        <f t="shared" si="232"/>
        <v>2.3614054529668044E-2</v>
      </c>
      <c r="N1298" s="1141">
        <f t="shared" si="233"/>
        <v>282.09199999999998</v>
      </c>
      <c r="O1298" s="679">
        <f t="shared" si="234"/>
        <v>6.6613358703831178</v>
      </c>
      <c r="P1298" s="679">
        <f t="shared" si="235"/>
        <v>1416.8432717800827</v>
      </c>
      <c r="Q1298" s="680">
        <f t="shared" si="236"/>
        <v>399.68015222298703</v>
      </c>
    </row>
    <row r="1299" spans="1:17">
      <c r="A1299" s="1522"/>
      <c r="B1299" s="254">
        <v>6</v>
      </c>
      <c r="C1299" s="1129" t="s">
        <v>695</v>
      </c>
      <c r="D1299" s="1184">
        <v>44</v>
      </c>
      <c r="E1299" s="1184">
        <v>1968</v>
      </c>
      <c r="F1299" s="678">
        <f t="shared" si="230"/>
        <v>53.693003000000004</v>
      </c>
      <c r="G1299" s="678">
        <v>2.8746079999999998</v>
      </c>
      <c r="H1299" s="678">
        <v>7.04</v>
      </c>
      <c r="I1299" s="678">
        <v>43.778395000000003</v>
      </c>
      <c r="J1299" s="678">
        <v>1849.19</v>
      </c>
      <c r="K1299" s="1023">
        <f t="shared" si="231"/>
        <v>43.778395000000003</v>
      </c>
      <c r="L1299" s="678">
        <f t="shared" si="231"/>
        <v>1849.19</v>
      </c>
      <c r="M1299" s="677">
        <f t="shared" si="232"/>
        <v>2.3674362829130595E-2</v>
      </c>
      <c r="N1299" s="1141">
        <f t="shared" si="233"/>
        <v>282.09199999999998</v>
      </c>
      <c r="O1299" s="679">
        <f t="shared" si="234"/>
        <v>6.6783483591951072</v>
      </c>
      <c r="P1299" s="679">
        <f t="shared" si="235"/>
        <v>1420.4617697478357</v>
      </c>
      <c r="Q1299" s="680">
        <f t="shared" si="236"/>
        <v>400.70090155170641</v>
      </c>
    </row>
    <row r="1300" spans="1:17">
      <c r="A1300" s="1522"/>
      <c r="B1300" s="254">
        <v>7</v>
      </c>
      <c r="C1300" s="1129" t="s">
        <v>696</v>
      </c>
      <c r="D1300" s="1184">
        <v>44</v>
      </c>
      <c r="E1300" s="1184">
        <v>1970</v>
      </c>
      <c r="F1300" s="678">
        <f t="shared" si="230"/>
        <v>60.257001000000002</v>
      </c>
      <c r="G1300" s="678">
        <v>3.6198030000000001</v>
      </c>
      <c r="H1300" s="678">
        <v>7.04</v>
      </c>
      <c r="I1300" s="678">
        <v>49.597197999999999</v>
      </c>
      <c r="J1300" s="678">
        <v>2311.09</v>
      </c>
      <c r="K1300" s="1023">
        <f t="shared" si="231"/>
        <v>49.597197999999999</v>
      </c>
      <c r="L1300" s="678">
        <f t="shared" si="231"/>
        <v>2311.09</v>
      </c>
      <c r="M1300" s="677">
        <f t="shared" si="232"/>
        <v>2.1460522091307561E-2</v>
      </c>
      <c r="N1300" s="1141">
        <f t="shared" si="233"/>
        <v>282.09199999999998</v>
      </c>
      <c r="O1300" s="679">
        <f t="shared" si="234"/>
        <v>6.0538415977811324</v>
      </c>
      <c r="P1300" s="679">
        <f t="shared" si="235"/>
        <v>1287.6313254784536</v>
      </c>
      <c r="Q1300" s="680">
        <f t="shared" si="236"/>
        <v>363.23049586686795</v>
      </c>
    </row>
    <row r="1301" spans="1:17">
      <c r="A1301" s="1522"/>
      <c r="B1301" s="254">
        <v>8</v>
      </c>
      <c r="C1301" s="1129" t="s">
        <v>697</v>
      </c>
      <c r="D1301" s="1184">
        <v>22</v>
      </c>
      <c r="E1301" s="1184">
        <v>1985</v>
      </c>
      <c r="F1301" s="678">
        <f t="shared" si="230"/>
        <v>31.950001</v>
      </c>
      <c r="G1301" s="678">
        <v>2.6341320000000001</v>
      </c>
      <c r="H1301" s="678">
        <v>3.74</v>
      </c>
      <c r="I1301" s="678">
        <v>25.575869000000001</v>
      </c>
      <c r="J1301" s="678">
        <v>1124.8</v>
      </c>
      <c r="K1301" s="1023">
        <f t="shared" si="231"/>
        <v>25.575869000000001</v>
      </c>
      <c r="L1301" s="678">
        <f t="shared" si="231"/>
        <v>1124.8</v>
      </c>
      <c r="M1301" s="677">
        <f t="shared" si="232"/>
        <v>2.2738148115220486E-2</v>
      </c>
      <c r="N1301" s="1141">
        <f t="shared" si="233"/>
        <v>282.09199999999998</v>
      </c>
      <c r="O1301" s="679">
        <f t="shared" si="234"/>
        <v>6.414249678118777</v>
      </c>
      <c r="P1301" s="679">
        <f t="shared" si="235"/>
        <v>1364.2888869132294</v>
      </c>
      <c r="Q1301" s="680">
        <f t="shared" si="236"/>
        <v>384.85498068712667</v>
      </c>
    </row>
    <row r="1302" spans="1:17">
      <c r="A1302" s="1522"/>
      <c r="B1302" s="254">
        <v>9</v>
      </c>
      <c r="C1302" s="1129" t="s">
        <v>698</v>
      </c>
      <c r="D1302" s="1184">
        <v>22</v>
      </c>
      <c r="E1302" s="1184">
        <v>1987</v>
      </c>
      <c r="F1302" s="678">
        <f t="shared" si="230"/>
        <v>37.391998000000001</v>
      </c>
      <c r="G1302" s="678">
        <v>2.2571340000000002</v>
      </c>
      <c r="H1302" s="678">
        <v>3.80579</v>
      </c>
      <c r="I1302" s="678">
        <v>31.329073999999999</v>
      </c>
      <c r="J1302" s="678">
        <v>1206.54</v>
      </c>
      <c r="K1302" s="1023">
        <f t="shared" si="231"/>
        <v>31.329073999999999</v>
      </c>
      <c r="L1302" s="678">
        <f t="shared" si="231"/>
        <v>1206.54</v>
      </c>
      <c r="M1302" s="677">
        <f t="shared" si="232"/>
        <v>2.59660467120858E-2</v>
      </c>
      <c r="N1302" s="1141">
        <f t="shared" si="233"/>
        <v>282.09199999999998</v>
      </c>
      <c r="O1302" s="679">
        <f t="shared" si="234"/>
        <v>7.324814049105707</v>
      </c>
      <c r="P1302" s="679">
        <f t="shared" si="235"/>
        <v>1557.9628027251479</v>
      </c>
      <c r="Q1302" s="680">
        <f t="shared" si="236"/>
        <v>439.48884294634234</v>
      </c>
    </row>
    <row r="1303" spans="1:17" ht="12" thickBot="1">
      <c r="A1303" s="1523"/>
      <c r="B1303" s="256">
        <v>10</v>
      </c>
      <c r="C1303" s="1131" t="s">
        <v>510</v>
      </c>
      <c r="D1303" s="1187">
        <v>22</v>
      </c>
      <c r="E1303" s="1187">
        <v>1987</v>
      </c>
      <c r="F1303" s="1224">
        <f t="shared" si="230"/>
        <v>31.019000999999999</v>
      </c>
      <c r="G1303" s="1224">
        <v>1.8158559999999999</v>
      </c>
      <c r="H1303" s="1224">
        <v>3.4</v>
      </c>
      <c r="I1303" s="1224">
        <v>25.803145000000001</v>
      </c>
      <c r="J1303" s="1224">
        <v>1081.6300000000001</v>
      </c>
      <c r="K1303" s="1247">
        <f t="shared" si="231"/>
        <v>25.803145000000001</v>
      </c>
      <c r="L1303" s="1224">
        <f t="shared" si="231"/>
        <v>1081.6300000000001</v>
      </c>
      <c r="M1303" s="1150">
        <f t="shared" si="232"/>
        <v>2.3855796344406127E-2</v>
      </c>
      <c r="N1303" s="1151">
        <f t="shared" si="233"/>
        <v>282.09199999999998</v>
      </c>
      <c r="O1303" s="1132">
        <f t="shared" si="234"/>
        <v>6.7295293023862133</v>
      </c>
      <c r="P1303" s="1132">
        <f t="shared" si="235"/>
        <v>1431.3477806643675</v>
      </c>
      <c r="Q1303" s="1133">
        <f t="shared" si="236"/>
        <v>403.77175814317269</v>
      </c>
    </row>
    <row r="1306" spans="1:17" ht="15">
      <c r="A1306" s="1540" t="s">
        <v>512</v>
      </c>
      <c r="B1306" s="1540"/>
      <c r="C1306" s="1540"/>
      <c r="D1306" s="1540"/>
      <c r="E1306" s="1540"/>
      <c r="F1306" s="1540"/>
      <c r="G1306" s="1540"/>
      <c r="H1306" s="1540"/>
      <c r="I1306" s="1540"/>
      <c r="J1306" s="1540"/>
      <c r="K1306" s="1540"/>
      <c r="L1306" s="1540"/>
      <c r="M1306" s="1540"/>
      <c r="N1306" s="1540"/>
      <c r="O1306" s="1540"/>
      <c r="P1306" s="1540"/>
      <c r="Q1306" s="1540"/>
    </row>
    <row r="1307" spans="1:17" ht="13.5" thickBot="1">
      <c r="A1307" s="1265"/>
      <c r="B1307" s="1265"/>
      <c r="C1307" s="1265"/>
      <c r="D1307" s="1265"/>
      <c r="E1307" s="1521" t="s">
        <v>507</v>
      </c>
      <c r="F1307" s="1521"/>
      <c r="G1307" s="1521"/>
      <c r="H1307" s="1521"/>
      <c r="I1307" s="1265">
        <v>-0.8</v>
      </c>
      <c r="J1307" s="1265" t="s">
        <v>506</v>
      </c>
      <c r="K1307" s="1265" t="s">
        <v>508</v>
      </c>
      <c r="L1307" s="1265">
        <v>583</v>
      </c>
      <c r="M1307" s="1265"/>
      <c r="N1307" s="1265"/>
      <c r="O1307" s="1265"/>
      <c r="P1307" s="1265"/>
      <c r="Q1307" s="1265"/>
    </row>
    <row r="1308" spans="1:17">
      <c r="A1308" s="1580" t="s">
        <v>1</v>
      </c>
      <c r="B1308" s="1552" t="s">
        <v>0</v>
      </c>
      <c r="C1308" s="1545" t="s">
        <v>2</v>
      </c>
      <c r="D1308" s="1545" t="s">
        <v>3</v>
      </c>
      <c r="E1308" s="1545" t="s">
        <v>38</v>
      </c>
      <c r="F1308" s="1584" t="s">
        <v>14</v>
      </c>
      <c r="G1308" s="1584"/>
      <c r="H1308" s="1584"/>
      <c r="I1308" s="1584"/>
      <c r="J1308" s="1545" t="s">
        <v>4</v>
      </c>
      <c r="K1308" s="1545" t="s">
        <v>15</v>
      </c>
      <c r="L1308" s="1545" t="s">
        <v>5</v>
      </c>
      <c r="M1308" s="1545" t="s">
        <v>6</v>
      </c>
      <c r="N1308" s="1545" t="s">
        <v>16</v>
      </c>
      <c r="O1308" s="1545" t="s">
        <v>17</v>
      </c>
      <c r="P1308" s="1541" t="s">
        <v>25</v>
      </c>
      <c r="Q1308" s="1543" t="s">
        <v>26</v>
      </c>
    </row>
    <row r="1309" spans="1:17" ht="33.75">
      <c r="A1309" s="1581"/>
      <c r="B1309" s="1553"/>
      <c r="C1309" s="1546"/>
      <c r="D1309" s="1546"/>
      <c r="E1309" s="1546"/>
      <c r="F1309" s="1264" t="s">
        <v>18</v>
      </c>
      <c r="G1309" s="1264" t="s">
        <v>19</v>
      </c>
      <c r="H1309" s="1264" t="s">
        <v>32</v>
      </c>
      <c r="I1309" s="1264" t="s">
        <v>21</v>
      </c>
      <c r="J1309" s="1546"/>
      <c r="K1309" s="1546"/>
      <c r="L1309" s="1546"/>
      <c r="M1309" s="1546"/>
      <c r="N1309" s="1546"/>
      <c r="O1309" s="1546"/>
      <c r="P1309" s="1542"/>
      <c r="Q1309" s="1544"/>
    </row>
    <row r="1310" spans="1:17" ht="12" thickBot="1">
      <c r="A1310" s="1582"/>
      <c r="B1310" s="1578"/>
      <c r="C1310" s="1583"/>
      <c r="D1310" s="34" t="s">
        <v>7</v>
      </c>
      <c r="E1310" s="34" t="s">
        <v>8</v>
      </c>
      <c r="F1310" s="34" t="s">
        <v>9</v>
      </c>
      <c r="G1310" s="34" t="s">
        <v>9</v>
      </c>
      <c r="H1310" s="34" t="s">
        <v>9</v>
      </c>
      <c r="I1310" s="34" t="s">
        <v>9</v>
      </c>
      <c r="J1310" s="34" t="s">
        <v>22</v>
      </c>
      <c r="K1310" s="34" t="s">
        <v>9</v>
      </c>
      <c r="L1310" s="34" t="s">
        <v>22</v>
      </c>
      <c r="M1310" s="34" t="s">
        <v>23</v>
      </c>
      <c r="N1310" s="34" t="s">
        <v>10</v>
      </c>
      <c r="O1310" s="34" t="s">
        <v>24</v>
      </c>
      <c r="P1310" s="40" t="s">
        <v>27</v>
      </c>
      <c r="Q1310" s="36" t="s">
        <v>28</v>
      </c>
    </row>
    <row r="1311" spans="1:17">
      <c r="A1311" s="1530" t="s">
        <v>339</v>
      </c>
      <c r="B1311" s="14">
        <v>1</v>
      </c>
      <c r="C1311" s="1685" t="s">
        <v>699</v>
      </c>
      <c r="D1311" s="1686">
        <v>48</v>
      </c>
      <c r="E1311" s="1686">
        <v>1964</v>
      </c>
      <c r="F1311" s="1687">
        <v>44.88</v>
      </c>
      <c r="G1311" s="1687">
        <v>4</v>
      </c>
      <c r="H1311" s="1687">
        <v>7.68</v>
      </c>
      <c r="I1311" s="1687">
        <v>33.11</v>
      </c>
      <c r="J1311" s="1687">
        <v>2296</v>
      </c>
      <c r="K1311" s="1688">
        <v>33.119999999999997</v>
      </c>
      <c r="L1311" s="1687">
        <v>2296</v>
      </c>
      <c r="M1311" s="1689">
        <f>K1311/L1311</f>
        <v>1.4425087108013936E-2</v>
      </c>
      <c r="N1311" s="1690">
        <v>243</v>
      </c>
      <c r="O1311" s="1691">
        <f>M1311*N1311</f>
        <v>3.5052961672473866</v>
      </c>
      <c r="P1311" s="1691">
        <f>M1311*60*1000</f>
        <v>865.5052264808362</v>
      </c>
      <c r="Q1311" s="999">
        <f>P1311*N1311/1000</f>
        <v>210.31777003484319</v>
      </c>
    </row>
    <row r="1312" spans="1:17">
      <c r="A1312" s="1531"/>
      <c r="B1312" s="15">
        <v>2</v>
      </c>
      <c r="C1312" s="1048" t="s">
        <v>78</v>
      </c>
      <c r="D1312" s="1001">
        <v>48</v>
      </c>
      <c r="E1312" s="1001">
        <v>1961</v>
      </c>
      <c r="F1312" s="669">
        <v>40.6</v>
      </c>
      <c r="G1312" s="669">
        <v>5.4</v>
      </c>
      <c r="H1312" s="669">
        <v>7.68</v>
      </c>
      <c r="I1312" s="669">
        <v>27.48</v>
      </c>
      <c r="J1312" s="669">
        <v>2296</v>
      </c>
      <c r="K1312" s="1003">
        <f>I1312</f>
        <v>27.48</v>
      </c>
      <c r="L1312" s="669">
        <v>2296</v>
      </c>
      <c r="M1312" s="670">
        <f t="shared" ref="M1312:M1320" si="237">K1312/L1312</f>
        <v>1.1968641114982579E-2</v>
      </c>
      <c r="N1312" s="1049">
        <v>243</v>
      </c>
      <c r="O1312" s="1004">
        <f t="shared" ref="O1312:O1330" si="238">M1312*N1312</f>
        <v>2.9083797909407667</v>
      </c>
      <c r="P1312" s="1004">
        <f t="shared" ref="P1312:P1330" si="239">M1312*60*1000</f>
        <v>718.11846689895481</v>
      </c>
      <c r="Q1312" s="1005">
        <f t="shared" ref="Q1312:Q1330" si="240">P1312*N1312/1000</f>
        <v>174.50278745644601</v>
      </c>
    </row>
    <row r="1313" spans="1:17">
      <c r="A1313" s="1531"/>
      <c r="B1313" s="15">
        <v>3</v>
      </c>
      <c r="C1313" s="1048" t="s">
        <v>700</v>
      </c>
      <c r="D1313" s="1001">
        <v>48</v>
      </c>
      <c r="E1313" s="1001">
        <v>1961</v>
      </c>
      <c r="F1313" s="669">
        <v>46.11</v>
      </c>
      <c r="G1313" s="669">
        <v>4.0999999999999996</v>
      </c>
      <c r="H1313" s="669">
        <v>7.68</v>
      </c>
      <c r="I1313" s="669">
        <v>34.340000000000003</v>
      </c>
      <c r="J1313" s="669">
        <v>2296</v>
      </c>
      <c r="K1313" s="1003">
        <f t="shared" ref="K1313:L1330" si="241">I1313</f>
        <v>34.340000000000003</v>
      </c>
      <c r="L1313" s="669">
        <v>2296</v>
      </c>
      <c r="M1313" s="670">
        <f t="shared" si="237"/>
        <v>1.4956445993031361E-2</v>
      </c>
      <c r="N1313" s="1049">
        <v>243</v>
      </c>
      <c r="O1313" s="1004">
        <f t="shared" si="238"/>
        <v>3.6344163763066208</v>
      </c>
      <c r="P1313" s="1004">
        <f t="shared" si="239"/>
        <v>897.38675958188162</v>
      </c>
      <c r="Q1313" s="1005">
        <f t="shared" si="240"/>
        <v>218.06498257839723</v>
      </c>
    </row>
    <row r="1314" spans="1:17">
      <c r="A1314" s="1531"/>
      <c r="B1314" s="15">
        <v>4</v>
      </c>
      <c r="C1314" s="1048" t="s">
        <v>514</v>
      </c>
      <c r="D1314" s="1001">
        <v>48</v>
      </c>
      <c r="E1314" s="1001">
        <v>1996</v>
      </c>
      <c r="F1314" s="669">
        <v>18</v>
      </c>
      <c r="G1314" s="669">
        <v>2.77</v>
      </c>
      <c r="H1314" s="669">
        <v>2.4</v>
      </c>
      <c r="I1314" s="669">
        <v>10</v>
      </c>
      <c r="J1314" s="669">
        <v>906</v>
      </c>
      <c r="K1314" s="1003">
        <f t="shared" si="241"/>
        <v>10</v>
      </c>
      <c r="L1314" s="669">
        <v>906</v>
      </c>
      <c r="M1314" s="670">
        <f t="shared" si="237"/>
        <v>1.1037527593818985E-2</v>
      </c>
      <c r="N1314" s="1049">
        <v>243</v>
      </c>
      <c r="O1314" s="1004">
        <f t="shared" si="238"/>
        <v>2.6821192052980134</v>
      </c>
      <c r="P1314" s="1004">
        <f t="shared" si="239"/>
        <v>662.25165562913912</v>
      </c>
      <c r="Q1314" s="1005">
        <f t="shared" si="240"/>
        <v>160.9271523178808</v>
      </c>
    </row>
    <row r="1315" spans="1:17">
      <c r="A1315" s="1531"/>
      <c r="B1315" s="15">
        <v>5</v>
      </c>
      <c r="C1315" s="1048" t="s">
        <v>701</v>
      </c>
      <c r="D1315" s="1001">
        <v>48</v>
      </c>
      <c r="E1315" s="1001">
        <v>1961</v>
      </c>
      <c r="F1315" s="669">
        <v>49</v>
      </c>
      <c r="G1315" s="669">
        <v>4.9000000000000004</v>
      </c>
      <c r="H1315" s="669">
        <v>7.68</v>
      </c>
      <c r="I1315" s="669">
        <v>36.4</v>
      </c>
      <c r="J1315" s="669">
        <v>2299</v>
      </c>
      <c r="K1315" s="1003">
        <f t="shared" si="241"/>
        <v>36.4</v>
      </c>
      <c r="L1315" s="669">
        <v>2299</v>
      </c>
      <c r="M1315" s="670">
        <f t="shared" si="237"/>
        <v>1.58329708568943E-2</v>
      </c>
      <c r="N1315" s="1049">
        <v>243</v>
      </c>
      <c r="O1315" s="1004">
        <f t="shared" si="238"/>
        <v>3.847411918225315</v>
      </c>
      <c r="P1315" s="1004">
        <f t="shared" si="239"/>
        <v>949.97825141365797</v>
      </c>
      <c r="Q1315" s="1005">
        <f t="shared" si="240"/>
        <v>230.84471509351889</v>
      </c>
    </row>
    <row r="1316" spans="1:17">
      <c r="A1316" s="1531"/>
      <c r="B1316" s="15">
        <v>6</v>
      </c>
      <c r="C1316" s="1048" t="s">
        <v>387</v>
      </c>
      <c r="D1316" s="1001">
        <v>48</v>
      </c>
      <c r="E1316" s="1001">
        <v>1961</v>
      </c>
      <c r="F1316" s="669">
        <v>48</v>
      </c>
      <c r="G1316" s="669">
        <v>5.3</v>
      </c>
      <c r="H1316" s="669">
        <v>7.68</v>
      </c>
      <c r="I1316" s="669">
        <v>35</v>
      </c>
      <c r="J1316" s="669">
        <v>2297</v>
      </c>
      <c r="K1316" s="1003">
        <f t="shared" si="241"/>
        <v>35</v>
      </c>
      <c r="L1316" s="669">
        <v>2297</v>
      </c>
      <c r="M1316" s="670">
        <f t="shared" si="237"/>
        <v>1.5237265999129298E-2</v>
      </c>
      <c r="N1316" s="1049">
        <v>243</v>
      </c>
      <c r="O1316" s="1004">
        <f t="shared" si="238"/>
        <v>3.7026556377884194</v>
      </c>
      <c r="P1316" s="1004">
        <f t="shared" si="239"/>
        <v>914.23595994775781</v>
      </c>
      <c r="Q1316" s="1005">
        <f t="shared" si="240"/>
        <v>222.15933826730515</v>
      </c>
    </row>
    <row r="1317" spans="1:17">
      <c r="A1317" s="1531"/>
      <c r="B1317" s="15">
        <v>7</v>
      </c>
      <c r="C1317" s="1048" t="s">
        <v>702</v>
      </c>
      <c r="D1317" s="1001">
        <v>50</v>
      </c>
      <c r="E1317" s="1001">
        <v>2006</v>
      </c>
      <c r="F1317" s="669">
        <v>12.57</v>
      </c>
      <c r="G1317" s="669">
        <v>2.2999999999999998</v>
      </c>
      <c r="H1317" s="669">
        <v>1.2</v>
      </c>
      <c r="I1317" s="669">
        <v>7.64</v>
      </c>
      <c r="J1317" s="669">
        <v>1104</v>
      </c>
      <c r="K1317" s="1003">
        <f t="shared" si="241"/>
        <v>7.64</v>
      </c>
      <c r="L1317" s="669">
        <v>1104</v>
      </c>
      <c r="M1317" s="670">
        <f t="shared" si="237"/>
        <v>6.9202898550724638E-3</v>
      </c>
      <c r="N1317" s="1049">
        <v>243</v>
      </c>
      <c r="O1317" s="1004">
        <f t="shared" si="238"/>
        <v>1.6816304347826088</v>
      </c>
      <c r="P1317" s="1004">
        <f t="shared" si="239"/>
        <v>415.21739130434781</v>
      </c>
      <c r="Q1317" s="1005">
        <f t="shared" si="240"/>
        <v>100.89782608695651</v>
      </c>
    </row>
    <row r="1318" spans="1:17">
      <c r="A1318" s="1531"/>
      <c r="B1318" s="15">
        <v>8</v>
      </c>
      <c r="C1318" s="1048" t="s">
        <v>703</v>
      </c>
      <c r="D1318" s="1001">
        <v>60</v>
      </c>
      <c r="E1318" s="1001">
        <v>1964</v>
      </c>
      <c r="F1318" s="669">
        <v>46.54</v>
      </c>
      <c r="G1318" s="669">
        <v>4.1399999999999997</v>
      </c>
      <c r="H1318" s="669">
        <v>9.6</v>
      </c>
      <c r="I1318" s="669">
        <v>32.79</v>
      </c>
      <c r="J1318" s="669">
        <v>2697</v>
      </c>
      <c r="K1318" s="1003">
        <f t="shared" si="241"/>
        <v>32.79</v>
      </c>
      <c r="L1318" s="669">
        <v>2697</v>
      </c>
      <c r="M1318" s="670">
        <f t="shared" si="237"/>
        <v>1.2157953281423804E-2</v>
      </c>
      <c r="N1318" s="1049">
        <v>243</v>
      </c>
      <c r="O1318" s="1004">
        <f t="shared" si="238"/>
        <v>2.9543826473859842</v>
      </c>
      <c r="P1318" s="1004">
        <f t="shared" si="239"/>
        <v>729.47719688542827</v>
      </c>
      <c r="Q1318" s="1005">
        <f t="shared" si="240"/>
        <v>177.26295884315908</v>
      </c>
    </row>
    <row r="1319" spans="1:17">
      <c r="A1319" s="1531"/>
      <c r="B1319" s="15">
        <v>9</v>
      </c>
      <c r="C1319" s="1048" t="s">
        <v>513</v>
      </c>
      <c r="D1319" s="1001">
        <v>60</v>
      </c>
      <c r="E1319" s="1001">
        <v>1966</v>
      </c>
      <c r="F1319" s="669">
        <v>48.3</v>
      </c>
      <c r="G1319" s="669">
        <v>4.6900000000000004</v>
      </c>
      <c r="H1319" s="669">
        <v>9.6</v>
      </c>
      <c r="I1319" s="669">
        <v>34</v>
      </c>
      <c r="J1319" s="669">
        <v>2723</v>
      </c>
      <c r="K1319" s="1003">
        <f t="shared" si="241"/>
        <v>34</v>
      </c>
      <c r="L1319" s="669">
        <v>2723</v>
      </c>
      <c r="M1319" s="670">
        <f t="shared" si="237"/>
        <v>1.2486228424531766E-2</v>
      </c>
      <c r="N1319" s="1049">
        <v>243</v>
      </c>
      <c r="O1319" s="1004">
        <f t="shared" si="238"/>
        <v>3.0341535071612191</v>
      </c>
      <c r="P1319" s="1004">
        <f t="shared" si="239"/>
        <v>749.17370547190603</v>
      </c>
      <c r="Q1319" s="1005">
        <f t="shared" si="240"/>
        <v>182.04921042967317</v>
      </c>
    </row>
    <row r="1320" spans="1:17" ht="12" thickBot="1">
      <c r="A1320" s="1569"/>
      <c r="B1320" s="56">
        <v>10</v>
      </c>
      <c r="C1320" s="1126" t="s">
        <v>704</v>
      </c>
      <c r="D1320" s="1159">
        <v>60</v>
      </c>
      <c r="E1320" s="1159">
        <v>1964</v>
      </c>
      <c r="F1320" s="1277">
        <v>58.12</v>
      </c>
      <c r="G1320" s="1277">
        <v>5.18</v>
      </c>
      <c r="H1320" s="1277">
        <v>9.6</v>
      </c>
      <c r="I1320" s="1277">
        <v>43.32</v>
      </c>
      <c r="J1320" s="1277">
        <v>2714</v>
      </c>
      <c r="K1320" s="1278">
        <f t="shared" si="241"/>
        <v>43.32</v>
      </c>
      <c r="L1320" s="1277">
        <v>2714</v>
      </c>
      <c r="M1320" s="1146">
        <f t="shared" si="237"/>
        <v>1.5961680176860723E-2</v>
      </c>
      <c r="N1320" s="1147">
        <v>243</v>
      </c>
      <c r="O1320" s="1161">
        <f t="shared" si="238"/>
        <v>3.8786882829771558</v>
      </c>
      <c r="P1320" s="1161">
        <f t="shared" si="239"/>
        <v>957.70081061164331</v>
      </c>
      <c r="Q1320" s="1162">
        <f t="shared" si="240"/>
        <v>232.72129697862931</v>
      </c>
    </row>
    <row r="1321" spans="1:17">
      <c r="A1321" s="1533" t="s">
        <v>332</v>
      </c>
      <c r="B1321" s="240">
        <v>1</v>
      </c>
      <c r="C1321" s="1006" t="s">
        <v>705</v>
      </c>
      <c r="D1321" s="1255">
        <v>48</v>
      </c>
      <c r="E1321" s="1255">
        <v>1961</v>
      </c>
      <c r="F1321" s="1009">
        <v>54.39</v>
      </c>
      <c r="G1321" s="1009">
        <v>4</v>
      </c>
      <c r="H1321" s="1009">
        <v>7.68</v>
      </c>
      <c r="I1321" s="1009">
        <v>42.65</v>
      </c>
      <c r="J1321" s="1009">
        <v>2393</v>
      </c>
      <c r="K1321" s="1010">
        <f t="shared" si="241"/>
        <v>42.65</v>
      </c>
      <c r="L1321" s="1009">
        <f>J1321</f>
        <v>2393</v>
      </c>
      <c r="M1321" s="1257">
        <f>K1321/L1321</f>
        <v>1.7822816548265775E-2</v>
      </c>
      <c r="N1321" s="1165">
        <v>243</v>
      </c>
      <c r="O1321" s="1258">
        <f t="shared" si="238"/>
        <v>4.3309444212285833</v>
      </c>
      <c r="P1321" s="1258">
        <f t="shared" si="239"/>
        <v>1069.3689928959463</v>
      </c>
      <c r="Q1321" s="1259">
        <f t="shared" si="240"/>
        <v>259.85666527371495</v>
      </c>
    </row>
    <row r="1322" spans="1:17">
      <c r="A1322" s="1621"/>
      <c r="B1322" s="234">
        <v>2</v>
      </c>
      <c r="C1322" s="1014" t="s">
        <v>706</v>
      </c>
      <c r="D1322" s="1007">
        <v>64</v>
      </c>
      <c r="E1322" s="1007">
        <v>1961</v>
      </c>
      <c r="F1322" s="1008">
        <v>73.23</v>
      </c>
      <c r="G1322" s="1008">
        <v>5.0999999999999996</v>
      </c>
      <c r="H1322" s="1008">
        <v>10.199999999999999</v>
      </c>
      <c r="I1322" s="1008">
        <v>57.86</v>
      </c>
      <c r="J1322" s="1008">
        <v>2955</v>
      </c>
      <c r="K1322" s="1015">
        <f t="shared" si="241"/>
        <v>57.86</v>
      </c>
      <c r="L1322" s="1008">
        <f t="shared" si="241"/>
        <v>2955</v>
      </c>
      <c r="M1322" s="1016">
        <f>K1322/L1322</f>
        <v>1.9580372250423011E-2</v>
      </c>
      <c r="N1322" s="1168">
        <v>243</v>
      </c>
      <c r="O1322" s="1171">
        <f t="shared" si="238"/>
        <v>4.7580304568527918</v>
      </c>
      <c r="P1322" s="1171">
        <f t="shared" si="239"/>
        <v>1174.8223350253807</v>
      </c>
      <c r="Q1322" s="1017">
        <f t="shared" si="240"/>
        <v>285.4818274111675</v>
      </c>
    </row>
    <row r="1323" spans="1:17">
      <c r="A1323" s="1621"/>
      <c r="B1323" s="296">
        <v>3</v>
      </c>
      <c r="C1323" s="1014" t="s">
        <v>707</v>
      </c>
      <c r="D1323" s="1007">
        <v>48</v>
      </c>
      <c r="E1323" s="1007">
        <v>1961</v>
      </c>
      <c r="F1323" s="1008">
        <v>52.44</v>
      </c>
      <c r="G1323" s="1008">
        <v>5.35</v>
      </c>
      <c r="H1323" s="1008">
        <v>7.68</v>
      </c>
      <c r="I1323" s="1008">
        <v>39.409999999999997</v>
      </c>
      <c r="J1323" s="1008">
        <v>2393</v>
      </c>
      <c r="K1323" s="1015">
        <f t="shared" si="241"/>
        <v>39.409999999999997</v>
      </c>
      <c r="L1323" s="1008">
        <f t="shared" si="241"/>
        <v>2393</v>
      </c>
      <c r="M1323" s="1016">
        <f t="shared" ref="M1323:M1330" si="242">K1323/L1323</f>
        <v>1.6468867530296697E-2</v>
      </c>
      <c r="N1323" s="1168">
        <v>243</v>
      </c>
      <c r="O1323" s="1171">
        <f t="shared" si="238"/>
        <v>4.0019348098620977</v>
      </c>
      <c r="P1323" s="1171">
        <f t="shared" si="239"/>
        <v>988.13205181780188</v>
      </c>
      <c r="Q1323" s="1017">
        <f t="shared" si="240"/>
        <v>240.11608859172586</v>
      </c>
    </row>
    <row r="1324" spans="1:17">
      <c r="A1324" s="1621"/>
      <c r="B1324" s="234">
        <v>4</v>
      </c>
      <c r="C1324" s="1170" t="s">
        <v>708</v>
      </c>
      <c r="D1324" s="1007">
        <v>60</v>
      </c>
      <c r="E1324" s="1007">
        <v>1985</v>
      </c>
      <c r="F1324" s="1008">
        <v>75.98</v>
      </c>
      <c r="G1324" s="1008">
        <v>7</v>
      </c>
      <c r="H1324" s="1008">
        <v>9.6</v>
      </c>
      <c r="I1324" s="1008">
        <v>59.37</v>
      </c>
      <c r="J1324" s="1008">
        <v>3224</v>
      </c>
      <c r="K1324" s="1015">
        <f t="shared" si="241"/>
        <v>59.37</v>
      </c>
      <c r="L1324" s="1008">
        <f t="shared" si="241"/>
        <v>3224</v>
      </c>
      <c r="M1324" s="1016">
        <f t="shared" si="242"/>
        <v>1.841501240694789E-2</v>
      </c>
      <c r="N1324" s="1168">
        <v>243</v>
      </c>
      <c r="O1324" s="1171">
        <f t="shared" si="238"/>
        <v>4.4748480148883374</v>
      </c>
      <c r="P1324" s="1171">
        <f t="shared" si="239"/>
        <v>1104.9007444168735</v>
      </c>
      <c r="Q1324" s="1017">
        <f t="shared" si="240"/>
        <v>268.4908808933003</v>
      </c>
    </row>
    <row r="1325" spans="1:17">
      <c r="A1325" s="1621"/>
      <c r="B1325" s="234">
        <v>5</v>
      </c>
      <c r="C1325" s="1170" t="s">
        <v>709</v>
      </c>
      <c r="D1325" s="1007">
        <v>60</v>
      </c>
      <c r="E1325" s="1007">
        <v>1985</v>
      </c>
      <c r="F1325" s="1008">
        <v>79.540000000000006</v>
      </c>
      <c r="G1325" s="1008">
        <v>7.2</v>
      </c>
      <c r="H1325" s="1008">
        <v>9.6</v>
      </c>
      <c r="I1325" s="1008">
        <v>62.7</v>
      </c>
      <c r="J1325" s="1008">
        <v>3252</v>
      </c>
      <c r="K1325" s="1015">
        <f t="shared" si="241"/>
        <v>62.7</v>
      </c>
      <c r="L1325" s="1008">
        <f t="shared" si="241"/>
        <v>3252</v>
      </c>
      <c r="M1325" s="1016">
        <f t="shared" si="242"/>
        <v>1.9280442804428047E-2</v>
      </c>
      <c r="N1325" s="1168">
        <v>243</v>
      </c>
      <c r="O1325" s="1171">
        <f t="shared" si="238"/>
        <v>4.6851476014760154</v>
      </c>
      <c r="P1325" s="1171">
        <f t="shared" si="239"/>
        <v>1156.8265682656829</v>
      </c>
      <c r="Q1325" s="1017">
        <f t="shared" si="240"/>
        <v>281.10885608856097</v>
      </c>
    </row>
    <row r="1326" spans="1:17">
      <c r="A1326" s="1621"/>
      <c r="B1326" s="234">
        <v>6</v>
      </c>
      <c r="C1326" s="1170" t="s">
        <v>710</v>
      </c>
      <c r="D1326" s="1007">
        <v>30</v>
      </c>
      <c r="E1326" s="1007">
        <v>1968</v>
      </c>
      <c r="F1326" s="1008">
        <v>38.56</v>
      </c>
      <c r="G1326" s="1008">
        <v>3.4</v>
      </c>
      <c r="H1326" s="1008">
        <v>4.8</v>
      </c>
      <c r="I1326" s="1008">
        <v>30.34</v>
      </c>
      <c r="J1326" s="1008">
        <v>1726</v>
      </c>
      <c r="K1326" s="1015">
        <f t="shared" si="241"/>
        <v>30.34</v>
      </c>
      <c r="L1326" s="1008">
        <f t="shared" si="241"/>
        <v>1726</v>
      </c>
      <c r="M1326" s="1016">
        <f t="shared" si="242"/>
        <v>1.757821552723059E-2</v>
      </c>
      <c r="N1326" s="1168">
        <v>243</v>
      </c>
      <c r="O1326" s="1171">
        <f t="shared" si="238"/>
        <v>4.2715063731170337</v>
      </c>
      <c r="P1326" s="1171">
        <f t="shared" si="239"/>
        <v>1054.6929316338353</v>
      </c>
      <c r="Q1326" s="1017">
        <f t="shared" si="240"/>
        <v>256.29038238702202</v>
      </c>
    </row>
    <row r="1327" spans="1:17">
      <c r="A1327" s="1621"/>
      <c r="B1327" s="234">
        <v>7</v>
      </c>
      <c r="C1327" s="1170" t="s">
        <v>711</v>
      </c>
      <c r="D1327" s="1007">
        <v>60</v>
      </c>
      <c r="E1327" s="1007">
        <v>1967</v>
      </c>
      <c r="F1327" s="1008">
        <v>60.94</v>
      </c>
      <c r="G1327" s="1008">
        <v>4.5999999999999996</v>
      </c>
      <c r="H1327" s="1008">
        <v>9.6</v>
      </c>
      <c r="I1327" s="1008">
        <v>46.7</v>
      </c>
      <c r="J1327" s="1008">
        <v>2712</v>
      </c>
      <c r="K1327" s="1015">
        <f t="shared" si="241"/>
        <v>46.7</v>
      </c>
      <c r="L1327" s="1008">
        <f t="shared" si="241"/>
        <v>2712</v>
      </c>
      <c r="M1327" s="1016">
        <f t="shared" si="242"/>
        <v>1.7219764011799411E-2</v>
      </c>
      <c r="N1327" s="1168">
        <v>243</v>
      </c>
      <c r="O1327" s="1171">
        <f t="shared" si="238"/>
        <v>4.1844026548672568</v>
      </c>
      <c r="P1327" s="1171">
        <f t="shared" si="239"/>
        <v>1033.1858407079646</v>
      </c>
      <c r="Q1327" s="1017">
        <f t="shared" si="240"/>
        <v>251.06415929203541</v>
      </c>
    </row>
    <row r="1328" spans="1:17">
      <c r="A1328" s="1621"/>
      <c r="B1328" s="234">
        <v>8</v>
      </c>
      <c r="C1328" s="1170" t="s">
        <v>712</v>
      </c>
      <c r="D1328" s="1007">
        <v>60</v>
      </c>
      <c r="E1328" s="1007">
        <v>1983</v>
      </c>
      <c r="F1328" s="1008">
        <v>73.989999999999995</v>
      </c>
      <c r="G1328" s="1008">
        <v>7.3</v>
      </c>
      <c r="H1328" s="1008">
        <v>9.6</v>
      </c>
      <c r="I1328" s="1008">
        <v>57</v>
      </c>
      <c r="J1328" s="1008">
        <v>3251</v>
      </c>
      <c r="K1328" s="1015">
        <f t="shared" si="241"/>
        <v>57</v>
      </c>
      <c r="L1328" s="1008">
        <f t="shared" si="241"/>
        <v>3251</v>
      </c>
      <c r="M1328" s="1016">
        <f t="shared" si="242"/>
        <v>1.7533066748692708E-2</v>
      </c>
      <c r="N1328" s="1168">
        <v>243</v>
      </c>
      <c r="O1328" s="1171">
        <f t="shared" si="238"/>
        <v>4.2605352199323283</v>
      </c>
      <c r="P1328" s="1171">
        <f t="shared" si="239"/>
        <v>1051.9840049215625</v>
      </c>
      <c r="Q1328" s="1017">
        <f t="shared" si="240"/>
        <v>255.6321131959397</v>
      </c>
    </row>
    <row r="1329" spans="1:17">
      <c r="A1329" s="1621"/>
      <c r="B1329" s="234">
        <v>9</v>
      </c>
      <c r="C1329" s="1170" t="s">
        <v>713</v>
      </c>
      <c r="D1329" s="1007">
        <v>20</v>
      </c>
      <c r="E1329" s="1007">
        <v>1999</v>
      </c>
      <c r="F1329" s="1008">
        <v>25.34</v>
      </c>
      <c r="G1329" s="1008">
        <v>19.489999999999998</v>
      </c>
      <c r="H1329" s="1008">
        <v>2.6</v>
      </c>
      <c r="I1329" s="1008">
        <v>19.489999999999998</v>
      </c>
      <c r="J1329" s="1008">
        <v>1109</v>
      </c>
      <c r="K1329" s="1015">
        <f t="shared" si="241"/>
        <v>19.489999999999998</v>
      </c>
      <c r="L1329" s="1008">
        <f t="shared" si="241"/>
        <v>1109</v>
      </c>
      <c r="M1329" s="1016">
        <f t="shared" si="242"/>
        <v>1.757439134355275E-2</v>
      </c>
      <c r="N1329" s="1168">
        <v>243</v>
      </c>
      <c r="O1329" s="1171">
        <f t="shared" si="238"/>
        <v>4.2705770964833185</v>
      </c>
      <c r="P1329" s="1171">
        <f t="shared" si="239"/>
        <v>1054.4634806131651</v>
      </c>
      <c r="Q1329" s="1017">
        <f t="shared" si="240"/>
        <v>256.2346257889991</v>
      </c>
    </row>
    <row r="1330" spans="1:17" ht="12" thickBot="1">
      <c r="A1330" s="1622"/>
      <c r="B1330" s="241">
        <v>10</v>
      </c>
      <c r="C1330" s="1173" t="s">
        <v>714</v>
      </c>
      <c r="D1330" s="1174">
        <v>72</v>
      </c>
      <c r="E1330" s="1174">
        <v>1977</v>
      </c>
      <c r="F1330" s="1245">
        <v>86.88</v>
      </c>
      <c r="G1330" s="1245">
        <v>6.4</v>
      </c>
      <c r="H1330" s="1245">
        <v>11.52</v>
      </c>
      <c r="I1330" s="1245">
        <v>68.959999999999994</v>
      </c>
      <c r="J1330" s="1245">
        <v>3727</v>
      </c>
      <c r="K1330" s="1246">
        <f t="shared" si="241"/>
        <v>68.959999999999994</v>
      </c>
      <c r="L1330" s="1245">
        <f t="shared" si="241"/>
        <v>3727</v>
      </c>
      <c r="M1330" s="1178">
        <f t="shared" si="242"/>
        <v>1.8502817279313119E-2</v>
      </c>
      <c r="N1330" s="1176">
        <v>243</v>
      </c>
      <c r="O1330" s="1179">
        <f t="shared" si="238"/>
        <v>4.4961845988730875</v>
      </c>
      <c r="P1330" s="1179">
        <f t="shared" si="239"/>
        <v>1110.1690367587871</v>
      </c>
      <c r="Q1330" s="1180">
        <f t="shared" si="240"/>
        <v>269.77107593238526</v>
      </c>
    </row>
    <row r="1331" spans="1:17" ht="11.25" customHeight="1">
      <c r="A1331" s="1589" t="s">
        <v>331</v>
      </c>
      <c r="B1331" s="89">
        <v>1</v>
      </c>
      <c r="C1331" s="1127" t="s">
        <v>715</v>
      </c>
      <c r="D1331" s="1181">
        <v>20</v>
      </c>
      <c r="E1331" s="1181">
        <v>1985</v>
      </c>
      <c r="F1331" s="674">
        <v>33.46</v>
      </c>
      <c r="G1331" s="674">
        <v>2</v>
      </c>
      <c r="H1331" s="674">
        <v>3.2</v>
      </c>
      <c r="I1331" s="674">
        <v>28.22</v>
      </c>
      <c r="J1331" s="674">
        <v>1066</v>
      </c>
      <c r="K1331" s="1018">
        <f>I1331</f>
        <v>28.22</v>
      </c>
      <c r="L1331" s="674">
        <f>J1331</f>
        <v>1066</v>
      </c>
      <c r="M1331" s="673">
        <f>K1331/L1331</f>
        <v>2.6472795497185741E-2</v>
      </c>
      <c r="N1331" s="1128">
        <v>243</v>
      </c>
      <c r="O1331" s="675">
        <f>M1331*N1331</f>
        <v>6.4328893058161354</v>
      </c>
      <c r="P1331" s="675">
        <f>M1331*60*1000</f>
        <v>1588.3677298311445</v>
      </c>
      <c r="Q1331" s="676">
        <f>P1331*N1331/1000</f>
        <v>385.97335834896808</v>
      </c>
    </row>
    <row r="1332" spans="1:17">
      <c r="A1332" s="1590"/>
      <c r="B1332" s="90">
        <v>2</v>
      </c>
      <c r="C1332" s="1129" t="s">
        <v>716</v>
      </c>
      <c r="D1332" s="1184">
        <v>36</v>
      </c>
      <c r="E1332" s="1184">
        <v>1990</v>
      </c>
      <c r="F1332" s="678">
        <v>69.5</v>
      </c>
      <c r="G1332" s="678">
        <v>3.64</v>
      </c>
      <c r="H1332" s="678">
        <v>8.64</v>
      </c>
      <c r="I1332" s="678">
        <v>57.22</v>
      </c>
      <c r="J1332" s="678">
        <v>2325</v>
      </c>
      <c r="K1332" s="1023">
        <f t="shared" ref="K1332:L1340" si="243">I1332</f>
        <v>57.22</v>
      </c>
      <c r="L1332" s="678">
        <f t="shared" si="243"/>
        <v>2325</v>
      </c>
      <c r="M1332" s="677">
        <f t="shared" ref="M1332:M1340" si="244">K1332/L1332</f>
        <v>2.4610752688172043E-2</v>
      </c>
      <c r="N1332" s="1141">
        <v>243</v>
      </c>
      <c r="O1332" s="679">
        <f t="shared" ref="O1332:O1340" si="245">M1332*N1332</f>
        <v>5.9804129032258064</v>
      </c>
      <c r="P1332" s="679">
        <f t="shared" ref="P1332:P1340" si="246">M1332*60*1000</f>
        <v>1476.6451612903227</v>
      </c>
      <c r="Q1332" s="680">
        <f t="shared" ref="Q1332:Q1340" si="247">P1332*N1332/1000</f>
        <v>358.82477419354842</v>
      </c>
    </row>
    <row r="1333" spans="1:17">
      <c r="A1333" s="1590"/>
      <c r="B1333" s="90">
        <v>3</v>
      </c>
      <c r="C1333" s="1129" t="s">
        <v>717</v>
      </c>
      <c r="D1333" s="1184">
        <v>36</v>
      </c>
      <c r="E1333" s="1184">
        <v>1983</v>
      </c>
      <c r="F1333" s="678">
        <v>67.52</v>
      </c>
      <c r="G1333" s="678">
        <v>4</v>
      </c>
      <c r="H1333" s="678">
        <v>8.64</v>
      </c>
      <c r="I1333" s="678">
        <v>54.79</v>
      </c>
      <c r="J1333" s="678">
        <v>2073</v>
      </c>
      <c r="K1333" s="1023">
        <f t="shared" si="243"/>
        <v>54.79</v>
      </c>
      <c r="L1333" s="678">
        <f t="shared" si="243"/>
        <v>2073</v>
      </c>
      <c r="M1333" s="677">
        <f t="shared" si="244"/>
        <v>2.6430294259527254E-2</v>
      </c>
      <c r="N1333" s="1141">
        <v>243</v>
      </c>
      <c r="O1333" s="679">
        <f t="shared" si="245"/>
        <v>6.422561505065123</v>
      </c>
      <c r="P1333" s="679">
        <f t="shared" si="246"/>
        <v>1585.8176555716352</v>
      </c>
      <c r="Q1333" s="680">
        <f t="shared" si="247"/>
        <v>385.3536903039074</v>
      </c>
    </row>
    <row r="1334" spans="1:17">
      <c r="A1334" s="1590"/>
      <c r="B1334" s="90">
        <v>4</v>
      </c>
      <c r="C1334" s="1129" t="s">
        <v>718</v>
      </c>
      <c r="D1334" s="1184">
        <v>20</v>
      </c>
      <c r="E1334" s="1184">
        <v>1984</v>
      </c>
      <c r="F1334" s="678">
        <v>35.36</v>
      </c>
      <c r="G1334" s="678">
        <v>2</v>
      </c>
      <c r="H1334" s="678">
        <v>3.2</v>
      </c>
      <c r="I1334" s="678">
        <v>30</v>
      </c>
      <c r="J1334" s="678">
        <v>1059</v>
      </c>
      <c r="K1334" s="1023">
        <f t="shared" si="243"/>
        <v>30</v>
      </c>
      <c r="L1334" s="678">
        <f t="shared" si="243"/>
        <v>1059</v>
      </c>
      <c r="M1334" s="677">
        <f t="shared" si="244"/>
        <v>2.8328611898016998E-2</v>
      </c>
      <c r="N1334" s="1141">
        <v>243</v>
      </c>
      <c r="O1334" s="679">
        <f t="shared" si="245"/>
        <v>6.8838526912181308</v>
      </c>
      <c r="P1334" s="679">
        <f t="shared" si="246"/>
        <v>1699.7167138810198</v>
      </c>
      <c r="Q1334" s="680">
        <f t="shared" si="247"/>
        <v>413.03116147308776</v>
      </c>
    </row>
    <row r="1335" spans="1:17">
      <c r="A1335" s="1590"/>
      <c r="B1335" s="90">
        <v>5</v>
      </c>
      <c r="C1335" s="1129" t="s">
        <v>719</v>
      </c>
      <c r="D1335" s="1184">
        <v>20</v>
      </c>
      <c r="E1335" s="1184">
        <v>1982</v>
      </c>
      <c r="F1335" s="678">
        <v>36</v>
      </c>
      <c r="G1335" s="678">
        <v>1.54</v>
      </c>
      <c r="H1335" s="678">
        <v>3.2</v>
      </c>
      <c r="I1335" s="678">
        <v>31.63</v>
      </c>
      <c r="J1335" s="678">
        <v>1023</v>
      </c>
      <c r="K1335" s="1023">
        <f t="shared" si="243"/>
        <v>31.63</v>
      </c>
      <c r="L1335" s="678">
        <f t="shared" si="243"/>
        <v>1023</v>
      </c>
      <c r="M1335" s="677">
        <f t="shared" si="244"/>
        <v>3.0918866080156402E-2</v>
      </c>
      <c r="N1335" s="1141">
        <v>243</v>
      </c>
      <c r="O1335" s="679">
        <f t="shared" si="245"/>
        <v>7.5132844574780053</v>
      </c>
      <c r="P1335" s="679">
        <f t="shared" si="246"/>
        <v>1855.131964809384</v>
      </c>
      <c r="Q1335" s="680">
        <f t="shared" si="247"/>
        <v>450.79706744868037</v>
      </c>
    </row>
    <row r="1336" spans="1:17">
      <c r="A1336" s="1590"/>
      <c r="B1336" s="90">
        <v>6</v>
      </c>
      <c r="C1336" s="1129" t="s">
        <v>515</v>
      </c>
      <c r="D1336" s="1184">
        <v>20</v>
      </c>
      <c r="E1336" s="1184">
        <v>1984</v>
      </c>
      <c r="F1336" s="678">
        <v>32.799999999999997</v>
      </c>
      <c r="G1336" s="678">
        <v>1.3</v>
      </c>
      <c r="H1336" s="678">
        <v>3.2</v>
      </c>
      <c r="I1336" s="678">
        <v>28.34</v>
      </c>
      <c r="J1336" s="678">
        <v>1044</v>
      </c>
      <c r="K1336" s="1023">
        <f t="shared" si="243"/>
        <v>28.34</v>
      </c>
      <c r="L1336" s="678">
        <f t="shared" si="243"/>
        <v>1044</v>
      </c>
      <c r="M1336" s="677">
        <f t="shared" si="244"/>
        <v>2.71455938697318E-2</v>
      </c>
      <c r="N1336" s="1141">
        <v>243</v>
      </c>
      <c r="O1336" s="679">
        <f t="shared" si="245"/>
        <v>6.5963793103448269</v>
      </c>
      <c r="P1336" s="679">
        <f t="shared" si="246"/>
        <v>1628.7356321839079</v>
      </c>
      <c r="Q1336" s="680">
        <f t="shared" si="247"/>
        <v>395.78275862068961</v>
      </c>
    </row>
    <row r="1337" spans="1:17">
      <c r="A1337" s="1590"/>
      <c r="B1337" s="90">
        <v>7</v>
      </c>
      <c r="C1337" s="1129" t="s">
        <v>516</v>
      </c>
      <c r="D1337" s="1184">
        <v>20</v>
      </c>
      <c r="E1337" s="1184">
        <v>1983</v>
      </c>
      <c r="F1337" s="678">
        <v>34.6</v>
      </c>
      <c r="G1337" s="678">
        <v>1.87</v>
      </c>
      <c r="H1337" s="678">
        <v>3.2</v>
      </c>
      <c r="I1337" s="678">
        <v>29.5</v>
      </c>
      <c r="J1337" s="678">
        <v>1037</v>
      </c>
      <c r="K1337" s="1023">
        <f t="shared" si="243"/>
        <v>29.5</v>
      </c>
      <c r="L1337" s="678">
        <f t="shared" si="243"/>
        <v>1037</v>
      </c>
      <c r="M1337" s="677">
        <f t="shared" si="244"/>
        <v>2.8447444551591129E-2</v>
      </c>
      <c r="N1337" s="1141">
        <v>243</v>
      </c>
      <c r="O1337" s="679">
        <f t="shared" si="245"/>
        <v>6.9127290260366445</v>
      </c>
      <c r="P1337" s="679">
        <f t="shared" si="246"/>
        <v>1706.8466730954676</v>
      </c>
      <c r="Q1337" s="680">
        <f t="shared" si="247"/>
        <v>414.76374156219862</v>
      </c>
    </row>
    <row r="1338" spans="1:17">
      <c r="A1338" s="1590"/>
      <c r="B1338" s="90">
        <v>8</v>
      </c>
      <c r="C1338" s="1129" t="s">
        <v>517</v>
      </c>
      <c r="D1338" s="1184">
        <v>20</v>
      </c>
      <c r="E1338" s="1184">
        <v>1981</v>
      </c>
      <c r="F1338" s="678">
        <v>33.194000000000003</v>
      </c>
      <c r="G1338" s="678">
        <v>2.4</v>
      </c>
      <c r="H1338" s="678">
        <v>3.2</v>
      </c>
      <c r="I1338" s="678">
        <v>28.6</v>
      </c>
      <c r="J1338" s="678">
        <v>1034</v>
      </c>
      <c r="K1338" s="1023">
        <f t="shared" si="243"/>
        <v>28.6</v>
      </c>
      <c r="L1338" s="678">
        <f t="shared" si="243"/>
        <v>1034</v>
      </c>
      <c r="M1338" s="677">
        <f t="shared" si="244"/>
        <v>2.7659574468085108E-2</v>
      </c>
      <c r="N1338" s="1141">
        <v>243</v>
      </c>
      <c r="O1338" s="679">
        <f t="shared" si="245"/>
        <v>6.7212765957446816</v>
      </c>
      <c r="P1338" s="679">
        <f t="shared" si="246"/>
        <v>1659.5744680851064</v>
      </c>
      <c r="Q1338" s="680">
        <f t="shared" si="247"/>
        <v>403.27659574468083</v>
      </c>
    </row>
    <row r="1339" spans="1:17">
      <c r="A1339" s="1590"/>
      <c r="B1339" s="90">
        <v>9</v>
      </c>
      <c r="C1339" s="1129" t="s">
        <v>720</v>
      </c>
      <c r="D1339" s="1184">
        <v>20</v>
      </c>
      <c r="E1339" s="1184">
        <v>1982</v>
      </c>
      <c r="F1339" s="678">
        <v>34.17</v>
      </c>
      <c r="G1339" s="678">
        <v>1.4</v>
      </c>
      <c r="H1339" s="678">
        <v>3.2</v>
      </c>
      <c r="I1339" s="678">
        <v>29.59</v>
      </c>
      <c r="J1339" s="678">
        <v>1051</v>
      </c>
      <c r="K1339" s="1023">
        <f t="shared" si="243"/>
        <v>29.59</v>
      </c>
      <c r="L1339" s="678">
        <f t="shared" si="243"/>
        <v>1051</v>
      </c>
      <c r="M1339" s="677">
        <f t="shared" si="244"/>
        <v>2.8154138915318743E-2</v>
      </c>
      <c r="N1339" s="1141">
        <v>243</v>
      </c>
      <c r="O1339" s="679">
        <f t="shared" si="245"/>
        <v>6.8414557564224543</v>
      </c>
      <c r="P1339" s="679">
        <f t="shared" si="246"/>
        <v>1689.2483349191245</v>
      </c>
      <c r="Q1339" s="680">
        <f t="shared" si="247"/>
        <v>410.48734538534728</v>
      </c>
    </row>
    <row r="1340" spans="1:17" ht="11.25" customHeight="1" thickBot="1">
      <c r="A1340" s="1592"/>
      <c r="B1340" s="93">
        <v>10</v>
      </c>
      <c r="C1340" s="1131" t="s">
        <v>518</v>
      </c>
      <c r="D1340" s="1187">
        <v>20</v>
      </c>
      <c r="E1340" s="1187">
        <v>1982</v>
      </c>
      <c r="F1340" s="1224">
        <v>35.9</v>
      </c>
      <c r="G1340" s="1224">
        <v>1.76</v>
      </c>
      <c r="H1340" s="1224">
        <v>3.2</v>
      </c>
      <c r="I1340" s="1224">
        <v>30.99</v>
      </c>
      <c r="J1340" s="1224">
        <v>1027</v>
      </c>
      <c r="K1340" s="1247">
        <f t="shared" si="243"/>
        <v>30.99</v>
      </c>
      <c r="L1340" s="1224">
        <f t="shared" si="243"/>
        <v>1027</v>
      </c>
      <c r="M1340" s="1150">
        <f t="shared" si="244"/>
        <v>3.0175267770204479E-2</v>
      </c>
      <c r="N1340" s="1151">
        <v>243</v>
      </c>
      <c r="O1340" s="1132">
        <f t="shared" si="245"/>
        <v>7.3325900681596883</v>
      </c>
      <c r="P1340" s="1132">
        <f t="shared" si="246"/>
        <v>1810.5160662122687</v>
      </c>
      <c r="Q1340" s="1133">
        <f t="shared" si="247"/>
        <v>439.95540408958129</v>
      </c>
    </row>
    <row r="1341" spans="1:17">
      <c r="A1341" s="1537" t="s">
        <v>338</v>
      </c>
      <c r="B1341" s="46">
        <v>1</v>
      </c>
      <c r="C1341" s="101"/>
      <c r="D1341" s="46"/>
      <c r="E1341" s="46"/>
      <c r="F1341" s="284"/>
      <c r="G1341" s="284"/>
      <c r="H1341" s="284"/>
      <c r="I1341" s="284"/>
      <c r="J1341" s="284"/>
      <c r="K1341" s="284"/>
      <c r="L1341" s="284"/>
      <c r="M1341" s="285"/>
      <c r="N1341" s="286"/>
      <c r="O1341" s="287"/>
      <c r="P1341" s="287"/>
      <c r="Q1341" s="290"/>
    </row>
    <row r="1342" spans="1:17">
      <c r="A1342" s="1538"/>
      <c r="B1342" s="23">
        <v>2</v>
      </c>
      <c r="C1342" s="27"/>
      <c r="D1342" s="23"/>
      <c r="E1342" s="23"/>
      <c r="F1342" s="284"/>
      <c r="G1342" s="270"/>
      <c r="H1342" s="270"/>
      <c r="I1342" s="270"/>
      <c r="J1342" s="270"/>
      <c r="K1342" s="270"/>
      <c r="L1342" s="270"/>
      <c r="M1342" s="31"/>
      <c r="N1342" s="286"/>
      <c r="O1342" s="287"/>
      <c r="P1342" s="287"/>
      <c r="Q1342" s="44"/>
    </row>
    <row r="1343" spans="1:17">
      <c r="A1343" s="1538"/>
      <c r="B1343" s="23">
        <v>3</v>
      </c>
      <c r="C1343" s="27"/>
      <c r="D1343" s="23"/>
      <c r="E1343" s="23"/>
      <c r="F1343" s="284"/>
      <c r="G1343" s="270"/>
      <c r="H1343" s="270"/>
      <c r="I1343" s="270"/>
      <c r="J1343" s="270"/>
      <c r="K1343" s="270"/>
      <c r="L1343" s="270"/>
      <c r="M1343" s="31"/>
      <c r="N1343" s="286"/>
      <c r="O1343" s="287"/>
      <c r="P1343" s="287"/>
      <c r="Q1343" s="44"/>
    </row>
    <row r="1344" spans="1:17">
      <c r="A1344" s="1538"/>
      <c r="B1344" s="23">
        <v>4</v>
      </c>
      <c r="C1344" s="27"/>
      <c r="D1344" s="23"/>
      <c r="E1344" s="23"/>
      <c r="F1344" s="284"/>
      <c r="G1344" s="270"/>
      <c r="H1344" s="270"/>
      <c r="I1344" s="270"/>
      <c r="J1344" s="270"/>
      <c r="K1344" s="270"/>
      <c r="L1344" s="270"/>
      <c r="M1344" s="31"/>
      <c r="N1344" s="286"/>
      <c r="O1344" s="287"/>
      <c r="P1344" s="287"/>
      <c r="Q1344" s="44"/>
    </row>
    <row r="1345" spans="1:17">
      <c r="A1345" s="1538"/>
      <c r="B1345" s="23">
        <v>5</v>
      </c>
      <c r="C1345" s="27"/>
      <c r="D1345" s="23"/>
      <c r="E1345" s="23"/>
      <c r="F1345" s="284"/>
      <c r="G1345" s="270"/>
      <c r="H1345" s="270"/>
      <c r="I1345" s="270"/>
      <c r="J1345" s="270"/>
      <c r="K1345" s="270"/>
      <c r="L1345" s="270"/>
      <c r="M1345" s="31"/>
      <c r="N1345" s="286"/>
      <c r="O1345" s="287"/>
      <c r="P1345" s="287"/>
      <c r="Q1345" s="44"/>
    </row>
    <row r="1346" spans="1:17">
      <c r="A1346" s="1538"/>
      <c r="B1346" s="23">
        <v>6</v>
      </c>
      <c r="C1346" s="27"/>
      <c r="D1346" s="23"/>
      <c r="E1346" s="23"/>
      <c r="F1346" s="284"/>
      <c r="G1346" s="270"/>
      <c r="H1346" s="270"/>
      <c r="I1346" s="270"/>
      <c r="J1346" s="270"/>
      <c r="K1346" s="270"/>
      <c r="L1346" s="270"/>
      <c r="M1346" s="31"/>
      <c r="N1346" s="286"/>
      <c r="O1346" s="287"/>
      <c r="P1346" s="287"/>
      <c r="Q1346" s="44"/>
    </row>
    <row r="1347" spans="1:17">
      <c r="A1347" s="1538"/>
      <c r="B1347" s="23">
        <v>7</v>
      </c>
      <c r="C1347" s="27"/>
      <c r="D1347" s="23"/>
      <c r="E1347" s="23"/>
      <c r="F1347" s="284"/>
      <c r="G1347" s="270"/>
      <c r="H1347" s="270"/>
      <c r="I1347" s="270"/>
      <c r="J1347" s="270"/>
      <c r="K1347" s="270"/>
      <c r="L1347" s="270"/>
      <c r="M1347" s="31"/>
      <c r="N1347" s="286"/>
      <c r="O1347" s="287"/>
      <c r="P1347" s="287"/>
      <c r="Q1347" s="44"/>
    </row>
    <row r="1348" spans="1:17">
      <c r="A1348" s="1538"/>
      <c r="B1348" s="23">
        <v>8</v>
      </c>
      <c r="C1348" s="27"/>
      <c r="D1348" s="23"/>
      <c r="E1348" s="23"/>
      <c r="F1348" s="270"/>
      <c r="G1348" s="270"/>
      <c r="H1348" s="270"/>
      <c r="I1348" s="270"/>
      <c r="J1348" s="270"/>
      <c r="K1348" s="283"/>
      <c r="L1348" s="270"/>
      <c r="M1348" s="31"/>
      <c r="N1348" s="30"/>
      <c r="O1348" s="43"/>
      <c r="P1348" s="43"/>
      <c r="Q1348" s="44"/>
    </row>
    <row r="1349" spans="1:17">
      <c r="A1349" s="1538"/>
      <c r="B1349" s="23">
        <v>9</v>
      </c>
      <c r="C1349" s="48"/>
      <c r="D1349" s="23"/>
      <c r="E1349" s="23"/>
      <c r="F1349" s="270"/>
      <c r="G1349" s="270"/>
      <c r="H1349" s="270"/>
      <c r="I1349" s="270"/>
      <c r="J1349" s="270"/>
      <c r="K1349" s="270"/>
      <c r="L1349" s="270"/>
      <c r="M1349" s="31"/>
      <c r="N1349" s="30"/>
      <c r="O1349" s="43"/>
      <c r="P1349" s="43"/>
      <c r="Q1349" s="44"/>
    </row>
    <row r="1350" spans="1:17" ht="12" thickBot="1">
      <c r="A1350" s="1539"/>
      <c r="B1350" s="24">
        <v>10</v>
      </c>
      <c r="C1350" s="703"/>
      <c r="D1350" s="24"/>
      <c r="E1350" s="24"/>
      <c r="F1350" s="293"/>
      <c r="G1350" s="293"/>
      <c r="H1350" s="293"/>
      <c r="I1350" s="293"/>
      <c r="J1350" s="293"/>
      <c r="K1350" s="293"/>
      <c r="L1350" s="293"/>
      <c r="M1350" s="47"/>
      <c r="N1350" s="32"/>
      <c r="O1350" s="45"/>
      <c r="P1350" s="45"/>
      <c r="Q1350" s="266"/>
    </row>
    <row r="1353" spans="1:17" ht="15">
      <c r="A1353" s="1547" t="s">
        <v>519</v>
      </c>
      <c r="B1353" s="1547"/>
      <c r="C1353" s="1547"/>
      <c r="D1353" s="1547"/>
      <c r="E1353" s="1547"/>
      <c r="F1353" s="1547"/>
      <c r="G1353" s="1547"/>
      <c r="H1353" s="1547"/>
      <c r="I1353" s="1547"/>
      <c r="J1353" s="1547"/>
      <c r="K1353" s="1547"/>
      <c r="L1353" s="1547"/>
      <c r="M1353" s="1547"/>
      <c r="N1353" s="1547"/>
      <c r="O1353" s="1547"/>
      <c r="P1353" s="1547"/>
      <c r="Q1353" s="1547"/>
    </row>
    <row r="1354" spans="1:17" ht="13.5" thickBot="1">
      <c r="A1354" s="1265"/>
      <c r="B1354" s="1265"/>
      <c r="C1354" s="1265"/>
      <c r="D1354" s="1265"/>
      <c r="E1354" s="1521" t="s">
        <v>507</v>
      </c>
      <c r="F1354" s="1521"/>
      <c r="G1354" s="1521"/>
      <c r="H1354" s="1521"/>
      <c r="I1354" s="1265">
        <v>-2.4</v>
      </c>
      <c r="J1354" s="1265" t="s">
        <v>506</v>
      </c>
      <c r="K1354" s="1265" t="s">
        <v>508</v>
      </c>
      <c r="L1354" s="1266">
        <v>632</v>
      </c>
      <c r="M1354" s="1265"/>
      <c r="N1354" s="1265"/>
      <c r="O1354" s="1265"/>
      <c r="P1354" s="1265"/>
      <c r="Q1354" s="1265"/>
    </row>
    <row r="1355" spans="1:17">
      <c r="A1355" s="1549" t="s">
        <v>1</v>
      </c>
      <c r="B1355" s="1552" t="s">
        <v>0</v>
      </c>
      <c r="C1355" s="1524" t="s">
        <v>2</v>
      </c>
      <c r="D1355" s="1524" t="s">
        <v>3</v>
      </c>
      <c r="E1355" s="1524" t="s">
        <v>13</v>
      </c>
      <c r="F1355" s="1527" t="s">
        <v>14</v>
      </c>
      <c r="G1355" s="1528"/>
      <c r="H1355" s="1528"/>
      <c r="I1355" s="1529"/>
      <c r="J1355" s="1524" t="s">
        <v>4</v>
      </c>
      <c r="K1355" s="1524" t="s">
        <v>15</v>
      </c>
      <c r="L1355" s="1524" t="s">
        <v>5</v>
      </c>
      <c r="M1355" s="1524" t="s">
        <v>6</v>
      </c>
      <c r="N1355" s="1524" t="s">
        <v>16</v>
      </c>
      <c r="O1355" s="1524" t="s">
        <v>17</v>
      </c>
      <c r="P1355" s="1541" t="s">
        <v>25</v>
      </c>
      <c r="Q1355" s="1543" t="s">
        <v>26</v>
      </c>
    </row>
    <row r="1356" spans="1:17" ht="33.75">
      <c r="A1356" s="1550"/>
      <c r="B1356" s="1553"/>
      <c r="C1356" s="1525"/>
      <c r="D1356" s="1526"/>
      <c r="E1356" s="1526"/>
      <c r="F1356" s="1264" t="s">
        <v>18</v>
      </c>
      <c r="G1356" s="1264" t="s">
        <v>19</v>
      </c>
      <c r="H1356" s="1264" t="s">
        <v>20</v>
      </c>
      <c r="I1356" s="1264" t="s">
        <v>21</v>
      </c>
      <c r="J1356" s="1526"/>
      <c r="K1356" s="1526"/>
      <c r="L1356" s="1526"/>
      <c r="M1356" s="1526"/>
      <c r="N1356" s="1526"/>
      <c r="O1356" s="1526"/>
      <c r="P1356" s="1542"/>
      <c r="Q1356" s="1544"/>
    </row>
    <row r="1357" spans="1:17" ht="12" thickBot="1">
      <c r="A1357" s="1550"/>
      <c r="B1357" s="1553"/>
      <c r="C1357" s="1579"/>
      <c r="D1357" s="34" t="s">
        <v>7</v>
      </c>
      <c r="E1357" s="34" t="s">
        <v>8</v>
      </c>
      <c r="F1357" s="34" t="s">
        <v>9</v>
      </c>
      <c r="G1357" s="34" t="s">
        <v>9</v>
      </c>
      <c r="H1357" s="34" t="s">
        <v>9</v>
      </c>
      <c r="I1357" s="34" t="s">
        <v>9</v>
      </c>
      <c r="J1357" s="34" t="s">
        <v>22</v>
      </c>
      <c r="K1357" s="34" t="s">
        <v>9</v>
      </c>
      <c r="L1357" s="34" t="s">
        <v>22</v>
      </c>
      <c r="M1357" s="34" t="s">
        <v>23</v>
      </c>
      <c r="N1357" s="34" t="s">
        <v>10</v>
      </c>
      <c r="O1357" s="34" t="s">
        <v>24</v>
      </c>
      <c r="P1357" s="40" t="s">
        <v>27</v>
      </c>
      <c r="Q1357" s="36" t="s">
        <v>28</v>
      </c>
    </row>
    <row r="1358" spans="1:17">
      <c r="A1358" s="1609" t="s">
        <v>340</v>
      </c>
      <c r="B1358" s="54">
        <v>1</v>
      </c>
      <c r="C1358" s="1045" t="s">
        <v>520</v>
      </c>
      <c r="D1358" s="994">
        <v>40</v>
      </c>
      <c r="E1358" s="994">
        <v>1985</v>
      </c>
      <c r="F1358" s="771">
        <v>30.901</v>
      </c>
      <c r="G1358" s="771">
        <v>5.12</v>
      </c>
      <c r="H1358" s="771">
        <v>6.4</v>
      </c>
      <c r="I1358" s="771">
        <v>19.381</v>
      </c>
      <c r="J1358" s="771">
        <v>2266.1799999999998</v>
      </c>
      <c r="K1358" s="995">
        <v>19.381</v>
      </c>
      <c r="L1358" s="771">
        <v>2266.1799999999998</v>
      </c>
      <c r="M1358" s="996">
        <f>K1358/L1358</f>
        <v>8.5522774007360403E-3</v>
      </c>
      <c r="N1358" s="1046">
        <v>208.08</v>
      </c>
      <c r="O1358" s="998">
        <f>M1358*N1358</f>
        <v>1.7795578815451554</v>
      </c>
      <c r="P1358" s="998">
        <f>M1358*60*1000</f>
        <v>513.13664404416238</v>
      </c>
      <c r="Q1358" s="999">
        <f>P1358*N1358/1000</f>
        <v>106.77347289270931</v>
      </c>
    </row>
    <row r="1359" spans="1:17">
      <c r="A1359" s="1610"/>
      <c r="B1359" s="51">
        <v>2</v>
      </c>
      <c r="C1359" s="1048" t="s">
        <v>736</v>
      </c>
      <c r="D1359" s="1001">
        <v>12</v>
      </c>
      <c r="E1359" s="1001">
        <v>1986</v>
      </c>
      <c r="F1359" s="669">
        <v>7.798</v>
      </c>
      <c r="G1359" s="669">
        <v>0.85499999999999998</v>
      </c>
      <c r="H1359" s="669">
        <v>1.6</v>
      </c>
      <c r="I1359" s="669">
        <v>5.343</v>
      </c>
      <c r="J1359" s="669">
        <v>611.94000000000005</v>
      </c>
      <c r="K1359" s="1003">
        <v>5.343</v>
      </c>
      <c r="L1359" s="669">
        <v>611.94000000000005</v>
      </c>
      <c r="M1359" s="670">
        <f t="shared" ref="M1359:M1360" si="248">K1359/L1359</f>
        <v>8.7312481615844685E-3</v>
      </c>
      <c r="N1359" s="1049">
        <v>208.08</v>
      </c>
      <c r="O1359" s="1004">
        <f t="shared" ref="O1359:O1360" si="249">M1359*N1359</f>
        <v>1.8167981174624963</v>
      </c>
      <c r="P1359" s="998">
        <f t="shared" ref="P1359:P1360" si="250">M1359*60*1000</f>
        <v>523.87488969506808</v>
      </c>
      <c r="Q1359" s="1005">
        <f t="shared" ref="Q1359:Q1360" si="251">P1359*N1359/1000</f>
        <v>109.00788704774978</v>
      </c>
    </row>
    <row r="1360" spans="1:17">
      <c r="A1360" s="1610"/>
      <c r="B1360" s="51">
        <v>3</v>
      </c>
      <c r="C1360" s="1048" t="s">
        <v>521</v>
      </c>
      <c r="D1360" s="1001">
        <v>50</v>
      </c>
      <c r="E1360" s="1001">
        <v>1980</v>
      </c>
      <c r="F1360" s="669">
        <v>37.027999999999999</v>
      </c>
      <c r="G1360" s="669">
        <v>4.274</v>
      </c>
      <c r="H1360" s="669">
        <v>7.92</v>
      </c>
      <c r="I1360" s="669">
        <v>24.834</v>
      </c>
      <c r="J1360" s="669">
        <v>2544.91</v>
      </c>
      <c r="K1360" s="1003">
        <v>24.834</v>
      </c>
      <c r="L1360" s="669">
        <v>2544.91</v>
      </c>
      <c r="M1360" s="670">
        <f t="shared" si="248"/>
        <v>9.7583018652918976E-3</v>
      </c>
      <c r="N1360" s="1049">
        <v>208.08</v>
      </c>
      <c r="O1360" s="1004">
        <f t="shared" si="249"/>
        <v>2.030507452129938</v>
      </c>
      <c r="P1360" s="998">
        <f t="shared" si="250"/>
        <v>585.49811191751394</v>
      </c>
      <c r="Q1360" s="1005">
        <f t="shared" si="251"/>
        <v>121.8304471277963</v>
      </c>
    </row>
    <row r="1361" spans="1:17">
      <c r="A1361" s="1610"/>
      <c r="B1361" s="15">
        <v>4</v>
      </c>
      <c r="C1361" s="1048"/>
      <c r="D1361" s="1001"/>
      <c r="E1361" s="1001"/>
      <c r="F1361" s="771"/>
      <c r="G1361" s="669"/>
      <c r="H1361" s="669"/>
      <c r="I1361" s="669"/>
      <c r="J1361" s="669"/>
      <c r="K1361" s="1003"/>
      <c r="L1361" s="669"/>
      <c r="M1361" s="670"/>
      <c r="N1361" s="1049"/>
      <c r="O1361" s="1004"/>
      <c r="P1361" s="998"/>
      <c r="Q1361" s="1005"/>
    </row>
    <row r="1362" spans="1:17">
      <c r="A1362" s="1610"/>
      <c r="B1362" s="15">
        <v>5</v>
      </c>
      <c r="C1362" s="1048"/>
      <c r="D1362" s="1001"/>
      <c r="E1362" s="1001"/>
      <c r="F1362" s="771"/>
      <c r="G1362" s="669"/>
      <c r="H1362" s="669"/>
      <c r="I1362" s="669"/>
      <c r="J1362" s="669"/>
      <c r="K1362" s="1003"/>
      <c r="L1362" s="669"/>
      <c r="M1362" s="670"/>
      <c r="N1362" s="1049"/>
      <c r="O1362" s="1004"/>
      <c r="P1362" s="998"/>
      <c r="Q1362" s="1005"/>
    </row>
    <row r="1363" spans="1:17">
      <c r="A1363" s="1610"/>
      <c r="B1363" s="15">
        <v>6</v>
      </c>
      <c r="C1363" s="1048"/>
      <c r="D1363" s="1001"/>
      <c r="E1363" s="1001"/>
      <c r="F1363" s="771"/>
      <c r="G1363" s="669"/>
      <c r="H1363" s="669"/>
      <c r="I1363" s="669"/>
      <c r="J1363" s="669"/>
      <c r="K1363" s="1003"/>
      <c r="L1363" s="669"/>
      <c r="M1363" s="670"/>
      <c r="N1363" s="1049"/>
      <c r="O1363" s="1004"/>
      <c r="P1363" s="998"/>
      <c r="Q1363" s="1005"/>
    </row>
    <row r="1364" spans="1:17">
      <c r="A1364" s="1610"/>
      <c r="B1364" s="15">
        <v>7</v>
      </c>
      <c r="C1364" s="1048"/>
      <c r="D1364" s="1001"/>
      <c r="E1364" s="1001"/>
      <c r="F1364" s="771"/>
      <c r="G1364" s="669"/>
      <c r="H1364" s="669"/>
      <c r="I1364" s="669"/>
      <c r="J1364" s="669"/>
      <c r="K1364" s="1003"/>
      <c r="L1364" s="669"/>
      <c r="M1364" s="670"/>
      <c r="N1364" s="1049"/>
      <c r="O1364" s="1004"/>
      <c r="P1364" s="998"/>
      <c r="Q1364" s="1005"/>
    </row>
    <row r="1365" spans="1:17">
      <c r="A1365" s="1610"/>
      <c r="B1365" s="15">
        <v>8</v>
      </c>
      <c r="C1365" s="1048"/>
      <c r="D1365" s="1001"/>
      <c r="E1365" s="1001"/>
      <c r="F1365" s="771"/>
      <c r="G1365" s="669"/>
      <c r="H1365" s="669"/>
      <c r="I1365" s="669"/>
      <c r="J1365" s="669"/>
      <c r="K1365" s="1003"/>
      <c r="L1365" s="669"/>
      <c r="M1365" s="670"/>
      <c r="N1365" s="1049"/>
      <c r="O1365" s="1004"/>
      <c r="P1365" s="998"/>
      <c r="Q1365" s="1005"/>
    </row>
    <row r="1366" spans="1:17">
      <c r="A1366" s="1610"/>
      <c r="B1366" s="15">
        <v>9</v>
      </c>
      <c r="C1366" s="1048"/>
      <c r="D1366" s="1001"/>
      <c r="E1366" s="1001"/>
      <c r="F1366" s="771"/>
      <c r="G1366" s="669"/>
      <c r="H1366" s="669"/>
      <c r="I1366" s="669"/>
      <c r="J1366" s="669"/>
      <c r="K1366" s="1003"/>
      <c r="L1366" s="669"/>
      <c r="M1366" s="670"/>
      <c r="N1366" s="1049"/>
      <c r="O1366" s="1004"/>
      <c r="P1366" s="998"/>
      <c r="Q1366" s="1005"/>
    </row>
    <row r="1367" spans="1:17" ht="12" thickBot="1">
      <c r="A1367" s="1672"/>
      <c r="B1367" s="50">
        <v>10</v>
      </c>
      <c r="C1367" s="1058"/>
      <c r="D1367" s="1059"/>
      <c r="E1367" s="1059"/>
      <c r="F1367" s="1250"/>
      <c r="G1367" s="787"/>
      <c r="H1367" s="787"/>
      <c r="I1367" s="787"/>
      <c r="J1367" s="787"/>
      <c r="K1367" s="1251"/>
      <c r="L1367" s="787"/>
      <c r="M1367" s="788"/>
      <c r="N1367" s="1060"/>
      <c r="O1367" s="1252"/>
      <c r="P1367" s="1253"/>
      <c r="Q1367" s="1254"/>
    </row>
    <row r="1368" spans="1:17">
      <c r="A1368" s="1673" t="s">
        <v>332</v>
      </c>
      <c r="B1368" s="16">
        <v>1</v>
      </c>
      <c r="C1368" s="1006" t="s">
        <v>737</v>
      </c>
      <c r="D1368" s="1255">
        <v>40</v>
      </c>
      <c r="E1368" s="1255">
        <v>1990</v>
      </c>
      <c r="F1368" s="1009">
        <v>34.969000000000001</v>
      </c>
      <c r="G1368" s="1009">
        <v>3.0449999999999999</v>
      </c>
      <c r="H1368" s="1009">
        <v>6.4</v>
      </c>
      <c r="I1368" s="1009">
        <v>25.524000000000001</v>
      </c>
      <c r="J1368" s="1009">
        <v>2359.96</v>
      </c>
      <c r="K1368" s="1010">
        <v>25.524000000000001</v>
      </c>
      <c r="L1368" s="1009">
        <v>2359.96</v>
      </c>
      <c r="M1368" s="1257">
        <f>K1368/L1368</f>
        <v>1.0815437549788979E-2</v>
      </c>
      <c r="N1368" s="1165">
        <v>208.08</v>
      </c>
      <c r="O1368" s="1258">
        <f t="shared" ref="O1368:O1370" si="252">M1368*N1368</f>
        <v>2.2504762453600908</v>
      </c>
      <c r="P1368" s="1258">
        <f t="shared" ref="P1368:P1370" si="253">M1368*60*1000</f>
        <v>648.92625298733878</v>
      </c>
      <c r="Q1368" s="1259">
        <f t="shared" ref="Q1368:Q1370" si="254">P1368*N1368/1000</f>
        <v>135.02857472160545</v>
      </c>
    </row>
    <row r="1369" spans="1:17">
      <c r="A1369" s="1660"/>
      <c r="B1369" s="61">
        <v>2</v>
      </c>
      <c r="C1369" s="1014" t="s">
        <v>738</v>
      </c>
      <c r="D1369" s="1007">
        <v>25</v>
      </c>
      <c r="E1369" s="1007">
        <v>1986</v>
      </c>
      <c r="F1369" s="1008">
        <v>21.571000000000002</v>
      </c>
      <c r="G1369" s="1008">
        <v>1.87</v>
      </c>
      <c r="H1369" s="1008">
        <v>4</v>
      </c>
      <c r="I1369" s="1008">
        <v>15.701000000000001</v>
      </c>
      <c r="J1369" s="1008">
        <v>1339.97</v>
      </c>
      <c r="K1369" s="1015">
        <v>15.701000000000001</v>
      </c>
      <c r="L1369" s="1008">
        <v>1339.97</v>
      </c>
      <c r="M1369" s="1011">
        <f>K1369/L1369</f>
        <v>1.1717426509548722E-2</v>
      </c>
      <c r="N1369" s="1168">
        <v>208.08</v>
      </c>
      <c r="O1369" s="1012">
        <f t="shared" si="252"/>
        <v>2.4381621081068983</v>
      </c>
      <c r="P1369" s="1012">
        <f t="shared" si="253"/>
        <v>703.0455905729234</v>
      </c>
      <c r="Q1369" s="1013">
        <f t="shared" si="254"/>
        <v>146.28972648641391</v>
      </c>
    </row>
    <row r="1370" spans="1:17">
      <c r="A1370" s="1660"/>
      <c r="B1370" s="17">
        <v>3</v>
      </c>
      <c r="C1370" s="1170" t="s">
        <v>739</v>
      </c>
      <c r="D1370" s="1007">
        <v>30</v>
      </c>
      <c r="E1370" s="1007">
        <v>1992</v>
      </c>
      <c r="F1370" s="1008">
        <v>26.116</v>
      </c>
      <c r="G1370" s="1008">
        <v>2.2810000000000001</v>
      </c>
      <c r="H1370" s="1008">
        <v>4.8</v>
      </c>
      <c r="I1370" s="1008">
        <v>19.035</v>
      </c>
      <c r="J1370" s="1008">
        <v>1637.91</v>
      </c>
      <c r="K1370" s="1015">
        <v>19.035</v>
      </c>
      <c r="L1370" s="1008">
        <v>1637.91</v>
      </c>
      <c r="M1370" s="1016">
        <f t="shared" ref="M1370" si="255">K1370/L1370</f>
        <v>1.1621517665805813E-2</v>
      </c>
      <c r="N1370" s="1168">
        <v>208.08</v>
      </c>
      <c r="O1370" s="1012">
        <f t="shared" si="252"/>
        <v>2.4182053959008738</v>
      </c>
      <c r="P1370" s="1012">
        <f t="shared" si="253"/>
        <v>697.29105994834867</v>
      </c>
      <c r="Q1370" s="1017">
        <f t="shared" si="254"/>
        <v>145.09232375405239</v>
      </c>
    </row>
    <row r="1371" spans="1:17">
      <c r="A1371" s="1660"/>
      <c r="B1371" s="17">
        <v>4</v>
      </c>
      <c r="C1371" s="1170"/>
      <c r="D1371" s="1007"/>
      <c r="E1371" s="1260"/>
      <c r="F1371" s="1261"/>
      <c r="G1371" s="1262"/>
      <c r="H1371" s="1008"/>
      <c r="I1371" s="1008"/>
      <c r="J1371" s="1008"/>
      <c r="K1371" s="1015"/>
      <c r="L1371" s="1008"/>
      <c r="M1371" s="1016"/>
      <c r="N1371" s="1168"/>
      <c r="O1371" s="1171"/>
      <c r="P1371" s="1012"/>
      <c r="Q1371" s="1017"/>
    </row>
    <row r="1372" spans="1:17">
      <c r="A1372" s="1660"/>
      <c r="B1372" s="17">
        <v>5</v>
      </c>
      <c r="C1372" s="1170"/>
      <c r="D1372" s="1007"/>
      <c r="E1372" s="1260"/>
      <c r="F1372" s="1261"/>
      <c r="G1372" s="1262"/>
      <c r="H1372" s="1008"/>
      <c r="I1372" s="1008"/>
      <c r="J1372" s="1008"/>
      <c r="K1372" s="1015"/>
      <c r="L1372" s="1008"/>
      <c r="M1372" s="1016"/>
      <c r="N1372" s="1168"/>
      <c r="O1372" s="1171"/>
      <c r="P1372" s="1012"/>
      <c r="Q1372" s="1017"/>
    </row>
    <row r="1373" spans="1:17">
      <c r="A1373" s="1660"/>
      <c r="B1373" s="17">
        <v>6</v>
      </c>
      <c r="C1373" s="1170"/>
      <c r="D1373" s="1007"/>
      <c r="E1373" s="1260"/>
      <c r="F1373" s="1261"/>
      <c r="G1373" s="1262"/>
      <c r="H1373" s="1008"/>
      <c r="I1373" s="1008"/>
      <c r="J1373" s="1008"/>
      <c r="K1373" s="1015"/>
      <c r="L1373" s="1008"/>
      <c r="M1373" s="1016"/>
      <c r="N1373" s="1168"/>
      <c r="O1373" s="1171"/>
      <c r="P1373" s="1012"/>
      <c r="Q1373" s="1017"/>
    </row>
    <row r="1374" spans="1:17">
      <c r="A1374" s="1660"/>
      <c r="B1374" s="17">
        <v>7</v>
      </c>
      <c r="C1374" s="1170"/>
      <c r="D1374" s="1007"/>
      <c r="E1374" s="1260"/>
      <c r="F1374" s="1261"/>
      <c r="G1374" s="1262"/>
      <c r="H1374" s="1008"/>
      <c r="I1374" s="1008"/>
      <c r="J1374" s="1008"/>
      <c r="K1374" s="1015"/>
      <c r="L1374" s="1008"/>
      <c r="M1374" s="1016"/>
      <c r="N1374" s="1168"/>
      <c r="O1374" s="1171"/>
      <c r="P1374" s="1012"/>
      <c r="Q1374" s="1017"/>
    </row>
    <row r="1375" spans="1:17">
      <c r="A1375" s="1660"/>
      <c r="B1375" s="17">
        <v>8</v>
      </c>
      <c r="C1375" s="1170"/>
      <c r="D1375" s="1007"/>
      <c r="E1375" s="1260"/>
      <c r="F1375" s="1261"/>
      <c r="G1375" s="1262"/>
      <c r="H1375" s="1008"/>
      <c r="I1375" s="1008"/>
      <c r="J1375" s="1008"/>
      <c r="K1375" s="1015"/>
      <c r="L1375" s="1008"/>
      <c r="M1375" s="1016"/>
      <c r="N1375" s="1168"/>
      <c r="O1375" s="1171"/>
      <c r="P1375" s="1012"/>
      <c r="Q1375" s="1017"/>
    </row>
    <row r="1376" spans="1:17">
      <c r="A1376" s="1661"/>
      <c r="B1376" s="42">
        <v>9</v>
      </c>
      <c r="C1376" s="1170"/>
      <c r="D1376" s="1007"/>
      <c r="E1376" s="1260"/>
      <c r="F1376" s="1261"/>
      <c r="G1376" s="1262"/>
      <c r="H1376" s="1008"/>
      <c r="I1376" s="1008"/>
      <c r="J1376" s="1008"/>
      <c r="K1376" s="1015"/>
      <c r="L1376" s="1008"/>
      <c r="M1376" s="1016"/>
      <c r="N1376" s="1168"/>
      <c r="O1376" s="1171"/>
      <c r="P1376" s="1012"/>
      <c r="Q1376" s="1017"/>
    </row>
    <row r="1377" spans="1:17" ht="12" thickBot="1">
      <c r="A1377" s="1674"/>
      <c r="B1377" s="20">
        <v>10</v>
      </c>
      <c r="C1377" s="1173"/>
      <c r="D1377" s="1174"/>
      <c r="E1377" s="1174"/>
      <c r="F1377" s="1294"/>
      <c r="G1377" s="1245"/>
      <c r="H1377" s="1245"/>
      <c r="I1377" s="1245"/>
      <c r="J1377" s="1245"/>
      <c r="K1377" s="1246"/>
      <c r="L1377" s="1245"/>
      <c r="M1377" s="1178"/>
      <c r="N1377" s="1176"/>
      <c r="O1377" s="1179"/>
      <c r="P1377" s="1179"/>
      <c r="Q1377" s="1180"/>
    </row>
    <row r="1378" spans="1:17">
      <c r="A1378" s="1589" t="s">
        <v>333</v>
      </c>
      <c r="B1378" s="89">
        <v>1</v>
      </c>
      <c r="C1378" s="1127" t="s">
        <v>740</v>
      </c>
      <c r="D1378" s="1181">
        <v>40</v>
      </c>
      <c r="E1378" s="1181">
        <v>1971</v>
      </c>
      <c r="F1378" s="674">
        <v>45.691000000000003</v>
      </c>
      <c r="G1378" s="674">
        <v>2.992</v>
      </c>
      <c r="H1378" s="674">
        <v>6.4</v>
      </c>
      <c r="I1378" s="674">
        <v>36.298999999999999</v>
      </c>
      <c r="J1378" s="674">
        <v>1895.27</v>
      </c>
      <c r="K1378" s="1018">
        <v>36.298999999999999</v>
      </c>
      <c r="L1378" s="1019">
        <v>1895.27</v>
      </c>
      <c r="M1378" s="1020">
        <f>K1378/L1378</f>
        <v>1.9152416278419432E-2</v>
      </c>
      <c r="N1378" s="1130">
        <v>208.08</v>
      </c>
      <c r="O1378" s="1021">
        <f>M1378*N1378</f>
        <v>3.9852347792135157</v>
      </c>
      <c r="P1378" s="1021">
        <f>M1378*60*1000</f>
        <v>1149.1449767051658</v>
      </c>
      <c r="Q1378" s="1022">
        <f>P1378*N1378/1000</f>
        <v>239.11408675281092</v>
      </c>
    </row>
    <row r="1379" spans="1:17">
      <c r="A1379" s="1590"/>
      <c r="B1379" s="90">
        <v>2</v>
      </c>
      <c r="C1379" s="1129" t="s">
        <v>741</v>
      </c>
      <c r="D1379" s="1184">
        <v>12</v>
      </c>
      <c r="E1379" s="1184">
        <v>1973</v>
      </c>
      <c r="F1379" s="678">
        <v>16.068000000000001</v>
      </c>
      <c r="G1379" s="678">
        <v>0.58799999999999997</v>
      </c>
      <c r="H1379" s="678">
        <v>1.92</v>
      </c>
      <c r="I1379" s="678">
        <v>13.56</v>
      </c>
      <c r="J1379" s="678">
        <v>595.97</v>
      </c>
      <c r="K1379" s="1023">
        <v>13.56</v>
      </c>
      <c r="L1379" s="678">
        <v>595.97</v>
      </c>
      <c r="M1379" s="677">
        <f t="shared" ref="M1379:M1380" si="256">K1379/L1379</f>
        <v>2.2752823128680974E-2</v>
      </c>
      <c r="N1379" s="1141">
        <v>208.08</v>
      </c>
      <c r="O1379" s="679">
        <f t="shared" ref="O1379:O1380" si="257">M1379*N1379</f>
        <v>4.7344074366159372</v>
      </c>
      <c r="P1379" s="1021">
        <f t="shared" ref="P1379:P1380" si="258">M1379*60*1000</f>
        <v>1365.1693877208584</v>
      </c>
      <c r="Q1379" s="680">
        <f t="shared" ref="Q1379:Q1380" si="259">P1379*N1379/1000</f>
        <v>284.06444619695623</v>
      </c>
    </row>
    <row r="1380" spans="1:17">
      <c r="A1380" s="1590"/>
      <c r="B1380" s="90">
        <v>3</v>
      </c>
      <c r="C1380" s="1129" t="s">
        <v>742</v>
      </c>
      <c r="D1380" s="1184">
        <v>23</v>
      </c>
      <c r="E1380" s="1184">
        <v>1974</v>
      </c>
      <c r="F1380" s="678">
        <v>34.250999999999998</v>
      </c>
      <c r="G1380" s="678">
        <v>2.6469999999999998</v>
      </c>
      <c r="H1380" s="678">
        <v>0.23</v>
      </c>
      <c r="I1380" s="678">
        <v>31.373999999999999</v>
      </c>
      <c r="J1380" s="678">
        <v>1365.94</v>
      </c>
      <c r="K1380" s="1023">
        <v>31.373999999999999</v>
      </c>
      <c r="L1380" s="678">
        <v>1365.94</v>
      </c>
      <c r="M1380" s="677">
        <f t="shared" si="256"/>
        <v>2.2968798043837942E-2</v>
      </c>
      <c r="N1380" s="1141">
        <v>208.08</v>
      </c>
      <c r="O1380" s="679">
        <f t="shared" si="257"/>
        <v>4.7793474969617993</v>
      </c>
      <c r="P1380" s="1021">
        <f t="shared" si="258"/>
        <v>1378.1278826302764</v>
      </c>
      <c r="Q1380" s="680">
        <f t="shared" si="259"/>
        <v>286.76084981770794</v>
      </c>
    </row>
    <row r="1381" spans="1:17">
      <c r="A1381" s="1590"/>
      <c r="B1381" s="90">
        <v>4</v>
      </c>
      <c r="C1381" s="1129"/>
      <c r="D1381" s="1184"/>
      <c r="E1381" s="1184"/>
      <c r="F1381" s="678"/>
      <c r="G1381" s="678"/>
      <c r="H1381" s="678"/>
      <c r="I1381" s="678"/>
      <c r="J1381" s="678"/>
      <c r="K1381" s="1023"/>
      <c r="L1381" s="678"/>
      <c r="M1381" s="677"/>
      <c r="N1381" s="1141"/>
      <c r="O1381" s="679"/>
      <c r="P1381" s="1021"/>
      <c r="Q1381" s="680"/>
    </row>
    <row r="1382" spans="1:17">
      <c r="A1382" s="1590"/>
      <c r="B1382" s="90">
        <v>5</v>
      </c>
      <c r="C1382" s="1129"/>
      <c r="D1382" s="1184"/>
      <c r="E1382" s="1184"/>
      <c r="F1382" s="678"/>
      <c r="G1382" s="678"/>
      <c r="H1382" s="678"/>
      <c r="I1382" s="678"/>
      <c r="J1382" s="678"/>
      <c r="K1382" s="1023"/>
      <c r="L1382" s="678"/>
      <c r="M1382" s="677"/>
      <c r="N1382" s="1141"/>
      <c r="O1382" s="679"/>
      <c r="P1382" s="1021"/>
      <c r="Q1382" s="680"/>
    </row>
    <row r="1383" spans="1:17">
      <c r="A1383" s="1590"/>
      <c r="B1383" s="90">
        <v>6</v>
      </c>
      <c r="C1383" s="1129"/>
      <c r="D1383" s="1184"/>
      <c r="E1383" s="1184"/>
      <c r="F1383" s="678"/>
      <c r="G1383" s="678"/>
      <c r="H1383" s="678"/>
      <c r="I1383" s="678"/>
      <c r="J1383" s="678"/>
      <c r="K1383" s="1023"/>
      <c r="L1383" s="678"/>
      <c r="M1383" s="677"/>
      <c r="N1383" s="1141"/>
      <c r="O1383" s="679"/>
      <c r="P1383" s="1021"/>
      <c r="Q1383" s="680"/>
    </row>
    <row r="1384" spans="1:17">
      <c r="A1384" s="1590"/>
      <c r="B1384" s="90">
        <v>7</v>
      </c>
      <c r="C1384" s="1129"/>
      <c r="D1384" s="1184"/>
      <c r="E1384" s="1184"/>
      <c r="F1384" s="678"/>
      <c r="G1384" s="678"/>
      <c r="H1384" s="678"/>
      <c r="I1384" s="678"/>
      <c r="J1384" s="678"/>
      <c r="K1384" s="1023"/>
      <c r="L1384" s="678"/>
      <c r="M1384" s="677"/>
      <c r="N1384" s="1141"/>
      <c r="O1384" s="679"/>
      <c r="P1384" s="1021"/>
      <c r="Q1384" s="680"/>
    </row>
    <row r="1385" spans="1:17">
      <c r="A1385" s="1590"/>
      <c r="B1385" s="90">
        <v>8</v>
      </c>
      <c r="C1385" s="1129"/>
      <c r="D1385" s="1184"/>
      <c r="E1385" s="1184"/>
      <c r="F1385" s="678"/>
      <c r="G1385" s="678"/>
      <c r="H1385" s="678"/>
      <c r="I1385" s="678"/>
      <c r="J1385" s="678"/>
      <c r="K1385" s="1023"/>
      <c r="L1385" s="678"/>
      <c r="M1385" s="677"/>
      <c r="N1385" s="1141"/>
      <c r="O1385" s="679"/>
      <c r="P1385" s="1021"/>
      <c r="Q1385" s="680"/>
    </row>
    <row r="1386" spans="1:17">
      <c r="A1386" s="1590"/>
      <c r="B1386" s="90">
        <v>9</v>
      </c>
      <c r="C1386" s="1129"/>
      <c r="D1386" s="1184"/>
      <c r="E1386" s="1184"/>
      <c r="F1386" s="678"/>
      <c r="G1386" s="678"/>
      <c r="H1386" s="678"/>
      <c r="I1386" s="678"/>
      <c r="J1386" s="678"/>
      <c r="K1386" s="1023"/>
      <c r="L1386" s="678"/>
      <c r="M1386" s="677"/>
      <c r="N1386" s="1141"/>
      <c r="O1386" s="679"/>
      <c r="P1386" s="1021"/>
      <c r="Q1386" s="680"/>
    </row>
    <row r="1387" spans="1:17" ht="12" thickBot="1">
      <c r="A1387" s="1592"/>
      <c r="B1387" s="93">
        <v>10</v>
      </c>
      <c r="C1387" s="1131"/>
      <c r="D1387" s="1187"/>
      <c r="E1387" s="1187"/>
      <c r="F1387" s="1224"/>
      <c r="G1387" s="1224"/>
      <c r="H1387" s="1224"/>
      <c r="I1387" s="1224"/>
      <c r="J1387" s="1224"/>
      <c r="K1387" s="1247"/>
      <c r="L1387" s="1224"/>
      <c r="M1387" s="1150"/>
      <c r="N1387" s="1151"/>
      <c r="O1387" s="1132"/>
      <c r="P1387" s="1132"/>
      <c r="Q1387" s="1133"/>
    </row>
    <row r="1388" spans="1:17">
      <c r="A1388" s="1665" t="s">
        <v>341</v>
      </c>
      <c r="B1388" s="46">
        <v>1</v>
      </c>
      <c r="C1388" s="1024" t="s">
        <v>522</v>
      </c>
      <c r="D1388" s="1025">
        <v>15</v>
      </c>
      <c r="E1388" s="1025">
        <v>1990</v>
      </c>
      <c r="F1388" s="792">
        <v>30.344999999999999</v>
      </c>
      <c r="G1388" s="792">
        <v>1.496</v>
      </c>
      <c r="H1388" s="792">
        <v>2.4</v>
      </c>
      <c r="I1388" s="792">
        <v>26.449000000000002</v>
      </c>
      <c r="J1388" s="792">
        <v>871.55</v>
      </c>
      <c r="K1388" s="1026">
        <v>26.449000000000002</v>
      </c>
      <c r="L1388" s="1027">
        <v>871.55</v>
      </c>
      <c r="M1388" s="1028">
        <f>K1388/L1388</f>
        <v>3.0347082783546558E-2</v>
      </c>
      <c r="N1388" s="997">
        <v>208.08</v>
      </c>
      <c r="O1388" s="1029">
        <f>M1388*N1388</f>
        <v>6.3146209856003681</v>
      </c>
      <c r="P1388" s="1029">
        <f>M1388*60*1000</f>
        <v>1820.8249670127934</v>
      </c>
      <c r="Q1388" s="1030">
        <f>P1388*N1388/1000</f>
        <v>378.87725913602208</v>
      </c>
    </row>
    <row r="1389" spans="1:17">
      <c r="A1389" s="1665"/>
      <c r="B1389" s="46">
        <v>2</v>
      </c>
      <c r="C1389" s="1137" t="s">
        <v>743</v>
      </c>
      <c r="D1389" s="1192">
        <v>8</v>
      </c>
      <c r="E1389" s="1192">
        <v>1992</v>
      </c>
      <c r="F1389" s="682">
        <v>12.615</v>
      </c>
      <c r="G1389" s="682">
        <v>0.69399999999999995</v>
      </c>
      <c r="H1389" s="682">
        <v>0.08</v>
      </c>
      <c r="I1389" s="682">
        <v>11.840999999999999</v>
      </c>
      <c r="J1389" s="682">
        <v>390.46</v>
      </c>
      <c r="K1389" s="1032">
        <v>11.840999999999999</v>
      </c>
      <c r="L1389" s="682">
        <v>390.46</v>
      </c>
      <c r="M1389" s="681">
        <f t="shared" ref="M1389:M1390" si="260">K1389/L1389</f>
        <v>3.0325769605081185E-2</v>
      </c>
      <c r="N1389" s="1142">
        <v>208.08</v>
      </c>
      <c r="O1389" s="683">
        <f t="shared" ref="O1389:O1390" si="261">M1389*N1389</f>
        <v>6.3101861394252934</v>
      </c>
      <c r="P1389" s="1029">
        <f t="shared" ref="P1389:P1390" si="262">M1389*60*1000</f>
        <v>1819.5461763048711</v>
      </c>
      <c r="Q1389" s="684">
        <f t="shared" ref="Q1389:Q1390" si="263">P1389*N1389/1000</f>
        <v>378.61116836551759</v>
      </c>
    </row>
    <row r="1390" spans="1:17">
      <c r="A1390" s="1665"/>
      <c r="B1390" s="46">
        <v>3</v>
      </c>
      <c r="C1390" s="1137" t="s">
        <v>744</v>
      </c>
      <c r="D1390" s="1192">
        <v>8</v>
      </c>
      <c r="E1390" s="1192">
        <v>1972</v>
      </c>
      <c r="F1390" s="682">
        <v>14.212</v>
      </c>
      <c r="G1390" s="682">
        <v>0.58799999999999997</v>
      </c>
      <c r="H1390" s="682">
        <v>1.28</v>
      </c>
      <c r="I1390" s="682">
        <v>12.343999999999999</v>
      </c>
      <c r="J1390" s="682">
        <v>402.69</v>
      </c>
      <c r="K1390" s="1032">
        <v>12.343999999999999</v>
      </c>
      <c r="L1390" s="682">
        <v>402.69</v>
      </c>
      <c r="M1390" s="681">
        <f t="shared" si="260"/>
        <v>3.0653852839653332E-2</v>
      </c>
      <c r="N1390" s="1142">
        <v>208.08</v>
      </c>
      <c r="O1390" s="683">
        <f t="shared" si="261"/>
        <v>6.3784536988750657</v>
      </c>
      <c r="P1390" s="1029">
        <f t="shared" si="262"/>
        <v>1839.2311703792</v>
      </c>
      <c r="Q1390" s="684">
        <f t="shared" si="263"/>
        <v>382.70722193250396</v>
      </c>
    </row>
    <row r="1391" spans="1:17">
      <c r="A1391" s="1666"/>
      <c r="B1391" s="23">
        <v>4</v>
      </c>
      <c r="C1391" s="1137"/>
      <c r="D1391" s="1192"/>
      <c r="E1391" s="1192"/>
      <c r="F1391" s="682"/>
      <c r="G1391" s="682"/>
      <c r="H1391" s="682"/>
      <c r="I1391" s="682"/>
      <c r="J1391" s="682"/>
      <c r="K1391" s="1032"/>
      <c r="L1391" s="682"/>
      <c r="M1391" s="681"/>
      <c r="N1391" s="1142"/>
      <c r="O1391" s="683"/>
      <c r="P1391" s="1029"/>
      <c r="Q1391" s="684"/>
    </row>
    <row r="1392" spans="1:17">
      <c r="A1392" s="1666"/>
      <c r="B1392" s="23">
        <v>5</v>
      </c>
      <c r="C1392" s="1137"/>
      <c r="D1392" s="1192"/>
      <c r="E1392" s="1192"/>
      <c r="F1392" s="682"/>
      <c r="G1392" s="682"/>
      <c r="H1392" s="682"/>
      <c r="I1392" s="682"/>
      <c r="J1392" s="682"/>
      <c r="K1392" s="1032"/>
      <c r="L1392" s="682"/>
      <c r="M1392" s="681"/>
      <c r="N1392" s="1142"/>
      <c r="O1392" s="683"/>
      <c r="P1392" s="1029"/>
      <c r="Q1392" s="684"/>
    </row>
    <row r="1393" spans="1:17">
      <c r="A1393" s="1666"/>
      <c r="B1393" s="23">
        <v>6</v>
      </c>
      <c r="C1393" s="1137"/>
      <c r="D1393" s="1192"/>
      <c r="E1393" s="1192"/>
      <c r="F1393" s="682"/>
      <c r="G1393" s="682"/>
      <c r="H1393" s="682"/>
      <c r="I1393" s="682"/>
      <c r="J1393" s="682"/>
      <c r="K1393" s="1032"/>
      <c r="L1393" s="682"/>
      <c r="M1393" s="681"/>
      <c r="N1393" s="1142"/>
      <c r="O1393" s="683"/>
      <c r="P1393" s="1029"/>
      <c r="Q1393" s="684"/>
    </row>
    <row r="1394" spans="1:17">
      <c r="A1394" s="1666"/>
      <c r="B1394" s="23">
        <v>7</v>
      </c>
      <c r="C1394" s="1137"/>
      <c r="D1394" s="1192"/>
      <c r="E1394" s="1192"/>
      <c r="F1394" s="682"/>
      <c r="G1394" s="682"/>
      <c r="H1394" s="682"/>
      <c r="I1394" s="682"/>
      <c r="J1394" s="682"/>
      <c r="K1394" s="1032"/>
      <c r="L1394" s="682"/>
      <c r="M1394" s="681"/>
      <c r="N1394" s="1142"/>
      <c r="O1394" s="683"/>
      <c r="P1394" s="1029"/>
      <c r="Q1394" s="684"/>
    </row>
    <row r="1395" spans="1:17">
      <c r="A1395" s="1666"/>
      <c r="B1395" s="23">
        <v>8</v>
      </c>
      <c r="C1395" s="1137"/>
      <c r="D1395" s="1192"/>
      <c r="E1395" s="1192"/>
      <c r="F1395" s="682"/>
      <c r="G1395" s="682"/>
      <c r="H1395" s="682"/>
      <c r="I1395" s="682"/>
      <c r="J1395" s="682"/>
      <c r="K1395" s="1032"/>
      <c r="L1395" s="682"/>
      <c r="M1395" s="681"/>
      <c r="N1395" s="1142"/>
      <c r="O1395" s="683"/>
      <c r="P1395" s="1029"/>
      <c r="Q1395" s="684"/>
    </row>
    <row r="1396" spans="1:17">
      <c r="A1396" s="1666"/>
      <c r="B1396" s="23">
        <v>9</v>
      </c>
      <c r="C1396" s="1137"/>
      <c r="D1396" s="1192"/>
      <c r="E1396" s="1192"/>
      <c r="F1396" s="1137"/>
      <c r="G1396" s="1137"/>
      <c r="H1396" s="1137"/>
      <c r="I1396" s="1137"/>
      <c r="J1396" s="1137"/>
      <c r="K1396" s="1192"/>
      <c r="L1396" s="1137"/>
      <c r="M1396" s="681"/>
      <c r="N1396" s="1142"/>
      <c r="O1396" s="683"/>
      <c r="P1396" s="1029"/>
      <c r="Q1396" s="684"/>
    </row>
    <row r="1397" spans="1:17" ht="12" thickBot="1">
      <c r="A1397" s="1667"/>
      <c r="B1397" s="24">
        <v>10</v>
      </c>
      <c r="C1397" s="1138"/>
      <c r="D1397" s="1197"/>
      <c r="E1397" s="1197"/>
      <c r="F1397" s="1138"/>
      <c r="G1397" s="1138"/>
      <c r="H1397" s="1138"/>
      <c r="I1397" s="1138"/>
      <c r="J1397" s="1138"/>
      <c r="K1397" s="1197"/>
      <c r="L1397" s="1138"/>
      <c r="M1397" s="1143"/>
      <c r="N1397" s="1138"/>
      <c r="O1397" s="1139"/>
      <c r="P1397" s="1139"/>
      <c r="Q1397" s="1140"/>
    </row>
    <row r="1399" spans="1:17" ht="15">
      <c r="A1399" s="1547" t="s">
        <v>523</v>
      </c>
      <c r="B1399" s="1547"/>
      <c r="C1399" s="1547"/>
      <c r="D1399" s="1547"/>
      <c r="E1399" s="1547"/>
      <c r="F1399" s="1547"/>
      <c r="G1399" s="1547"/>
      <c r="H1399" s="1547"/>
      <c r="I1399" s="1547"/>
      <c r="J1399" s="1547"/>
      <c r="K1399" s="1547"/>
      <c r="L1399" s="1547"/>
      <c r="M1399" s="1547"/>
      <c r="N1399" s="1547"/>
      <c r="O1399" s="1547"/>
      <c r="P1399" s="1547"/>
      <c r="Q1399" s="1547"/>
    </row>
    <row r="1400" spans="1:17" ht="13.5" thickBot="1">
      <c r="A1400" s="1265"/>
      <c r="B1400" s="1265"/>
      <c r="C1400" s="1265"/>
      <c r="D1400" s="1265"/>
      <c r="E1400" s="1521" t="s">
        <v>507</v>
      </c>
      <c r="F1400" s="1521"/>
      <c r="G1400" s="1521"/>
      <c r="H1400" s="1521"/>
      <c r="I1400" s="1265">
        <v>-0.9</v>
      </c>
      <c r="J1400" s="1265" t="s">
        <v>506</v>
      </c>
      <c r="K1400" s="1265" t="s">
        <v>508</v>
      </c>
      <c r="L1400" s="1266">
        <v>586</v>
      </c>
      <c r="M1400" s="1265"/>
      <c r="N1400" s="1265"/>
      <c r="O1400" s="1265"/>
      <c r="P1400" s="1265"/>
      <c r="Q1400" s="1265"/>
    </row>
    <row r="1401" spans="1:17">
      <c r="A1401" s="1549" t="s">
        <v>1</v>
      </c>
      <c r="B1401" s="1552" t="s">
        <v>0</v>
      </c>
      <c r="C1401" s="1524" t="s">
        <v>2</v>
      </c>
      <c r="D1401" s="1524" t="s">
        <v>3</v>
      </c>
      <c r="E1401" s="1524" t="s">
        <v>13</v>
      </c>
      <c r="F1401" s="1527" t="s">
        <v>14</v>
      </c>
      <c r="G1401" s="1528"/>
      <c r="H1401" s="1528"/>
      <c r="I1401" s="1529"/>
      <c r="J1401" s="1524" t="s">
        <v>4</v>
      </c>
      <c r="K1401" s="1524" t="s">
        <v>15</v>
      </c>
      <c r="L1401" s="1524" t="s">
        <v>5</v>
      </c>
      <c r="M1401" s="1524" t="s">
        <v>6</v>
      </c>
      <c r="N1401" s="1524" t="s">
        <v>16</v>
      </c>
      <c r="O1401" s="1524" t="s">
        <v>17</v>
      </c>
      <c r="P1401" s="1541" t="s">
        <v>25</v>
      </c>
      <c r="Q1401" s="1543" t="s">
        <v>26</v>
      </c>
    </row>
    <row r="1402" spans="1:17" ht="33.75">
      <c r="A1402" s="1550"/>
      <c r="B1402" s="1553"/>
      <c r="C1402" s="1525"/>
      <c r="D1402" s="1526"/>
      <c r="E1402" s="1526"/>
      <c r="F1402" s="1264" t="s">
        <v>18</v>
      </c>
      <c r="G1402" s="1264" t="s">
        <v>19</v>
      </c>
      <c r="H1402" s="1264" t="s">
        <v>20</v>
      </c>
      <c r="I1402" s="1264" t="s">
        <v>21</v>
      </c>
      <c r="J1402" s="1526"/>
      <c r="K1402" s="1526"/>
      <c r="L1402" s="1526"/>
      <c r="M1402" s="1526"/>
      <c r="N1402" s="1526"/>
      <c r="O1402" s="1526"/>
      <c r="P1402" s="1542"/>
      <c r="Q1402" s="1544"/>
    </row>
    <row r="1403" spans="1:17" ht="12" thickBot="1">
      <c r="A1403" s="1550"/>
      <c r="B1403" s="1553"/>
      <c r="C1403" s="1579"/>
      <c r="D1403" s="34" t="s">
        <v>7</v>
      </c>
      <c r="E1403" s="34" t="s">
        <v>8</v>
      </c>
      <c r="F1403" s="34" t="s">
        <v>9</v>
      </c>
      <c r="G1403" s="34" t="s">
        <v>9</v>
      </c>
      <c r="H1403" s="34" t="s">
        <v>9</v>
      </c>
      <c r="I1403" s="34" t="s">
        <v>9</v>
      </c>
      <c r="J1403" s="34" t="s">
        <v>22</v>
      </c>
      <c r="K1403" s="34" t="s">
        <v>9</v>
      </c>
      <c r="L1403" s="34" t="s">
        <v>22</v>
      </c>
      <c r="M1403" s="34" t="s">
        <v>23</v>
      </c>
      <c r="N1403" s="34" t="s">
        <v>10</v>
      </c>
      <c r="O1403" s="34" t="s">
        <v>24</v>
      </c>
      <c r="P1403" s="40" t="s">
        <v>27</v>
      </c>
      <c r="Q1403" s="36" t="s">
        <v>28</v>
      </c>
    </row>
    <row r="1404" spans="1:17">
      <c r="A1404" s="1609" t="s">
        <v>340</v>
      </c>
      <c r="B1404" s="54">
        <v>1</v>
      </c>
      <c r="C1404" s="1045" t="s">
        <v>745</v>
      </c>
      <c r="D1404" s="994">
        <v>20</v>
      </c>
      <c r="E1404" s="994" t="s">
        <v>43</v>
      </c>
      <c r="F1404" s="771">
        <f>G1404+H1404+I1404</f>
        <v>12.914300000000001</v>
      </c>
      <c r="G1404" s="771">
        <v>2.0397600000000002</v>
      </c>
      <c r="H1404" s="771">
        <v>3.2</v>
      </c>
      <c r="I1404" s="771">
        <v>7.6745399999999995</v>
      </c>
      <c r="J1404" s="771">
        <v>1298.9000000000001</v>
      </c>
      <c r="K1404" s="995">
        <v>7.6745399999999995</v>
      </c>
      <c r="L1404" s="771">
        <v>1298.9000000000001</v>
      </c>
      <c r="M1404" s="996">
        <f>K1404/L1404</f>
        <v>5.9084918007544836E-3</v>
      </c>
      <c r="N1404" s="1046">
        <v>198.27</v>
      </c>
      <c r="O1404" s="998">
        <f>M1404*N1404</f>
        <v>1.1714766693355916</v>
      </c>
      <c r="P1404" s="998">
        <f>M1404*60*1000</f>
        <v>354.50950804526906</v>
      </c>
      <c r="Q1404" s="999">
        <f>P1404*N1404/1000</f>
        <v>70.288600160135488</v>
      </c>
    </row>
    <row r="1405" spans="1:17">
      <c r="A1405" s="1610"/>
      <c r="B1405" s="51">
        <v>2</v>
      </c>
      <c r="C1405" s="1048" t="s">
        <v>746</v>
      </c>
      <c r="D1405" s="1001">
        <v>45</v>
      </c>
      <c r="E1405" s="994">
        <v>1977</v>
      </c>
      <c r="F1405" s="771">
        <f t="shared" ref="F1405:F1432" si="264">G1405+H1405+I1405</f>
        <v>28.68</v>
      </c>
      <c r="G1405" s="669">
        <v>5.5925690000000001</v>
      </c>
      <c r="H1405" s="669">
        <v>7.2</v>
      </c>
      <c r="I1405" s="669">
        <v>15.887430999999999</v>
      </c>
      <c r="J1405" s="669">
        <v>2328.87</v>
      </c>
      <c r="K1405" s="1003">
        <v>15.887430999999999</v>
      </c>
      <c r="L1405" s="669">
        <v>2328.87</v>
      </c>
      <c r="M1405" s="670">
        <f t="shared" ref="M1405:M1413" si="265">K1405/L1405</f>
        <v>6.8219484127495312E-3</v>
      </c>
      <c r="N1405" s="1049">
        <v>198.27</v>
      </c>
      <c r="O1405" s="1004">
        <f t="shared" ref="O1405:O1422" si="266">M1405*N1405</f>
        <v>1.3525877117958496</v>
      </c>
      <c r="P1405" s="998">
        <f t="shared" ref="P1405:P1422" si="267">M1405*60*1000</f>
        <v>409.31690476497187</v>
      </c>
      <c r="Q1405" s="1005">
        <f t="shared" ref="Q1405:Q1422" si="268">P1405*N1405/1000</f>
        <v>81.155262707750978</v>
      </c>
    </row>
    <row r="1406" spans="1:17">
      <c r="A1406" s="1610"/>
      <c r="B1406" s="51">
        <v>3</v>
      </c>
      <c r="C1406" s="1048" t="s">
        <v>747</v>
      </c>
      <c r="D1406" s="1001">
        <v>60</v>
      </c>
      <c r="E1406" s="1001">
        <v>1963</v>
      </c>
      <c r="F1406" s="771">
        <f t="shared" si="264"/>
        <v>35.811</v>
      </c>
      <c r="G1406" s="669">
        <v>5.8192089999999999</v>
      </c>
      <c r="H1406" s="669">
        <v>9.6</v>
      </c>
      <c r="I1406" s="669">
        <v>20.391791000000001</v>
      </c>
      <c r="J1406" s="669">
        <v>2879.9500000000003</v>
      </c>
      <c r="K1406" s="1003">
        <v>20.391791000000001</v>
      </c>
      <c r="L1406" s="669">
        <v>2879.9500000000003</v>
      </c>
      <c r="M1406" s="670">
        <f t="shared" si="265"/>
        <v>7.0806059132971057E-3</v>
      </c>
      <c r="N1406" s="1049">
        <v>198.27</v>
      </c>
      <c r="O1406" s="1004">
        <f t="shared" si="266"/>
        <v>1.4038717344294172</v>
      </c>
      <c r="P1406" s="998">
        <f t="shared" si="267"/>
        <v>424.83635479782635</v>
      </c>
      <c r="Q1406" s="1005">
        <f t="shared" si="268"/>
        <v>84.232304065765021</v>
      </c>
    </row>
    <row r="1407" spans="1:17">
      <c r="A1407" s="1610"/>
      <c r="B1407" s="15">
        <v>4</v>
      </c>
      <c r="C1407" s="1048" t="s">
        <v>748</v>
      </c>
      <c r="D1407" s="1001">
        <v>60</v>
      </c>
      <c r="E1407" s="1001">
        <v>1964</v>
      </c>
      <c r="F1407" s="771">
        <f t="shared" si="264"/>
        <v>34.722999999999999</v>
      </c>
      <c r="G1407" s="669">
        <v>5.9493</v>
      </c>
      <c r="H1407" s="669">
        <v>9.6</v>
      </c>
      <c r="I1407" s="669">
        <v>19.1737</v>
      </c>
      <c r="J1407" s="669">
        <v>2701.1</v>
      </c>
      <c r="K1407" s="1003">
        <v>19.1737</v>
      </c>
      <c r="L1407" s="669">
        <v>2701.1</v>
      </c>
      <c r="M1407" s="670">
        <f t="shared" si="265"/>
        <v>7.0984783976898308E-3</v>
      </c>
      <c r="N1407" s="1049">
        <v>198.27</v>
      </c>
      <c r="O1407" s="1004">
        <f t="shared" si="266"/>
        <v>1.4074153119099628</v>
      </c>
      <c r="P1407" s="998">
        <f t="shared" si="267"/>
        <v>425.90870386138982</v>
      </c>
      <c r="Q1407" s="1005">
        <f t="shared" si="268"/>
        <v>84.444918714597762</v>
      </c>
    </row>
    <row r="1408" spans="1:17">
      <c r="A1408" s="1610"/>
      <c r="B1408" s="15">
        <v>5</v>
      </c>
      <c r="C1408" s="1048" t="s">
        <v>749</v>
      </c>
      <c r="D1408" s="1001">
        <v>60</v>
      </c>
      <c r="E1408" s="1001">
        <v>1965</v>
      </c>
      <c r="F1408" s="771">
        <f t="shared" si="264"/>
        <v>33.314</v>
      </c>
      <c r="G1408" s="669">
        <v>4.47614</v>
      </c>
      <c r="H1408" s="669">
        <v>9.6</v>
      </c>
      <c r="I1408" s="669">
        <v>19.237860000000001</v>
      </c>
      <c r="J1408" s="669">
        <v>2701.31</v>
      </c>
      <c r="K1408" s="1003">
        <v>19.237860000000001</v>
      </c>
      <c r="L1408" s="669">
        <v>2701.31</v>
      </c>
      <c r="M1408" s="670">
        <f t="shared" si="265"/>
        <v>7.1216780006737477E-3</v>
      </c>
      <c r="N1408" s="1049">
        <v>198.27</v>
      </c>
      <c r="O1408" s="1004">
        <f t="shared" si="266"/>
        <v>1.4120150971935841</v>
      </c>
      <c r="P1408" s="998">
        <f t="shared" si="267"/>
        <v>427.30068004042488</v>
      </c>
      <c r="Q1408" s="1005">
        <f t="shared" si="268"/>
        <v>84.720905831615042</v>
      </c>
    </row>
    <row r="1409" spans="1:17">
      <c r="A1409" s="1610"/>
      <c r="B1409" s="15">
        <v>6</v>
      </c>
      <c r="C1409" s="1048" t="s">
        <v>750</v>
      </c>
      <c r="D1409" s="1001">
        <v>60</v>
      </c>
      <c r="E1409" s="1001">
        <v>1966</v>
      </c>
      <c r="F1409" s="771">
        <f t="shared" si="264"/>
        <v>35.797020000000003</v>
      </c>
      <c r="G1409" s="669">
        <v>5.8192089999999999</v>
      </c>
      <c r="H1409" s="669">
        <v>9.6</v>
      </c>
      <c r="I1409" s="669">
        <v>20.377811000000001</v>
      </c>
      <c r="J1409" s="669">
        <v>2708.28</v>
      </c>
      <c r="K1409" s="1003">
        <v>20.377811000000001</v>
      </c>
      <c r="L1409" s="669">
        <v>2708.28</v>
      </c>
      <c r="M1409" s="670">
        <f t="shared" si="265"/>
        <v>7.5242630008714017E-3</v>
      </c>
      <c r="N1409" s="1049">
        <v>198.27</v>
      </c>
      <c r="O1409" s="1004">
        <f t="shared" si="266"/>
        <v>1.4918356251827729</v>
      </c>
      <c r="P1409" s="998">
        <f t="shared" si="267"/>
        <v>451.45578005228407</v>
      </c>
      <c r="Q1409" s="1005">
        <f t="shared" si="268"/>
        <v>89.510137510966359</v>
      </c>
    </row>
    <row r="1410" spans="1:17">
      <c r="A1410" s="1610"/>
      <c r="B1410" s="15">
        <v>7</v>
      </c>
      <c r="C1410" s="1048" t="s">
        <v>751</v>
      </c>
      <c r="D1410" s="1001">
        <v>45</v>
      </c>
      <c r="E1410" s="1001">
        <v>1990</v>
      </c>
      <c r="F1410" s="771">
        <f t="shared" si="264"/>
        <v>30.579000000000001</v>
      </c>
      <c r="G1410" s="669">
        <v>5.7226599999999994</v>
      </c>
      <c r="H1410" s="669">
        <v>7.2</v>
      </c>
      <c r="I1410" s="669">
        <v>17.65634</v>
      </c>
      <c r="J1410" s="669">
        <v>2324.8200000000002</v>
      </c>
      <c r="K1410" s="1003">
        <v>17.65634</v>
      </c>
      <c r="L1410" s="669">
        <v>2324.8200000000002</v>
      </c>
      <c r="M1410" s="670">
        <f t="shared" si="265"/>
        <v>7.5947127089409068E-3</v>
      </c>
      <c r="N1410" s="1049">
        <v>198.27</v>
      </c>
      <c r="O1410" s="1004">
        <f t="shared" si="266"/>
        <v>1.5058036888017137</v>
      </c>
      <c r="P1410" s="998">
        <f t="shared" si="267"/>
        <v>455.68276253645439</v>
      </c>
      <c r="Q1410" s="1005">
        <f t="shared" si="268"/>
        <v>90.348221328102824</v>
      </c>
    </row>
    <row r="1411" spans="1:17">
      <c r="A1411" s="1610"/>
      <c r="B1411" s="15">
        <v>8</v>
      </c>
      <c r="C1411" s="1048" t="s">
        <v>752</v>
      </c>
      <c r="D1411" s="1001">
        <v>22</v>
      </c>
      <c r="E1411" s="1001" t="s">
        <v>43</v>
      </c>
      <c r="F1411" s="771">
        <f t="shared" si="264"/>
        <v>16.316600000000001</v>
      </c>
      <c r="G1411" s="669">
        <v>3.3996</v>
      </c>
      <c r="H1411" s="669">
        <v>3.52</v>
      </c>
      <c r="I1411" s="669">
        <v>9.3970000000000002</v>
      </c>
      <c r="J1411" s="669">
        <v>1230.47</v>
      </c>
      <c r="K1411" s="1003">
        <v>9.3970000000000002</v>
      </c>
      <c r="L1411" s="669">
        <v>1230.47</v>
      </c>
      <c r="M1411" s="670">
        <f t="shared" si="265"/>
        <v>7.6369192259868185E-3</v>
      </c>
      <c r="N1411" s="1049">
        <v>198.27</v>
      </c>
      <c r="O1411" s="1004">
        <f t="shared" si="266"/>
        <v>1.5141719749364067</v>
      </c>
      <c r="P1411" s="998">
        <f t="shared" si="267"/>
        <v>458.21515355920911</v>
      </c>
      <c r="Q1411" s="1005">
        <f t="shared" si="268"/>
        <v>90.8503184961844</v>
      </c>
    </row>
    <row r="1412" spans="1:17">
      <c r="A1412" s="1610"/>
      <c r="B1412" s="15">
        <v>9</v>
      </c>
      <c r="C1412" s="1048" t="s">
        <v>753</v>
      </c>
      <c r="D1412" s="1001">
        <v>60</v>
      </c>
      <c r="E1412" s="1001">
        <v>1965</v>
      </c>
      <c r="F1412" s="771">
        <f t="shared" si="264"/>
        <v>35.736000000000004</v>
      </c>
      <c r="G1412" s="669">
        <v>5.4393600000000006</v>
      </c>
      <c r="H1412" s="669">
        <v>9.6</v>
      </c>
      <c r="I1412" s="669">
        <v>20.696640000000002</v>
      </c>
      <c r="J1412" s="669">
        <v>2701.1</v>
      </c>
      <c r="K1412" s="1003">
        <v>20.696640000000002</v>
      </c>
      <c r="L1412" s="669">
        <v>2701.1</v>
      </c>
      <c r="M1412" s="670">
        <f t="shared" si="265"/>
        <v>7.6623005442227254E-3</v>
      </c>
      <c r="N1412" s="1049">
        <v>198.27</v>
      </c>
      <c r="O1412" s="1004">
        <f t="shared" si="266"/>
        <v>1.5192043289030399</v>
      </c>
      <c r="P1412" s="998">
        <f t="shared" si="267"/>
        <v>459.73803265336358</v>
      </c>
      <c r="Q1412" s="1005">
        <f t="shared" si="268"/>
        <v>91.152259734182394</v>
      </c>
    </row>
    <row r="1413" spans="1:17" ht="12" thickBot="1">
      <c r="A1413" s="1672"/>
      <c r="B1413" s="50">
        <v>10</v>
      </c>
      <c r="C1413" s="1126" t="s">
        <v>754</v>
      </c>
      <c r="D1413" s="1159">
        <v>60</v>
      </c>
      <c r="E1413" s="1159">
        <v>1964</v>
      </c>
      <c r="F1413" s="771">
        <f t="shared" si="264"/>
        <v>38.126000000000005</v>
      </c>
      <c r="G1413" s="1277">
        <v>6.4025800000000004</v>
      </c>
      <c r="H1413" s="1277">
        <v>9.6</v>
      </c>
      <c r="I1413" s="1277">
        <v>22.123420000000003</v>
      </c>
      <c r="J1413" s="1277">
        <v>2880.51</v>
      </c>
      <c r="K1413" s="1278">
        <v>22.123420000000003</v>
      </c>
      <c r="L1413" s="1277">
        <v>2880.51</v>
      </c>
      <c r="M1413" s="1146">
        <f t="shared" si="265"/>
        <v>7.680382987734811E-3</v>
      </c>
      <c r="N1413" s="1147">
        <v>198.27</v>
      </c>
      <c r="O1413" s="1160">
        <f t="shared" si="266"/>
        <v>1.522789534978181</v>
      </c>
      <c r="P1413" s="1161">
        <f t="shared" si="267"/>
        <v>460.82297926408864</v>
      </c>
      <c r="Q1413" s="1162">
        <f t="shared" si="268"/>
        <v>91.367372098690865</v>
      </c>
    </row>
    <row r="1414" spans="1:17">
      <c r="A1414" s="1570" t="s">
        <v>332</v>
      </c>
      <c r="B1414" s="16">
        <v>1</v>
      </c>
      <c r="C1414" s="1014" t="s">
        <v>755</v>
      </c>
      <c r="D1414" s="1007">
        <v>30</v>
      </c>
      <c r="E1414" s="1007" t="s">
        <v>43</v>
      </c>
      <c r="F1414" s="1009">
        <f t="shared" si="264"/>
        <v>25.373999999999999</v>
      </c>
      <c r="G1414" s="1009">
        <v>2.8896600000000001</v>
      </c>
      <c r="H1414" s="1009">
        <v>4.8</v>
      </c>
      <c r="I1414" s="1008">
        <v>17.684339999999999</v>
      </c>
      <c r="J1414" s="1009">
        <v>1511.9</v>
      </c>
      <c r="K1414" s="1010">
        <v>17.684339999999999</v>
      </c>
      <c r="L1414" s="1009">
        <v>1511.9</v>
      </c>
      <c r="M1414" s="1011">
        <f>K1414/L1414</f>
        <v>1.1696765659104437E-2</v>
      </c>
      <c r="N1414" s="1167">
        <v>198.27</v>
      </c>
      <c r="O1414" s="1012">
        <f t="shared" si="266"/>
        <v>2.3191177272306369</v>
      </c>
      <c r="P1414" s="1012">
        <f t="shared" si="267"/>
        <v>701.80593954626625</v>
      </c>
      <c r="Q1414" s="1013">
        <f t="shared" si="268"/>
        <v>139.1470636338382</v>
      </c>
    </row>
    <row r="1415" spans="1:17">
      <c r="A1415" s="1571"/>
      <c r="B1415" s="61">
        <v>2</v>
      </c>
      <c r="C1415" s="1014" t="s">
        <v>756</v>
      </c>
      <c r="D1415" s="1007">
        <v>45</v>
      </c>
      <c r="E1415" s="1007" t="s">
        <v>43</v>
      </c>
      <c r="F1415" s="1008">
        <f t="shared" si="264"/>
        <v>38.182000000000002</v>
      </c>
      <c r="G1415" s="1008">
        <v>2.4363800000000002</v>
      </c>
      <c r="H1415" s="1008">
        <v>7.2</v>
      </c>
      <c r="I1415" s="1008">
        <v>28.54562</v>
      </c>
      <c r="J1415" s="1008">
        <v>2328.7200000000003</v>
      </c>
      <c r="K1415" s="1015">
        <v>28.54562</v>
      </c>
      <c r="L1415" s="1008">
        <v>2328.7200000000003</v>
      </c>
      <c r="M1415" s="1011">
        <f>K1415/L1415</f>
        <v>1.2258073104538114E-2</v>
      </c>
      <c r="N1415" s="1168">
        <v>198.27</v>
      </c>
      <c r="O1415" s="1012">
        <f t="shared" si="266"/>
        <v>2.4304081544367722</v>
      </c>
      <c r="P1415" s="1012">
        <f t="shared" si="267"/>
        <v>735.48438627228688</v>
      </c>
      <c r="Q1415" s="1013">
        <f t="shared" si="268"/>
        <v>145.82448926620634</v>
      </c>
    </row>
    <row r="1416" spans="1:17">
      <c r="A1416" s="1571"/>
      <c r="B1416" s="17">
        <v>3</v>
      </c>
      <c r="C1416" s="1170" t="s">
        <v>757</v>
      </c>
      <c r="D1416" s="1007">
        <v>60</v>
      </c>
      <c r="E1416" s="1007">
        <v>1966</v>
      </c>
      <c r="F1416" s="1008">
        <f t="shared" si="264"/>
        <v>51.669000000000004</v>
      </c>
      <c r="G1416" s="1008">
        <v>5.7226599999999994</v>
      </c>
      <c r="H1416" s="1008">
        <v>9.52</v>
      </c>
      <c r="I1416" s="1008">
        <v>36.426340000000003</v>
      </c>
      <c r="J1416" s="1008">
        <v>2701.11</v>
      </c>
      <c r="K1416" s="1015">
        <v>36.426340000000003</v>
      </c>
      <c r="L1416" s="1008">
        <v>2701.11</v>
      </c>
      <c r="M1416" s="1016">
        <f t="shared" ref="M1416:M1422" si="269">K1416/L1416</f>
        <v>1.3485692918837071E-2</v>
      </c>
      <c r="N1416" s="1168">
        <v>198.27</v>
      </c>
      <c r="O1416" s="1012">
        <f t="shared" si="266"/>
        <v>2.6738083350178261</v>
      </c>
      <c r="P1416" s="1012">
        <f t="shared" si="267"/>
        <v>809.14157513022417</v>
      </c>
      <c r="Q1416" s="1017">
        <f t="shared" si="268"/>
        <v>160.42850010106955</v>
      </c>
    </row>
    <row r="1417" spans="1:17">
      <c r="A1417" s="1571"/>
      <c r="B1417" s="17">
        <v>4</v>
      </c>
      <c r="C1417" s="1170" t="s">
        <v>758</v>
      </c>
      <c r="D1417" s="1007">
        <v>4</v>
      </c>
      <c r="E1417" s="1007">
        <v>1976</v>
      </c>
      <c r="F1417" s="1008">
        <f t="shared" si="264"/>
        <v>7.7949999999999999</v>
      </c>
      <c r="G1417" s="1008">
        <v>0</v>
      </c>
      <c r="H1417" s="1008">
        <v>0</v>
      </c>
      <c r="I1417" s="1008">
        <v>7.7949999999999999</v>
      </c>
      <c r="J1417" s="1008">
        <v>572.65</v>
      </c>
      <c r="K1417" s="1015">
        <v>7.7949999999999999</v>
      </c>
      <c r="L1417" s="1008">
        <v>572.65</v>
      </c>
      <c r="M1417" s="1016">
        <f t="shared" si="269"/>
        <v>1.3612154020780582E-2</v>
      </c>
      <c r="N1417" s="1168">
        <v>198.27</v>
      </c>
      <c r="O1417" s="1171">
        <f t="shared" si="266"/>
        <v>2.6988817777001661</v>
      </c>
      <c r="P1417" s="1012">
        <f t="shared" si="267"/>
        <v>816.72924124683493</v>
      </c>
      <c r="Q1417" s="1017">
        <f t="shared" si="268"/>
        <v>161.93290666200997</v>
      </c>
    </row>
    <row r="1418" spans="1:17">
      <c r="A1418" s="1571"/>
      <c r="B1418" s="17">
        <v>5</v>
      </c>
      <c r="C1418" s="1170" t="s">
        <v>759</v>
      </c>
      <c r="D1418" s="1007">
        <v>14</v>
      </c>
      <c r="E1418" s="1007" t="s">
        <v>43</v>
      </c>
      <c r="F1418" s="1008">
        <f t="shared" si="264"/>
        <v>14.625999999999999</v>
      </c>
      <c r="G1418" s="1008">
        <v>1.6998</v>
      </c>
      <c r="H1418" s="1008">
        <v>2.2400000000000002</v>
      </c>
      <c r="I1418" s="1008">
        <v>10.686199999999999</v>
      </c>
      <c r="J1418" s="1008">
        <v>772.96</v>
      </c>
      <c r="K1418" s="1015">
        <v>10.686199999999999</v>
      </c>
      <c r="L1418" s="1008">
        <v>772.96</v>
      </c>
      <c r="M1418" s="1016">
        <f t="shared" si="269"/>
        <v>1.3825036224384184E-2</v>
      </c>
      <c r="N1418" s="1168">
        <v>198.27</v>
      </c>
      <c r="O1418" s="1171">
        <f t="shared" si="266"/>
        <v>2.7410899322086522</v>
      </c>
      <c r="P1418" s="1012">
        <f t="shared" si="267"/>
        <v>829.50217346305101</v>
      </c>
      <c r="Q1418" s="1017">
        <f t="shared" si="268"/>
        <v>164.46539593251913</v>
      </c>
    </row>
    <row r="1419" spans="1:17">
      <c r="A1419" s="1571"/>
      <c r="B1419" s="17">
        <v>6</v>
      </c>
      <c r="C1419" s="1170" t="s">
        <v>760</v>
      </c>
      <c r="D1419" s="1007">
        <v>50</v>
      </c>
      <c r="E1419" s="1007">
        <v>1969</v>
      </c>
      <c r="F1419" s="1008">
        <f t="shared" si="264"/>
        <v>49.2</v>
      </c>
      <c r="G1419" s="1008">
        <v>5.0427400000000002</v>
      </c>
      <c r="H1419" s="1008">
        <v>8</v>
      </c>
      <c r="I1419" s="1008">
        <v>36.157260000000001</v>
      </c>
      <c r="J1419" s="1008">
        <v>2598.67</v>
      </c>
      <c r="K1419" s="1015">
        <v>36.157260000000001</v>
      </c>
      <c r="L1419" s="1008">
        <v>2598.67</v>
      </c>
      <c r="M1419" s="1016">
        <f t="shared" si="269"/>
        <v>1.3913755882816979E-2</v>
      </c>
      <c r="N1419" s="1168">
        <v>198.27</v>
      </c>
      <c r="O1419" s="1171">
        <f t="shared" si="266"/>
        <v>2.7586803788861225</v>
      </c>
      <c r="P1419" s="1012">
        <f t="shared" si="267"/>
        <v>834.8253529690187</v>
      </c>
      <c r="Q1419" s="1017">
        <f t="shared" si="268"/>
        <v>165.52082273316736</v>
      </c>
    </row>
    <row r="1420" spans="1:17">
      <c r="A1420" s="1571"/>
      <c r="B1420" s="17">
        <v>7</v>
      </c>
      <c r="C1420" s="1170" t="s">
        <v>761</v>
      </c>
      <c r="D1420" s="1007">
        <v>54</v>
      </c>
      <c r="E1420" s="1007">
        <v>1978</v>
      </c>
      <c r="F1420" s="1008">
        <f t="shared" si="264"/>
        <v>56.617000000000004</v>
      </c>
      <c r="G1420" s="1008">
        <v>6.2892600000000005</v>
      </c>
      <c r="H1420" s="1008">
        <v>8.64</v>
      </c>
      <c r="I1420" s="1008">
        <v>41.687740000000005</v>
      </c>
      <c r="J1420" s="1008">
        <v>2984.27</v>
      </c>
      <c r="K1420" s="1015">
        <v>41.687740000000005</v>
      </c>
      <c r="L1420" s="1008">
        <v>2984.27</v>
      </c>
      <c r="M1420" s="1016">
        <f t="shared" si="269"/>
        <v>1.3969158286616159E-2</v>
      </c>
      <c r="N1420" s="1168">
        <v>198.27</v>
      </c>
      <c r="O1420" s="1171">
        <f t="shared" si="266"/>
        <v>2.7696650134873857</v>
      </c>
      <c r="P1420" s="1012">
        <f t="shared" si="267"/>
        <v>838.14949719696949</v>
      </c>
      <c r="Q1420" s="1017">
        <f t="shared" si="268"/>
        <v>166.17990080924315</v>
      </c>
    </row>
    <row r="1421" spans="1:17">
      <c r="A1421" s="1571"/>
      <c r="B1421" s="17">
        <v>8</v>
      </c>
      <c r="C1421" s="1170" t="s">
        <v>762</v>
      </c>
      <c r="D1421" s="1007">
        <v>38</v>
      </c>
      <c r="E1421" s="1007" t="s">
        <v>43</v>
      </c>
      <c r="F1421" s="1008">
        <f t="shared" si="264"/>
        <v>39</v>
      </c>
      <c r="G1421" s="1008">
        <v>4.8161000000000005</v>
      </c>
      <c r="H1421" s="1008">
        <v>6.08</v>
      </c>
      <c r="I1421" s="1008">
        <v>28.103899999999999</v>
      </c>
      <c r="J1421" s="1008">
        <v>2000.4</v>
      </c>
      <c r="K1421" s="1015">
        <v>28.103899999999999</v>
      </c>
      <c r="L1421" s="1008">
        <v>2000.4</v>
      </c>
      <c r="M1421" s="1016">
        <f t="shared" si="269"/>
        <v>1.4049140171965607E-2</v>
      </c>
      <c r="N1421" s="1168">
        <v>198.27</v>
      </c>
      <c r="O1421" s="1171">
        <f t="shared" si="266"/>
        <v>2.7855230218956208</v>
      </c>
      <c r="P1421" s="1012">
        <f t="shared" si="267"/>
        <v>842.94841031793646</v>
      </c>
      <c r="Q1421" s="1017">
        <f t="shared" si="268"/>
        <v>167.13138131373728</v>
      </c>
    </row>
    <row r="1422" spans="1:17">
      <c r="A1422" s="1571"/>
      <c r="B1422" s="17">
        <v>9</v>
      </c>
      <c r="C1422" s="1170" t="s">
        <v>763</v>
      </c>
      <c r="D1422" s="1007">
        <v>54</v>
      </c>
      <c r="E1422" s="1007">
        <v>1989</v>
      </c>
      <c r="F1422" s="1008">
        <f t="shared" si="264"/>
        <v>58.436999999999998</v>
      </c>
      <c r="G1422" s="1008">
        <v>7.4224600000000001</v>
      </c>
      <c r="H1422" s="1008">
        <v>8.64</v>
      </c>
      <c r="I1422" s="1008">
        <v>42.374539999999996</v>
      </c>
      <c r="J1422" s="1008">
        <v>2996.05</v>
      </c>
      <c r="K1422" s="1015">
        <v>42.374539999999996</v>
      </c>
      <c r="L1422" s="1008">
        <v>2996.05</v>
      </c>
      <c r="M1422" s="1016">
        <f t="shared" si="269"/>
        <v>1.4143468900719278E-2</v>
      </c>
      <c r="N1422" s="1168">
        <v>198.27</v>
      </c>
      <c r="O1422" s="1171">
        <f t="shared" si="266"/>
        <v>2.8042255789456112</v>
      </c>
      <c r="P1422" s="1012">
        <f t="shared" si="267"/>
        <v>848.60813404315672</v>
      </c>
      <c r="Q1422" s="1017">
        <f t="shared" si="268"/>
        <v>168.2535347367367</v>
      </c>
    </row>
    <row r="1423" spans="1:17" ht="12" thickBot="1">
      <c r="A1423" s="1572"/>
      <c r="B1423" s="20">
        <v>10</v>
      </c>
      <c r="C1423" s="1173"/>
      <c r="D1423" s="1174"/>
      <c r="E1423" s="1174"/>
      <c r="F1423" s="1245"/>
      <c r="G1423" s="1245"/>
      <c r="H1423" s="1245"/>
      <c r="I1423" s="1245"/>
      <c r="J1423" s="1245"/>
      <c r="K1423" s="1246"/>
      <c r="L1423" s="1245"/>
      <c r="M1423" s="1178"/>
      <c r="N1423" s="1176"/>
      <c r="O1423" s="1179"/>
      <c r="P1423" s="1179"/>
      <c r="Q1423" s="1180"/>
    </row>
    <row r="1424" spans="1:17">
      <c r="A1424" s="1675" t="s">
        <v>333</v>
      </c>
      <c r="B1424" s="98">
        <v>1</v>
      </c>
      <c r="C1424" s="1127" t="s">
        <v>764</v>
      </c>
      <c r="D1424" s="1181">
        <v>45</v>
      </c>
      <c r="E1424" s="1181">
        <v>1975</v>
      </c>
      <c r="F1424" s="674">
        <f t="shared" si="264"/>
        <v>49.893259999999998</v>
      </c>
      <c r="G1424" s="674">
        <v>3.7395600000000004</v>
      </c>
      <c r="H1424" s="674">
        <v>3.7395600000000004</v>
      </c>
      <c r="I1424" s="674">
        <v>42.414139999999996</v>
      </c>
      <c r="J1424" s="674">
        <v>2321.4700000000003</v>
      </c>
      <c r="K1424" s="1018">
        <v>42.414139999999996</v>
      </c>
      <c r="L1424" s="1019">
        <v>2321.4700000000003</v>
      </c>
      <c r="M1424" s="1020">
        <f t="shared" ref="M1424:M1432" si="270">K1424/L1424</f>
        <v>1.8270380405518913E-2</v>
      </c>
      <c r="N1424" s="1130">
        <v>198.27</v>
      </c>
      <c r="O1424" s="1021">
        <f>M1424*N1424</f>
        <v>3.6224683230022352</v>
      </c>
      <c r="P1424" s="1021">
        <f>M1424*60*1000</f>
        <v>1096.2228243311347</v>
      </c>
      <c r="Q1424" s="1022">
        <f>P1424*N1424/1000</f>
        <v>217.34809938013407</v>
      </c>
    </row>
    <row r="1425" spans="1:17">
      <c r="A1425" s="1590"/>
      <c r="B1425" s="90">
        <v>2</v>
      </c>
      <c r="C1425" s="1129" t="s">
        <v>765</v>
      </c>
      <c r="D1425" s="1184">
        <v>38</v>
      </c>
      <c r="E1425" s="1184" t="s">
        <v>43</v>
      </c>
      <c r="F1425" s="678">
        <f t="shared" si="264"/>
        <v>43.269239999999996</v>
      </c>
      <c r="G1425" s="678">
        <v>3.6262400000000001</v>
      </c>
      <c r="H1425" s="678">
        <v>3.6262400000000001</v>
      </c>
      <c r="I1425" s="678">
        <v>36.016759999999998</v>
      </c>
      <c r="J1425" s="678">
        <v>1967.71</v>
      </c>
      <c r="K1425" s="1023">
        <v>36.016759999999998</v>
      </c>
      <c r="L1425" s="678">
        <v>1967.71</v>
      </c>
      <c r="M1425" s="677">
        <f t="shared" si="270"/>
        <v>1.8303896407499073E-2</v>
      </c>
      <c r="N1425" s="1141">
        <v>198.27</v>
      </c>
      <c r="O1425" s="679">
        <f t="shared" ref="O1425:O1432" si="271">M1425*N1425</f>
        <v>3.6291135407148412</v>
      </c>
      <c r="P1425" s="1021">
        <f t="shared" ref="P1425:P1432" si="272">M1425*60*1000</f>
        <v>1098.2337844499443</v>
      </c>
      <c r="Q1425" s="680">
        <f t="shared" ref="Q1425:Q1432" si="273">P1425*N1425/1000</f>
        <v>217.74681244289047</v>
      </c>
    </row>
    <row r="1426" spans="1:17">
      <c r="A1426" s="1590"/>
      <c r="B1426" s="90">
        <v>3</v>
      </c>
      <c r="C1426" s="1129" t="s">
        <v>766</v>
      </c>
      <c r="D1426" s="1184">
        <v>14</v>
      </c>
      <c r="E1426" s="1184" t="s">
        <v>43</v>
      </c>
      <c r="F1426" s="678">
        <f t="shared" si="264"/>
        <v>16.109539999999999</v>
      </c>
      <c r="G1426" s="678">
        <v>1.0765400000000001</v>
      </c>
      <c r="H1426" s="678">
        <v>1.0765400000000001</v>
      </c>
      <c r="I1426" s="678">
        <v>13.95646</v>
      </c>
      <c r="J1426" s="678">
        <v>762.12</v>
      </c>
      <c r="K1426" s="1023">
        <v>13.95646</v>
      </c>
      <c r="L1426" s="678">
        <v>762.12</v>
      </c>
      <c r="M1426" s="677">
        <f t="shared" si="270"/>
        <v>1.8312680417781977E-2</v>
      </c>
      <c r="N1426" s="1141">
        <v>198.27</v>
      </c>
      <c r="O1426" s="679">
        <f t="shared" si="271"/>
        <v>3.6308551464336327</v>
      </c>
      <c r="P1426" s="1021">
        <f t="shared" si="272"/>
        <v>1098.7608250669184</v>
      </c>
      <c r="Q1426" s="680">
        <f t="shared" si="273"/>
        <v>217.85130878601794</v>
      </c>
    </row>
    <row r="1427" spans="1:17">
      <c r="A1427" s="1590"/>
      <c r="B1427" s="90">
        <v>4</v>
      </c>
      <c r="C1427" s="1129" t="s">
        <v>524</v>
      </c>
      <c r="D1427" s="1184">
        <v>9</v>
      </c>
      <c r="E1427" s="1184" t="s">
        <v>43</v>
      </c>
      <c r="F1427" s="678">
        <f t="shared" si="264"/>
        <v>9.370000000000001</v>
      </c>
      <c r="G1427" s="678">
        <v>0</v>
      </c>
      <c r="H1427" s="678">
        <v>0</v>
      </c>
      <c r="I1427" s="678">
        <v>9.370000000000001</v>
      </c>
      <c r="J1427" s="678">
        <v>510.93</v>
      </c>
      <c r="K1427" s="1023">
        <v>9.370000000000001</v>
      </c>
      <c r="L1427" s="678">
        <v>510.93</v>
      </c>
      <c r="M1427" s="677">
        <f t="shared" si="270"/>
        <v>1.8339107118391953E-2</v>
      </c>
      <c r="N1427" s="1141">
        <v>198.27</v>
      </c>
      <c r="O1427" s="679">
        <f t="shared" si="271"/>
        <v>3.6360947683635727</v>
      </c>
      <c r="P1427" s="1021">
        <f t="shared" si="272"/>
        <v>1100.3464271035173</v>
      </c>
      <c r="Q1427" s="680">
        <f t="shared" si="273"/>
        <v>218.16568610181437</v>
      </c>
    </row>
    <row r="1428" spans="1:17">
      <c r="A1428" s="1590"/>
      <c r="B1428" s="90">
        <v>5</v>
      </c>
      <c r="C1428" s="1129" t="s">
        <v>767</v>
      </c>
      <c r="D1428" s="1184">
        <v>45</v>
      </c>
      <c r="E1428" s="1184">
        <v>1978</v>
      </c>
      <c r="F1428" s="678">
        <f t="shared" si="264"/>
        <v>51.969140000000003</v>
      </c>
      <c r="G1428" s="678">
        <v>4.47614</v>
      </c>
      <c r="H1428" s="678">
        <v>4.47614</v>
      </c>
      <c r="I1428" s="678">
        <v>43.016860000000001</v>
      </c>
      <c r="J1428" s="678">
        <v>2341.44</v>
      </c>
      <c r="K1428" s="1023">
        <v>43.016860000000001</v>
      </c>
      <c r="L1428" s="678">
        <v>2341.44</v>
      </c>
      <c r="M1428" s="677">
        <f t="shared" si="270"/>
        <v>1.8371967678010113E-2</v>
      </c>
      <c r="N1428" s="1141">
        <v>198.27</v>
      </c>
      <c r="O1428" s="679">
        <f t="shared" si="271"/>
        <v>3.642610031519065</v>
      </c>
      <c r="P1428" s="1021">
        <f t="shared" si="272"/>
        <v>1102.3180606806068</v>
      </c>
      <c r="Q1428" s="680">
        <f t="shared" si="273"/>
        <v>218.55660189114391</v>
      </c>
    </row>
    <row r="1429" spans="1:17">
      <c r="A1429" s="1590"/>
      <c r="B1429" s="90">
        <v>6</v>
      </c>
      <c r="C1429" s="1129" t="s">
        <v>768</v>
      </c>
      <c r="D1429" s="1184">
        <v>54</v>
      </c>
      <c r="E1429" s="1184">
        <v>1990</v>
      </c>
      <c r="F1429" s="678">
        <f t="shared" si="264"/>
        <v>67.053940000000011</v>
      </c>
      <c r="G1429" s="678">
        <v>6.1759400000000007</v>
      </c>
      <c r="H1429" s="678">
        <v>6.1759400000000007</v>
      </c>
      <c r="I1429" s="678">
        <v>54.702060000000003</v>
      </c>
      <c r="J1429" s="678">
        <v>2969.73</v>
      </c>
      <c r="K1429" s="1023">
        <v>54.702060000000003</v>
      </c>
      <c r="L1429" s="678">
        <v>2969.73</v>
      </c>
      <c r="M1429" s="677">
        <f t="shared" si="270"/>
        <v>1.8419876554434243E-2</v>
      </c>
      <c r="N1429" s="1141">
        <v>198.27</v>
      </c>
      <c r="O1429" s="679">
        <f t="shared" si="271"/>
        <v>3.6521089244476777</v>
      </c>
      <c r="P1429" s="1021">
        <f t="shared" si="272"/>
        <v>1105.1925932660547</v>
      </c>
      <c r="Q1429" s="680">
        <f t="shared" si="273"/>
        <v>219.1265354668607</v>
      </c>
    </row>
    <row r="1430" spans="1:17">
      <c r="A1430" s="1590"/>
      <c r="B1430" s="90">
        <v>7</v>
      </c>
      <c r="C1430" s="1129" t="s">
        <v>769</v>
      </c>
      <c r="D1430" s="1184">
        <v>51</v>
      </c>
      <c r="E1430" s="1184">
        <v>1976</v>
      </c>
      <c r="F1430" s="678">
        <f t="shared" si="264"/>
        <v>39.724980000000002</v>
      </c>
      <c r="G1430" s="678">
        <v>3.00298</v>
      </c>
      <c r="H1430" s="678">
        <v>3.00298</v>
      </c>
      <c r="I1430" s="678">
        <v>33.71902</v>
      </c>
      <c r="J1430" s="678">
        <v>1827.91</v>
      </c>
      <c r="K1430" s="1023">
        <v>33.71902</v>
      </c>
      <c r="L1430" s="678">
        <v>1827.91</v>
      </c>
      <c r="M1430" s="677">
        <f t="shared" si="270"/>
        <v>1.844676160204824E-2</v>
      </c>
      <c r="N1430" s="1141">
        <v>198.27</v>
      </c>
      <c r="O1430" s="679">
        <f t="shared" si="271"/>
        <v>3.6574394228381046</v>
      </c>
      <c r="P1430" s="1021">
        <f t="shared" si="272"/>
        <v>1106.8056961228945</v>
      </c>
      <c r="Q1430" s="680">
        <f t="shared" si="273"/>
        <v>219.44636537028632</v>
      </c>
    </row>
    <row r="1431" spans="1:17">
      <c r="A1431" s="1590"/>
      <c r="B1431" s="90">
        <v>8</v>
      </c>
      <c r="C1431" s="1129" t="s">
        <v>770</v>
      </c>
      <c r="D1431" s="1184">
        <v>46</v>
      </c>
      <c r="E1431" s="1184">
        <v>1978</v>
      </c>
      <c r="F1431" s="678">
        <f t="shared" si="264"/>
        <v>52.237577000000002</v>
      </c>
      <c r="G1431" s="678">
        <v>4.6125769999999999</v>
      </c>
      <c r="H1431" s="678">
        <v>4.6125769999999999</v>
      </c>
      <c r="I1431" s="678">
        <v>43.012422999999998</v>
      </c>
      <c r="J1431" s="678">
        <v>2329.9299999999998</v>
      </c>
      <c r="K1431" s="1023">
        <v>43.012422999999998</v>
      </c>
      <c r="L1431" s="678">
        <v>2329.9299999999998</v>
      </c>
      <c r="M1431" s="677">
        <f t="shared" si="270"/>
        <v>1.8460821998944176E-2</v>
      </c>
      <c r="N1431" s="1141">
        <v>198.27</v>
      </c>
      <c r="O1431" s="679">
        <f t="shared" si="271"/>
        <v>3.6602271777306621</v>
      </c>
      <c r="P1431" s="1021">
        <f t="shared" si="272"/>
        <v>1107.6493199366505</v>
      </c>
      <c r="Q1431" s="680">
        <f t="shared" si="273"/>
        <v>219.6136306638397</v>
      </c>
    </row>
    <row r="1432" spans="1:17">
      <c r="A1432" s="1590"/>
      <c r="B1432" s="90">
        <v>9</v>
      </c>
      <c r="C1432" s="1129" t="s">
        <v>771</v>
      </c>
      <c r="D1432" s="1184">
        <v>20</v>
      </c>
      <c r="E1432" s="1184">
        <v>1974</v>
      </c>
      <c r="F1432" s="678">
        <f t="shared" si="264"/>
        <v>23.520760000000003</v>
      </c>
      <c r="G1432" s="678">
        <v>2.0397600000000002</v>
      </c>
      <c r="H1432" s="678">
        <v>2.0397600000000002</v>
      </c>
      <c r="I1432" s="678">
        <v>19.441240000000001</v>
      </c>
      <c r="J1432" s="678">
        <v>1052.0899999999999</v>
      </c>
      <c r="K1432" s="1023">
        <v>19.441240000000001</v>
      </c>
      <c r="L1432" s="678">
        <v>1052.0899999999999</v>
      </c>
      <c r="M1432" s="677">
        <f t="shared" si="270"/>
        <v>1.8478685283578402E-2</v>
      </c>
      <c r="N1432" s="1141">
        <v>198.27</v>
      </c>
      <c r="O1432" s="679">
        <f t="shared" si="271"/>
        <v>3.6637689311750901</v>
      </c>
      <c r="P1432" s="1021">
        <f t="shared" si="272"/>
        <v>1108.7211170147043</v>
      </c>
      <c r="Q1432" s="680">
        <f t="shared" si="273"/>
        <v>219.82613587050545</v>
      </c>
    </row>
    <row r="1433" spans="1:17" ht="12" thickBot="1">
      <c r="A1433" s="1591"/>
      <c r="B1433" s="92">
        <v>10</v>
      </c>
      <c r="C1433" s="1131"/>
      <c r="D1433" s="1187"/>
      <c r="E1433" s="1187"/>
      <c r="F1433" s="1224"/>
      <c r="G1433" s="1224"/>
      <c r="H1433" s="1224"/>
      <c r="I1433" s="1224"/>
      <c r="J1433" s="1224"/>
      <c r="K1433" s="1247"/>
      <c r="L1433" s="1224"/>
      <c r="M1433" s="1150"/>
      <c r="N1433" s="1151"/>
      <c r="O1433" s="1132"/>
      <c r="P1433" s="1132"/>
      <c r="Q1433" s="1133"/>
    </row>
    <row r="1434" spans="1:17">
      <c r="A1434" s="1588" t="s">
        <v>341</v>
      </c>
      <c r="B1434" s="21">
        <v>1</v>
      </c>
      <c r="C1434" s="1024" t="s">
        <v>772</v>
      </c>
      <c r="D1434" s="1025">
        <v>22</v>
      </c>
      <c r="E1434" s="1025">
        <v>1990</v>
      </c>
      <c r="F1434" s="792">
        <f t="shared" ref="F1434:F1443" si="274">G1434+H1434+I1434</f>
        <v>37.828000000000003</v>
      </c>
      <c r="G1434" s="792">
        <v>3.00298</v>
      </c>
      <c r="H1434" s="792">
        <v>3.52</v>
      </c>
      <c r="I1434" s="792">
        <v>31.305019999999999</v>
      </c>
      <c r="J1434" s="792">
        <v>1434.92</v>
      </c>
      <c r="K1434" s="1692">
        <v>31.305019999999999</v>
      </c>
      <c r="L1434" s="1027">
        <v>1434.92</v>
      </c>
      <c r="M1434" s="1028">
        <f>K1434/L1434</f>
        <v>2.181656120201823E-2</v>
      </c>
      <c r="N1434" s="997">
        <v>198.27</v>
      </c>
      <c r="O1434" s="1029">
        <f>M1434*N1434</f>
        <v>4.3255695895241546</v>
      </c>
      <c r="P1434" s="1029">
        <f>M1434*60*1000</f>
        <v>1308.9936721210938</v>
      </c>
      <c r="Q1434" s="1030">
        <f>P1434*N1434/1000</f>
        <v>259.53417537144929</v>
      </c>
    </row>
    <row r="1435" spans="1:17">
      <c r="A1435" s="1676"/>
      <c r="B1435" s="23">
        <v>2</v>
      </c>
      <c r="C1435" s="1137" t="s">
        <v>773</v>
      </c>
      <c r="D1435" s="1192">
        <v>22</v>
      </c>
      <c r="E1435" s="1192">
        <v>1984</v>
      </c>
      <c r="F1435" s="682">
        <f t="shared" si="274"/>
        <v>32.125</v>
      </c>
      <c r="G1435" s="682">
        <v>2.8330000000000002</v>
      </c>
      <c r="H1435" s="682">
        <v>3.52</v>
      </c>
      <c r="I1435" s="682">
        <v>25.771999999999998</v>
      </c>
      <c r="J1435" s="682">
        <v>1177.69</v>
      </c>
      <c r="K1435" s="1248">
        <v>25.771999999999998</v>
      </c>
      <c r="L1435" s="682">
        <v>1177.69</v>
      </c>
      <c r="M1435" s="681">
        <f t="shared" ref="M1435:M1443" si="275">K1435/L1435</f>
        <v>2.1883517733868842E-2</v>
      </c>
      <c r="N1435" s="1142">
        <v>198.27</v>
      </c>
      <c r="O1435" s="683">
        <f t="shared" ref="O1435:O1443" si="276">M1435*N1435</f>
        <v>4.338845061094176</v>
      </c>
      <c r="P1435" s="1029">
        <f t="shared" ref="P1435:P1443" si="277">M1435*60*1000</f>
        <v>1313.0110640321307</v>
      </c>
      <c r="Q1435" s="684">
        <f t="shared" ref="Q1435:Q1443" si="278">P1435*N1435/1000</f>
        <v>260.33070366565056</v>
      </c>
    </row>
    <row r="1436" spans="1:17">
      <c r="A1436" s="1676"/>
      <c r="B1436" s="23">
        <v>3</v>
      </c>
      <c r="C1436" s="1137" t="s">
        <v>774</v>
      </c>
      <c r="D1436" s="1192">
        <v>72</v>
      </c>
      <c r="E1436" s="1192">
        <v>1980</v>
      </c>
      <c r="F1436" s="682">
        <f t="shared" si="274"/>
        <v>63.237000000000009</v>
      </c>
      <c r="G1436" s="682">
        <v>4.47614</v>
      </c>
      <c r="H1436" s="682">
        <v>11.52</v>
      </c>
      <c r="I1436" s="682">
        <v>47.240860000000005</v>
      </c>
      <c r="J1436" s="682">
        <v>2117.27</v>
      </c>
      <c r="K1436" s="1248">
        <v>47.240860000000005</v>
      </c>
      <c r="L1436" s="682">
        <v>2117.27</v>
      </c>
      <c r="M1436" s="681">
        <f t="shared" si="275"/>
        <v>2.231215669234439E-2</v>
      </c>
      <c r="N1436" s="1142">
        <v>198.27</v>
      </c>
      <c r="O1436" s="683">
        <f t="shared" si="276"/>
        <v>4.4238313073911222</v>
      </c>
      <c r="P1436" s="1029">
        <f t="shared" si="277"/>
        <v>1338.7294015406635</v>
      </c>
      <c r="Q1436" s="684">
        <f t="shared" si="278"/>
        <v>265.42987844346737</v>
      </c>
    </row>
    <row r="1437" spans="1:17">
      <c r="A1437" s="1538"/>
      <c r="B1437" s="23">
        <v>4</v>
      </c>
      <c r="C1437" s="1137" t="s">
        <v>525</v>
      </c>
      <c r="D1437" s="1192">
        <v>40</v>
      </c>
      <c r="E1437" s="1192">
        <v>1985</v>
      </c>
      <c r="F1437" s="682">
        <f t="shared" si="274"/>
        <v>46.302999999999997</v>
      </c>
      <c r="G1437" s="682">
        <v>3.34294</v>
      </c>
      <c r="H1437" s="682">
        <v>6.4</v>
      </c>
      <c r="I1437" s="682">
        <v>36.56006</v>
      </c>
      <c r="J1437" s="682">
        <v>1630.93</v>
      </c>
      <c r="K1437" s="1248">
        <v>36.56006</v>
      </c>
      <c r="L1437" s="682">
        <v>1630.93</v>
      </c>
      <c r="M1437" s="681">
        <f t="shared" si="275"/>
        <v>2.2416694769242088E-2</v>
      </c>
      <c r="N1437" s="1142">
        <v>198.27</v>
      </c>
      <c r="O1437" s="683">
        <f t="shared" si="276"/>
        <v>4.444558071897629</v>
      </c>
      <c r="P1437" s="1029">
        <f t="shared" si="277"/>
        <v>1345.0016861545253</v>
      </c>
      <c r="Q1437" s="684">
        <f t="shared" si="278"/>
        <v>266.67348431385773</v>
      </c>
    </row>
    <row r="1438" spans="1:17">
      <c r="A1438" s="1538"/>
      <c r="B1438" s="23">
        <v>5</v>
      </c>
      <c r="C1438" s="1137" t="s">
        <v>526</v>
      </c>
      <c r="D1438" s="1192">
        <v>18</v>
      </c>
      <c r="E1438" s="1192">
        <v>1989</v>
      </c>
      <c r="F1438" s="682">
        <f t="shared" si="274"/>
        <v>27.792000000000002</v>
      </c>
      <c r="G1438" s="682">
        <v>1.7564599999999999</v>
      </c>
      <c r="H1438" s="682">
        <v>2.88</v>
      </c>
      <c r="I1438" s="682">
        <v>23.155540000000002</v>
      </c>
      <c r="J1438" s="682">
        <v>999.98</v>
      </c>
      <c r="K1438" s="1248">
        <v>23.155540000000002</v>
      </c>
      <c r="L1438" s="682">
        <v>999.98</v>
      </c>
      <c r="M1438" s="681">
        <f t="shared" si="275"/>
        <v>2.3156003120062402E-2</v>
      </c>
      <c r="N1438" s="1142">
        <v>198.27</v>
      </c>
      <c r="O1438" s="683">
        <f t="shared" si="276"/>
        <v>4.5911407386147731</v>
      </c>
      <c r="P1438" s="1029">
        <f t="shared" si="277"/>
        <v>1389.3601872037443</v>
      </c>
      <c r="Q1438" s="684">
        <f t="shared" si="278"/>
        <v>275.4684443168864</v>
      </c>
    </row>
    <row r="1439" spans="1:17">
      <c r="A1439" s="1538"/>
      <c r="B1439" s="23">
        <v>6</v>
      </c>
      <c r="C1439" s="1137" t="s">
        <v>775</v>
      </c>
      <c r="D1439" s="1192">
        <v>10</v>
      </c>
      <c r="E1439" s="1192" t="s">
        <v>43</v>
      </c>
      <c r="F1439" s="682">
        <f t="shared" si="274"/>
        <v>16.427</v>
      </c>
      <c r="G1439" s="682">
        <v>1.7564599999999999</v>
      </c>
      <c r="H1439" s="682">
        <v>1.6</v>
      </c>
      <c r="I1439" s="682">
        <v>13.070540000000001</v>
      </c>
      <c r="J1439" s="682">
        <v>561.57000000000005</v>
      </c>
      <c r="K1439" s="1248">
        <v>13.070540000000001</v>
      </c>
      <c r="L1439" s="682">
        <v>561.57000000000005</v>
      </c>
      <c r="M1439" s="681">
        <f t="shared" si="275"/>
        <v>2.3274996883736666E-2</v>
      </c>
      <c r="N1439" s="1142">
        <v>198.27</v>
      </c>
      <c r="O1439" s="683">
        <f t="shared" si="276"/>
        <v>4.6147336321384689</v>
      </c>
      <c r="P1439" s="1029">
        <f t="shared" si="277"/>
        <v>1396.4998130242</v>
      </c>
      <c r="Q1439" s="684">
        <f t="shared" si="278"/>
        <v>276.88401792830814</v>
      </c>
    </row>
    <row r="1440" spans="1:17">
      <c r="A1440" s="1538"/>
      <c r="B1440" s="23">
        <v>7</v>
      </c>
      <c r="C1440" s="1137" t="s">
        <v>776</v>
      </c>
      <c r="D1440" s="1192">
        <v>36</v>
      </c>
      <c r="E1440" s="1192" t="s">
        <v>43</v>
      </c>
      <c r="F1440" s="682">
        <f t="shared" si="274"/>
        <v>56.475999999999999</v>
      </c>
      <c r="G1440" s="682">
        <v>3.8528800000000003</v>
      </c>
      <c r="H1440" s="682">
        <v>5.76</v>
      </c>
      <c r="I1440" s="682">
        <v>46.863120000000002</v>
      </c>
      <c r="J1440" s="682">
        <v>2009.0800000000002</v>
      </c>
      <c r="K1440" s="1248">
        <v>46.863120000000002</v>
      </c>
      <c r="L1440" s="682">
        <v>2009.0800000000002</v>
      </c>
      <c r="M1440" s="681">
        <f t="shared" si="275"/>
        <v>2.3325661496804508E-2</v>
      </c>
      <c r="N1440" s="1142">
        <v>198.27</v>
      </c>
      <c r="O1440" s="683">
        <f t="shared" si="276"/>
        <v>4.6247789049714303</v>
      </c>
      <c r="P1440" s="1029">
        <f t="shared" si="277"/>
        <v>1399.5396898082706</v>
      </c>
      <c r="Q1440" s="684">
        <f t="shared" si="278"/>
        <v>277.48673429828585</v>
      </c>
    </row>
    <row r="1441" spans="1:17">
      <c r="A1441" s="1538"/>
      <c r="B1441" s="23">
        <v>8</v>
      </c>
      <c r="C1441" s="1137" t="s">
        <v>777</v>
      </c>
      <c r="D1441" s="1192">
        <v>9</v>
      </c>
      <c r="E1441" s="1192" t="s">
        <v>43</v>
      </c>
      <c r="F1441" s="682">
        <f t="shared" si="274"/>
        <v>12.278</v>
      </c>
      <c r="G1441" s="682">
        <v>0</v>
      </c>
      <c r="H1441" s="682">
        <v>0</v>
      </c>
      <c r="I1441" s="682">
        <v>12.278</v>
      </c>
      <c r="J1441" s="682">
        <v>513.52</v>
      </c>
      <c r="K1441" s="1248">
        <v>12.278</v>
      </c>
      <c r="L1441" s="682">
        <v>513.52</v>
      </c>
      <c r="M1441" s="681">
        <f t="shared" si="275"/>
        <v>2.3909487459105781E-2</v>
      </c>
      <c r="N1441" s="1142">
        <v>198.27</v>
      </c>
      <c r="O1441" s="683">
        <f t="shared" si="276"/>
        <v>4.7405340785169034</v>
      </c>
      <c r="P1441" s="1029">
        <f t="shared" si="277"/>
        <v>1434.569247546347</v>
      </c>
      <c r="Q1441" s="684">
        <f t="shared" si="278"/>
        <v>284.43204471101427</v>
      </c>
    </row>
    <row r="1442" spans="1:17">
      <c r="A1442" s="1538"/>
      <c r="B1442" s="23">
        <v>9</v>
      </c>
      <c r="C1442" s="1195" t="s">
        <v>528</v>
      </c>
      <c r="D1442" s="1192">
        <v>18</v>
      </c>
      <c r="E1442" s="1192">
        <v>1982</v>
      </c>
      <c r="F1442" s="682">
        <f t="shared" si="274"/>
        <v>25.475000000000001</v>
      </c>
      <c r="G1442" s="682">
        <v>1.8697800000000002</v>
      </c>
      <c r="H1442" s="1137">
        <v>0.18</v>
      </c>
      <c r="I1442" s="1142">
        <v>23.425219999999999</v>
      </c>
      <c r="J1442" s="1137">
        <v>954.24</v>
      </c>
      <c r="K1442" s="1248">
        <v>23.425219999999999</v>
      </c>
      <c r="L1442" s="1137">
        <v>954.24</v>
      </c>
      <c r="M1442" s="681">
        <f t="shared" si="275"/>
        <v>2.4548562206572769E-2</v>
      </c>
      <c r="N1442" s="1137">
        <v>198.27</v>
      </c>
      <c r="O1442" s="683">
        <f t="shared" si="276"/>
        <v>4.8672434286971828</v>
      </c>
      <c r="P1442" s="1029">
        <f t="shared" si="277"/>
        <v>1472.9137323943662</v>
      </c>
      <c r="Q1442" s="684">
        <f t="shared" si="278"/>
        <v>292.03460572183104</v>
      </c>
    </row>
    <row r="1443" spans="1:17" ht="12" thickBot="1">
      <c r="A1443" s="1539"/>
      <c r="B1443" s="24">
        <v>10</v>
      </c>
      <c r="C1443" s="1196" t="s">
        <v>527</v>
      </c>
      <c r="D1443" s="1197">
        <v>60</v>
      </c>
      <c r="E1443" s="1197">
        <v>1981</v>
      </c>
      <c r="F1443" s="1198">
        <f t="shared" si="274"/>
        <v>43.498999999999995</v>
      </c>
      <c r="G1443" s="1138">
        <v>0</v>
      </c>
      <c r="H1443" s="1138">
        <v>0</v>
      </c>
      <c r="I1443" s="1144">
        <v>43.498999999999995</v>
      </c>
      <c r="J1443" s="1138">
        <v>1720.92</v>
      </c>
      <c r="K1443" s="1249">
        <v>43.498999999999995</v>
      </c>
      <c r="L1443" s="1138">
        <v>1720.92</v>
      </c>
      <c r="M1443" s="1143">
        <f t="shared" si="275"/>
        <v>2.5276596239220878E-2</v>
      </c>
      <c r="N1443" s="1138">
        <v>198.27</v>
      </c>
      <c r="O1443" s="1139">
        <f t="shared" si="276"/>
        <v>5.0115907363503238</v>
      </c>
      <c r="P1443" s="1139">
        <f t="shared" si="277"/>
        <v>1516.5957743532529</v>
      </c>
      <c r="Q1443" s="1140">
        <f t="shared" si="278"/>
        <v>300.69544418101947</v>
      </c>
    </row>
    <row r="1445" spans="1:17" ht="15">
      <c r="A1445" s="1547" t="s">
        <v>529</v>
      </c>
      <c r="B1445" s="1547"/>
      <c r="C1445" s="1547"/>
      <c r="D1445" s="1547"/>
      <c r="E1445" s="1547"/>
      <c r="F1445" s="1547"/>
      <c r="G1445" s="1547"/>
      <c r="H1445" s="1547"/>
      <c r="I1445" s="1547"/>
      <c r="J1445" s="1547"/>
      <c r="K1445" s="1547"/>
      <c r="L1445" s="1547"/>
      <c r="M1445" s="1547"/>
      <c r="N1445" s="1547"/>
      <c r="O1445" s="1547"/>
      <c r="P1445" s="1547"/>
      <c r="Q1445" s="1547"/>
    </row>
    <row r="1446" spans="1:17" ht="13.5" thickBot="1">
      <c r="A1446" s="1265"/>
      <c r="B1446" s="1265"/>
      <c r="C1446" s="1265"/>
      <c r="D1446" s="1265"/>
      <c r="E1446" s="1521" t="s">
        <v>507</v>
      </c>
      <c r="F1446" s="1521"/>
      <c r="G1446" s="1521"/>
      <c r="H1446" s="1521"/>
      <c r="I1446" s="1265">
        <v>-0.9</v>
      </c>
      <c r="J1446" s="1265" t="s">
        <v>506</v>
      </c>
      <c r="K1446" s="1265" t="s">
        <v>508</v>
      </c>
      <c r="L1446" s="1266">
        <v>586</v>
      </c>
      <c r="M1446" s="1265"/>
      <c r="N1446" s="1265"/>
      <c r="O1446" s="1265"/>
      <c r="P1446" s="1265"/>
      <c r="Q1446" s="1265"/>
    </row>
    <row r="1447" spans="1:17">
      <c r="A1447" s="1549" t="s">
        <v>1</v>
      </c>
      <c r="B1447" s="1552" t="s">
        <v>0</v>
      </c>
      <c r="C1447" s="1524" t="s">
        <v>2</v>
      </c>
      <c r="D1447" s="1524" t="s">
        <v>3</v>
      </c>
      <c r="E1447" s="1524" t="s">
        <v>13</v>
      </c>
      <c r="F1447" s="1527" t="s">
        <v>14</v>
      </c>
      <c r="G1447" s="1528"/>
      <c r="H1447" s="1528"/>
      <c r="I1447" s="1529"/>
      <c r="J1447" s="1524" t="s">
        <v>4</v>
      </c>
      <c r="K1447" s="1524" t="s">
        <v>15</v>
      </c>
      <c r="L1447" s="1524" t="s">
        <v>5</v>
      </c>
      <c r="M1447" s="1524" t="s">
        <v>6</v>
      </c>
      <c r="N1447" s="1524" t="s">
        <v>16</v>
      </c>
      <c r="O1447" s="1524" t="s">
        <v>17</v>
      </c>
      <c r="P1447" s="1541" t="s">
        <v>25</v>
      </c>
      <c r="Q1447" s="1543" t="s">
        <v>26</v>
      </c>
    </row>
    <row r="1448" spans="1:17" ht="33.75">
      <c r="A1448" s="1550"/>
      <c r="B1448" s="1553"/>
      <c r="C1448" s="1525"/>
      <c r="D1448" s="1526"/>
      <c r="E1448" s="1526"/>
      <c r="F1448" s="1264" t="s">
        <v>18</v>
      </c>
      <c r="G1448" s="1264" t="s">
        <v>19</v>
      </c>
      <c r="H1448" s="1264" t="s">
        <v>20</v>
      </c>
      <c r="I1448" s="1264" t="s">
        <v>21</v>
      </c>
      <c r="J1448" s="1526"/>
      <c r="K1448" s="1526"/>
      <c r="L1448" s="1526"/>
      <c r="M1448" s="1526"/>
      <c r="N1448" s="1526"/>
      <c r="O1448" s="1526"/>
      <c r="P1448" s="1542"/>
      <c r="Q1448" s="1544"/>
    </row>
    <row r="1449" spans="1:17" ht="12" thickBot="1">
      <c r="A1449" s="1550"/>
      <c r="B1449" s="1553"/>
      <c r="C1449" s="1579"/>
      <c r="D1449" s="34" t="s">
        <v>7</v>
      </c>
      <c r="E1449" s="34" t="s">
        <v>8</v>
      </c>
      <c r="F1449" s="34" t="s">
        <v>9</v>
      </c>
      <c r="G1449" s="34" t="s">
        <v>9</v>
      </c>
      <c r="H1449" s="34" t="s">
        <v>9</v>
      </c>
      <c r="I1449" s="34" t="s">
        <v>9</v>
      </c>
      <c r="J1449" s="34" t="s">
        <v>22</v>
      </c>
      <c r="K1449" s="34" t="s">
        <v>9</v>
      </c>
      <c r="L1449" s="34" t="s">
        <v>22</v>
      </c>
      <c r="M1449" s="34" t="s">
        <v>23</v>
      </c>
      <c r="N1449" s="34" t="s">
        <v>10</v>
      </c>
      <c r="O1449" s="34" t="s">
        <v>24</v>
      </c>
      <c r="P1449" s="40" t="s">
        <v>27</v>
      </c>
      <c r="Q1449" s="36" t="s">
        <v>28</v>
      </c>
    </row>
    <row r="1450" spans="1:17">
      <c r="A1450" s="1609" t="s">
        <v>340</v>
      </c>
      <c r="B1450" s="54">
        <v>1</v>
      </c>
      <c r="C1450" s="1048"/>
      <c r="D1450" s="994"/>
      <c r="E1450" s="994"/>
      <c r="F1450" s="771"/>
      <c r="G1450" s="771"/>
      <c r="H1450" s="771"/>
      <c r="I1450" s="771"/>
      <c r="J1450" s="771"/>
      <c r="K1450" s="995"/>
      <c r="L1450" s="771"/>
      <c r="M1450" s="996"/>
      <c r="N1450" s="1046"/>
      <c r="O1450" s="998"/>
      <c r="P1450" s="998"/>
      <c r="Q1450" s="999"/>
    </row>
    <row r="1451" spans="1:17">
      <c r="A1451" s="1610"/>
      <c r="B1451" s="51">
        <v>2</v>
      </c>
      <c r="C1451" s="1048"/>
      <c r="D1451" s="1001"/>
      <c r="E1451" s="1001"/>
      <c r="F1451" s="771"/>
      <c r="G1451" s="669"/>
      <c r="H1451" s="669"/>
      <c r="I1451" s="669"/>
      <c r="J1451" s="669"/>
      <c r="K1451" s="1003"/>
      <c r="L1451" s="669"/>
      <c r="M1451" s="670"/>
      <c r="N1451" s="1049"/>
      <c r="O1451" s="1004"/>
      <c r="P1451" s="998"/>
      <c r="Q1451" s="1005"/>
    </row>
    <row r="1452" spans="1:17">
      <c r="A1452" s="1610"/>
      <c r="B1452" s="51">
        <v>3</v>
      </c>
      <c r="C1452" s="1048"/>
      <c r="D1452" s="1001"/>
      <c r="E1452" s="1001"/>
      <c r="F1452" s="771"/>
      <c r="G1452" s="669"/>
      <c r="H1452" s="669"/>
      <c r="I1452" s="669"/>
      <c r="J1452" s="669"/>
      <c r="K1452" s="1003"/>
      <c r="L1452" s="669"/>
      <c r="M1452" s="670"/>
      <c r="N1452" s="1049"/>
      <c r="O1452" s="1004"/>
      <c r="P1452" s="998"/>
      <c r="Q1452" s="1005"/>
    </row>
    <row r="1453" spans="1:17">
      <c r="A1453" s="1610"/>
      <c r="B1453" s="15">
        <v>4</v>
      </c>
      <c r="C1453" s="1048"/>
      <c r="D1453" s="1001"/>
      <c r="E1453" s="1001"/>
      <c r="F1453" s="771"/>
      <c r="G1453" s="669"/>
      <c r="H1453" s="669"/>
      <c r="I1453" s="669"/>
      <c r="J1453" s="669"/>
      <c r="K1453" s="1003"/>
      <c r="L1453" s="669"/>
      <c r="M1453" s="670"/>
      <c r="N1453" s="1049"/>
      <c r="O1453" s="1004"/>
      <c r="P1453" s="998"/>
      <c r="Q1453" s="1005"/>
    </row>
    <row r="1454" spans="1:17">
      <c r="A1454" s="1610"/>
      <c r="B1454" s="15">
        <v>5</v>
      </c>
      <c r="C1454" s="1048"/>
      <c r="D1454" s="1001"/>
      <c r="E1454" s="1001"/>
      <c r="F1454" s="771"/>
      <c r="G1454" s="669"/>
      <c r="H1454" s="669"/>
      <c r="I1454" s="669"/>
      <c r="J1454" s="669"/>
      <c r="K1454" s="1003"/>
      <c r="L1454" s="669"/>
      <c r="M1454" s="670"/>
      <c r="N1454" s="1049"/>
      <c r="O1454" s="1004"/>
      <c r="P1454" s="998"/>
      <c r="Q1454" s="1005"/>
    </row>
    <row r="1455" spans="1:17">
      <c r="A1455" s="1610"/>
      <c r="B1455" s="15">
        <v>6</v>
      </c>
      <c r="C1455" s="1048"/>
      <c r="D1455" s="1001"/>
      <c r="E1455" s="1001"/>
      <c r="F1455" s="771"/>
      <c r="G1455" s="669"/>
      <c r="H1455" s="669"/>
      <c r="I1455" s="669"/>
      <c r="J1455" s="669"/>
      <c r="K1455" s="1003"/>
      <c r="L1455" s="669"/>
      <c r="M1455" s="670"/>
      <c r="N1455" s="1049"/>
      <c r="O1455" s="1004"/>
      <c r="P1455" s="998"/>
      <c r="Q1455" s="1005"/>
    </row>
    <row r="1456" spans="1:17">
      <c r="A1456" s="1610"/>
      <c r="B1456" s="15">
        <v>7</v>
      </c>
      <c r="C1456" s="1048"/>
      <c r="D1456" s="1001"/>
      <c r="E1456" s="1001"/>
      <c r="F1456" s="771"/>
      <c r="G1456" s="669"/>
      <c r="H1456" s="669"/>
      <c r="I1456" s="669"/>
      <c r="J1456" s="669"/>
      <c r="K1456" s="1003"/>
      <c r="L1456" s="669"/>
      <c r="M1456" s="670"/>
      <c r="N1456" s="1049"/>
      <c r="O1456" s="1004"/>
      <c r="P1456" s="998"/>
      <c r="Q1456" s="1005"/>
    </row>
    <row r="1457" spans="1:17">
      <c r="A1457" s="1610"/>
      <c r="B1457" s="15">
        <v>8</v>
      </c>
      <c r="C1457" s="1048"/>
      <c r="D1457" s="1001"/>
      <c r="E1457" s="1001"/>
      <c r="F1457" s="771"/>
      <c r="G1457" s="669"/>
      <c r="H1457" s="669"/>
      <c r="I1457" s="669"/>
      <c r="J1457" s="669"/>
      <c r="K1457" s="1003"/>
      <c r="L1457" s="669"/>
      <c r="M1457" s="670"/>
      <c r="N1457" s="1049"/>
      <c r="O1457" s="1004"/>
      <c r="P1457" s="998"/>
      <c r="Q1457" s="1005"/>
    </row>
    <row r="1458" spans="1:17">
      <c r="A1458" s="1610"/>
      <c r="B1458" s="15">
        <v>9</v>
      </c>
      <c r="C1458" s="1048"/>
      <c r="D1458" s="1001"/>
      <c r="E1458" s="1001"/>
      <c r="F1458" s="771"/>
      <c r="G1458" s="669"/>
      <c r="H1458" s="669"/>
      <c r="I1458" s="669"/>
      <c r="J1458" s="669"/>
      <c r="K1458" s="1003"/>
      <c r="L1458" s="669"/>
      <c r="M1458" s="670"/>
      <c r="N1458" s="1049"/>
      <c r="O1458" s="1004"/>
      <c r="P1458" s="998"/>
      <c r="Q1458" s="1005"/>
    </row>
    <row r="1459" spans="1:17" ht="12" thickBot="1">
      <c r="A1459" s="1611"/>
      <c r="B1459" s="38">
        <v>10</v>
      </c>
      <c r="C1459" s="1058"/>
      <c r="D1459" s="1059"/>
      <c r="E1459" s="1059"/>
      <c r="F1459" s="1250"/>
      <c r="G1459" s="787"/>
      <c r="H1459" s="787"/>
      <c r="I1459" s="787"/>
      <c r="J1459" s="787"/>
      <c r="K1459" s="1251"/>
      <c r="L1459" s="787"/>
      <c r="M1459" s="788"/>
      <c r="N1459" s="1060"/>
      <c r="O1459" s="1252"/>
      <c r="P1459" s="1253"/>
      <c r="Q1459" s="1254"/>
    </row>
    <row r="1460" spans="1:17">
      <c r="A1460" s="1659" t="s">
        <v>332</v>
      </c>
      <c r="B1460" s="41">
        <v>1</v>
      </c>
      <c r="C1460" s="1006"/>
      <c r="D1460" s="1255"/>
      <c r="E1460" s="1255"/>
      <c r="F1460" s="1256"/>
      <c r="G1460" s="1009"/>
      <c r="H1460" s="1009"/>
      <c r="I1460" s="1009"/>
      <c r="J1460" s="1009"/>
      <c r="K1460" s="1010"/>
      <c r="L1460" s="1009"/>
      <c r="M1460" s="1257"/>
      <c r="N1460" s="1165"/>
      <c r="O1460" s="1258"/>
      <c r="P1460" s="1258"/>
      <c r="Q1460" s="1259"/>
    </row>
    <row r="1461" spans="1:17">
      <c r="A1461" s="1660"/>
      <c r="B1461" s="61">
        <v>2</v>
      </c>
      <c r="C1461" s="1014"/>
      <c r="D1461" s="1007"/>
      <c r="E1461" s="1260"/>
      <c r="F1461" s="1261"/>
      <c r="G1461" s="1262"/>
      <c r="H1461" s="1008"/>
      <c r="I1461" s="1008"/>
      <c r="J1461" s="1008"/>
      <c r="K1461" s="1015"/>
      <c r="L1461" s="1008"/>
      <c r="M1461" s="1011"/>
      <c r="N1461" s="1168"/>
      <c r="O1461" s="1012"/>
      <c r="P1461" s="1012"/>
      <c r="Q1461" s="1013"/>
    </row>
    <row r="1462" spans="1:17">
      <c r="A1462" s="1660"/>
      <c r="B1462" s="17">
        <v>3</v>
      </c>
      <c r="C1462" s="1170"/>
      <c r="D1462" s="1007"/>
      <c r="E1462" s="1260"/>
      <c r="F1462" s="1261"/>
      <c r="G1462" s="1262"/>
      <c r="H1462" s="1008"/>
      <c r="I1462" s="1008"/>
      <c r="J1462" s="1008"/>
      <c r="K1462" s="1015"/>
      <c r="L1462" s="1008"/>
      <c r="M1462" s="1016"/>
      <c r="N1462" s="1168"/>
      <c r="O1462" s="1012"/>
      <c r="P1462" s="1012"/>
      <c r="Q1462" s="1017"/>
    </row>
    <row r="1463" spans="1:17">
      <c r="A1463" s="1660"/>
      <c r="B1463" s="17">
        <v>4</v>
      </c>
      <c r="C1463" s="1170"/>
      <c r="D1463" s="1007"/>
      <c r="E1463" s="1260"/>
      <c r="F1463" s="1261"/>
      <c r="G1463" s="1262"/>
      <c r="H1463" s="1008"/>
      <c r="I1463" s="1008"/>
      <c r="J1463" s="1008"/>
      <c r="K1463" s="1015"/>
      <c r="L1463" s="1008"/>
      <c r="M1463" s="1016"/>
      <c r="N1463" s="1168"/>
      <c r="O1463" s="1171"/>
      <c r="P1463" s="1012"/>
      <c r="Q1463" s="1017"/>
    </row>
    <row r="1464" spans="1:17">
      <c r="A1464" s="1660"/>
      <c r="B1464" s="17">
        <v>5</v>
      </c>
      <c r="C1464" s="1170"/>
      <c r="D1464" s="1007"/>
      <c r="E1464" s="1260"/>
      <c r="F1464" s="1261"/>
      <c r="G1464" s="1262"/>
      <c r="H1464" s="1008"/>
      <c r="I1464" s="1008"/>
      <c r="J1464" s="1008"/>
      <c r="K1464" s="1015"/>
      <c r="L1464" s="1008"/>
      <c r="M1464" s="1016"/>
      <c r="N1464" s="1168"/>
      <c r="O1464" s="1171"/>
      <c r="P1464" s="1012"/>
      <c r="Q1464" s="1017"/>
    </row>
    <row r="1465" spans="1:17">
      <c r="A1465" s="1660"/>
      <c r="B1465" s="17">
        <v>6</v>
      </c>
      <c r="C1465" s="1170"/>
      <c r="D1465" s="1007"/>
      <c r="E1465" s="1260"/>
      <c r="F1465" s="1261"/>
      <c r="G1465" s="1262"/>
      <c r="H1465" s="1008"/>
      <c r="I1465" s="1008"/>
      <c r="J1465" s="1008"/>
      <c r="K1465" s="1015"/>
      <c r="L1465" s="1008"/>
      <c r="M1465" s="1016"/>
      <c r="N1465" s="1168"/>
      <c r="O1465" s="1171"/>
      <c r="P1465" s="1012"/>
      <c r="Q1465" s="1017"/>
    </row>
    <row r="1466" spans="1:17">
      <c r="A1466" s="1660"/>
      <c r="B1466" s="17">
        <v>7</v>
      </c>
      <c r="C1466" s="1170"/>
      <c r="D1466" s="1007"/>
      <c r="E1466" s="1260"/>
      <c r="F1466" s="1261"/>
      <c r="G1466" s="1262"/>
      <c r="H1466" s="1008"/>
      <c r="I1466" s="1008"/>
      <c r="J1466" s="1008"/>
      <c r="K1466" s="1015"/>
      <c r="L1466" s="1008"/>
      <c r="M1466" s="1016"/>
      <c r="N1466" s="1168"/>
      <c r="O1466" s="1171"/>
      <c r="P1466" s="1012"/>
      <c r="Q1466" s="1017"/>
    </row>
    <row r="1467" spans="1:17">
      <c r="A1467" s="1660"/>
      <c r="B1467" s="17">
        <v>8</v>
      </c>
      <c r="C1467" s="1170"/>
      <c r="D1467" s="1007"/>
      <c r="E1467" s="1260"/>
      <c r="F1467" s="1261"/>
      <c r="G1467" s="1262"/>
      <c r="H1467" s="1008"/>
      <c r="I1467" s="1008"/>
      <c r="J1467" s="1008"/>
      <c r="K1467" s="1015"/>
      <c r="L1467" s="1008"/>
      <c r="M1467" s="1016"/>
      <c r="N1467" s="1168"/>
      <c r="O1467" s="1171"/>
      <c r="P1467" s="1012"/>
      <c r="Q1467" s="1017"/>
    </row>
    <row r="1468" spans="1:17">
      <c r="A1468" s="1661"/>
      <c r="B1468" s="42">
        <v>9</v>
      </c>
      <c r="C1468" s="1170"/>
      <c r="D1468" s="1007"/>
      <c r="E1468" s="1260"/>
      <c r="F1468" s="1261"/>
      <c r="G1468" s="1262"/>
      <c r="H1468" s="1008"/>
      <c r="I1468" s="1008"/>
      <c r="J1468" s="1008"/>
      <c r="K1468" s="1015"/>
      <c r="L1468" s="1008"/>
      <c r="M1468" s="1016"/>
      <c r="N1468" s="1168"/>
      <c r="O1468" s="1171"/>
      <c r="P1468" s="1012"/>
      <c r="Q1468" s="1017"/>
    </row>
    <row r="1469" spans="1:17" ht="12" thickBot="1">
      <c r="A1469" s="1661"/>
      <c r="B1469" s="42">
        <v>10</v>
      </c>
      <c r="C1469" s="1173"/>
      <c r="D1469" s="1174"/>
      <c r="E1469" s="1174"/>
      <c r="F1469" s="1263"/>
      <c r="G1469" s="1245"/>
      <c r="H1469" s="1245"/>
      <c r="I1469" s="1245"/>
      <c r="J1469" s="1245"/>
      <c r="K1469" s="1246"/>
      <c r="L1469" s="1245"/>
      <c r="M1469" s="1178"/>
      <c r="N1469" s="1176"/>
      <c r="O1469" s="1179"/>
      <c r="P1469" s="1179"/>
      <c r="Q1469" s="1180"/>
    </row>
    <row r="1470" spans="1:17">
      <c r="A1470" s="1589" t="s">
        <v>333</v>
      </c>
      <c r="B1470" s="89">
        <v>1</v>
      </c>
      <c r="C1470" s="1295" t="s">
        <v>778</v>
      </c>
      <c r="D1470" s="1181">
        <v>55</v>
      </c>
      <c r="E1470" s="1296" t="s">
        <v>779</v>
      </c>
      <c r="F1470" s="1130">
        <f>I1470+H1470+G1470</f>
        <v>59.879000000000005</v>
      </c>
      <c r="G1470" s="1182">
        <v>5.4370000000000003</v>
      </c>
      <c r="H1470" s="1182">
        <v>8.8000000000000007</v>
      </c>
      <c r="I1470" s="1182">
        <v>45.642000000000003</v>
      </c>
      <c r="J1470" s="674"/>
      <c r="K1470" s="1297">
        <f>I1470</f>
        <v>45.642000000000003</v>
      </c>
      <c r="L1470" s="1130">
        <v>2542.62</v>
      </c>
      <c r="M1470" s="1020">
        <f>K1470/L1470</f>
        <v>1.7950775184652053E-2</v>
      </c>
      <c r="N1470" s="1130">
        <v>222.142</v>
      </c>
      <c r="O1470" s="1021">
        <f>M1470*N1470</f>
        <v>3.9876211010689762</v>
      </c>
      <c r="P1470" s="1021">
        <f>M1470*60*1000</f>
        <v>1077.0465110791231</v>
      </c>
      <c r="Q1470" s="1022">
        <f>P1470*N1470/1000</f>
        <v>239.25726606413855</v>
      </c>
    </row>
    <row r="1471" spans="1:17">
      <c r="A1471" s="1590"/>
      <c r="B1471" s="90">
        <v>2</v>
      </c>
      <c r="C1471" s="1129" t="s">
        <v>780</v>
      </c>
      <c r="D1471" s="1184">
        <v>60</v>
      </c>
      <c r="E1471" s="1184" t="s">
        <v>779</v>
      </c>
      <c r="F1471" s="1141">
        <f t="shared" ref="F1471:F1479" si="279">I1471+H1471+G1471</f>
        <v>55.74799999999999</v>
      </c>
      <c r="G1471" s="1185">
        <v>4.327</v>
      </c>
      <c r="H1471" s="1185">
        <v>9.5109999999999992</v>
      </c>
      <c r="I1471" s="1185">
        <v>41.91</v>
      </c>
      <c r="J1471" s="678"/>
      <c r="K1471" s="1274">
        <f t="shared" ref="K1471:K1479" si="280">I1471</f>
        <v>41.91</v>
      </c>
      <c r="L1471" s="1141">
        <v>2719.82</v>
      </c>
      <c r="M1471" s="677">
        <f t="shared" ref="M1471:M1479" si="281">K1471/L1471</f>
        <v>1.5409107955673535E-2</v>
      </c>
      <c r="N1471" s="1130">
        <v>222.142</v>
      </c>
      <c r="O1471" s="679">
        <f t="shared" ref="O1471:O1479" si="282">M1471*N1471</f>
        <v>3.4230100594892305</v>
      </c>
      <c r="P1471" s="1021">
        <f t="shared" ref="P1471:P1479" si="283">M1471*60*1000</f>
        <v>924.54647734041203</v>
      </c>
      <c r="Q1471" s="680">
        <f t="shared" ref="Q1471:Q1479" si="284">P1471*N1471/1000</f>
        <v>205.38060356935381</v>
      </c>
    </row>
    <row r="1472" spans="1:17">
      <c r="A1472" s="1590"/>
      <c r="B1472" s="90">
        <v>3</v>
      </c>
      <c r="C1472" s="1129" t="s">
        <v>781</v>
      </c>
      <c r="D1472" s="1184">
        <v>60</v>
      </c>
      <c r="E1472" s="1184" t="s">
        <v>779</v>
      </c>
      <c r="F1472" s="1141">
        <f t="shared" si="279"/>
        <v>57.9</v>
      </c>
      <c r="G1472" s="1185">
        <v>4.79</v>
      </c>
      <c r="H1472" s="1185">
        <v>9.6</v>
      </c>
      <c r="I1472" s="1185">
        <v>43.51</v>
      </c>
      <c r="J1472" s="678"/>
      <c r="K1472" s="1274">
        <f t="shared" si="280"/>
        <v>43.51</v>
      </c>
      <c r="L1472" s="1141">
        <v>2501.58</v>
      </c>
      <c r="M1472" s="677">
        <f t="shared" si="281"/>
        <v>1.7393007619184674E-2</v>
      </c>
      <c r="N1472" s="1130">
        <v>222.142</v>
      </c>
      <c r="O1472" s="679">
        <f t="shared" si="282"/>
        <v>3.8637174985409217</v>
      </c>
      <c r="P1472" s="1021">
        <f t="shared" si="283"/>
        <v>1043.5804571510805</v>
      </c>
      <c r="Q1472" s="680">
        <f t="shared" si="284"/>
        <v>231.8230499124553</v>
      </c>
    </row>
    <row r="1473" spans="1:17">
      <c r="A1473" s="1590"/>
      <c r="B1473" s="90">
        <v>4</v>
      </c>
      <c r="C1473" s="1129" t="s">
        <v>782</v>
      </c>
      <c r="D1473" s="1184">
        <v>55</v>
      </c>
      <c r="E1473" s="1184" t="s">
        <v>779</v>
      </c>
      <c r="F1473" s="1141">
        <f t="shared" si="279"/>
        <v>56.548000000000002</v>
      </c>
      <c r="G1473" s="1185">
        <v>4.3</v>
      </c>
      <c r="H1473" s="1185">
        <v>8.8000000000000007</v>
      </c>
      <c r="I1473" s="1185">
        <v>43.448</v>
      </c>
      <c r="J1473" s="678"/>
      <c r="K1473" s="1274">
        <f t="shared" si="280"/>
        <v>43.448</v>
      </c>
      <c r="L1473" s="1141">
        <v>2555.09</v>
      </c>
      <c r="M1473" s="677">
        <f t="shared" si="281"/>
        <v>1.7004489078662591E-2</v>
      </c>
      <c r="N1473" s="1130">
        <v>222.142</v>
      </c>
      <c r="O1473" s="679">
        <f t="shared" si="282"/>
        <v>3.7774112129122654</v>
      </c>
      <c r="P1473" s="1021">
        <f t="shared" si="283"/>
        <v>1020.2693447197555</v>
      </c>
      <c r="Q1473" s="680">
        <f t="shared" si="284"/>
        <v>226.64467277473594</v>
      </c>
    </row>
    <row r="1474" spans="1:17">
      <c r="A1474" s="1590"/>
      <c r="B1474" s="90">
        <v>5</v>
      </c>
      <c r="C1474" s="1129" t="s">
        <v>783</v>
      </c>
      <c r="D1474" s="1184">
        <v>25</v>
      </c>
      <c r="E1474" s="1184" t="s">
        <v>779</v>
      </c>
      <c r="F1474" s="1141">
        <f t="shared" si="279"/>
        <v>31.615000000000002</v>
      </c>
      <c r="G1474" s="1185">
        <v>3.07</v>
      </c>
      <c r="H1474" s="1185">
        <v>4</v>
      </c>
      <c r="I1474" s="1185">
        <v>24.545000000000002</v>
      </c>
      <c r="J1474" s="678"/>
      <c r="K1474" s="1274">
        <f t="shared" si="280"/>
        <v>24.545000000000002</v>
      </c>
      <c r="L1474" s="1141">
        <v>1351.97</v>
      </c>
      <c r="M1474" s="677">
        <f t="shared" si="281"/>
        <v>1.8154988646197773E-2</v>
      </c>
      <c r="N1474" s="1130">
        <v>222.142</v>
      </c>
      <c r="O1474" s="679">
        <f t="shared" si="282"/>
        <v>4.032985487843666</v>
      </c>
      <c r="P1474" s="1021">
        <f t="shared" si="283"/>
        <v>1089.2993187718662</v>
      </c>
      <c r="Q1474" s="680">
        <f t="shared" si="284"/>
        <v>241.97912927061989</v>
      </c>
    </row>
    <row r="1475" spans="1:17">
      <c r="A1475" s="1590"/>
      <c r="B1475" s="90">
        <v>6</v>
      </c>
      <c r="C1475" s="1129" t="s">
        <v>784</v>
      </c>
      <c r="D1475" s="1184">
        <v>25</v>
      </c>
      <c r="E1475" s="1184" t="s">
        <v>779</v>
      </c>
      <c r="F1475" s="1141">
        <f t="shared" si="279"/>
        <v>36.029000000000003</v>
      </c>
      <c r="G1475" s="1185">
        <v>4.4089999999999998</v>
      </c>
      <c r="H1475" s="1185">
        <v>4</v>
      </c>
      <c r="I1475" s="1185">
        <v>27.62</v>
      </c>
      <c r="J1475" s="678"/>
      <c r="K1475" s="1274">
        <f t="shared" si="280"/>
        <v>27.62</v>
      </c>
      <c r="L1475" s="1141">
        <v>1380.52</v>
      </c>
      <c r="M1475" s="677">
        <f t="shared" si="281"/>
        <v>2.0006953901428447E-2</v>
      </c>
      <c r="N1475" s="1130">
        <v>222.142</v>
      </c>
      <c r="O1475" s="679">
        <f t="shared" si="282"/>
        <v>4.4443847535711178</v>
      </c>
      <c r="P1475" s="1021">
        <f t="shared" si="283"/>
        <v>1200.4172340857069</v>
      </c>
      <c r="Q1475" s="680">
        <f t="shared" si="284"/>
        <v>266.66308521426708</v>
      </c>
    </row>
    <row r="1476" spans="1:17">
      <c r="A1476" s="1590"/>
      <c r="B1476" s="90">
        <v>7</v>
      </c>
      <c r="C1476" s="1129" t="s">
        <v>785</v>
      </c>
      <c r="D1476" s="1184">
        <v>55</v>
      </c>
      <c r="E1476" s="1184" t="s">
        <v>779</v>
      </c>
      <c r="F1476" s="1141">
        <f t="shared" si="279"/>
        <v>65.845000000000013</v>
      </c>
      <c r="G1476" s="1185">
        <v>6.2720000000000002</v>
      </c>
      <c r="H1476" s="1185">
        <v>8.8000000000000007</v>
      </c>
      <c r="I1476" s="1185">
        <v>50.773000000000003</v>
      </c>
      <c r="J1476" s="678"/>
      <c r="K1476" s="1274">
        <f t="shared" si="280"/>
        <v>50.773000000000003</v>
      </c>
      <c r="L1476" s="1141">
        <v>2709.83</v>
      </c>
      <c r="M1476" s="677">
        <f t="shared" si="281"/>
        <v>1.8736599712897119E-2</v>
      </c>
      <c r="N1476" s="1130">
        <v>222.142</v>
      </c>
      <c r="O1476" s="679">
        <f t="shared" si="282"/>
        <v>4.1621857334223922</v>
      </c>
      <c r="P1476" s="1021">
        <f t="shared" si="283"/>
        <v>1124.1959827738272</v>
      </c>
      <c r="Q1476" s="680">
        <f t="shared" si="284"/>
        <v>249.73114400534348</v>
      </c>
    </row>
    <row r="1477" spans="1:17">
      <c r="A1477" s="1590"/>
      <c r="B1477" s="90">
        <v>8</v>
      </c>
      <c r="C1477" s="1129" t="s">
        <v>786</v>
      </c>
      <c r="D1477" s="1184">
        <v>25</v>
      </c>
      <c r="E1477" s="1184" t="s">
        <v>779</v>
      </c>
      <c r="F1477" s="1141">
        <f t="shared" si="279"/>
        <v>33.692999999999998</v>
      </c>
      <c r="G1477" s="1185">
        <v>2.923</v>
      </c>
      <c r="H1477" s="1185">
        <v>4</v>
      </c>
      <c r="I1477" s="1185">
        <v>26.77</v>
      </c>
      <c r="J1477" s="678"/>
      <c r="K1477" s="1274">
        <f t="shared" si="280"/>
        <v>26.77</v>
      </c>
      <c r="L1477" s="1141">
        <v>1349.82</v>
      </c>
      <c r="M1477" s="677">
        <f t="shared" si="281"/>
        <v>1.9832273932820672E-2</v>
      </c>
      <c r="N1477" s="1130">
        <v>222.142</v>
      </c>
      <c r="O1477" s="679">
        <f t="shared" si="282"/>
        <v>4.4055809959846499</v>
      </c>
      <c r="P1477" s="1021">
        <f t="shared" si="283"/>
        <v>1189.9364359692404</v>
      </c>
      <c r="Q1477" s="680">
        <f t="shared" si="284"/>
        <v>264.334859759079</v>
      </c>
    </row>
    <row r="1478" spans="1:17">
      <c r="A1478" s="1590"/>
      <c r="B1478" s="90">
        <v>9</v>
      </c>
      <c r="C1478" s="1129" t="s">
        <v>787</v>
      </c>
      <c r="D1478" s="1184">
        <v>45</v>
      </c>
      <c r="E1478" s="1184" t="s">
        <v>779</v>
      </c>
      <c r="F1478" s="1141">
        <f t="shared" si="279"/>
        <v>51.667999999999999</v>
      </c>
      <c r="G1478" s="1185">
        <v>5.056</v>
      </c>
      <c r="H1478" s="1185">
        <v>7.2</v>
      </c>
      <c r="I1478" s="1185">
        <v>39.411999999999999</v>
      </c>
      <c r="J1478" s="678"/>
      <c r="K1478" s="1274">
        <f t="shared" si="280"/>
        <v>39.411999999999999</v>
      </c>
      <c r="L1478" s="1141">
        <v>2227.9699999999998</v>
      </c>
      <c r="M1478" s="677">
        <f t="shared" si="281"/>
        <v>1.7689645731315953E-2</v>
      </c>
      <c r="N1478" s="1130">
        <v>222.142</v>
      </c>
      <c r="O1478" s="679">
        <f t="shared" si="282"/>
        <v>3.9296132820459881</v>
      </c>
      <c r="P1478" s="1021">
        <f t="shared" si="283"/>
        <v>1061.3787438789573</v>
      </c>
      <c r="Q1478" s="680">
        <f t="shared" si="284"/>
        <v>235.77679692275933</v>
      </c>
    </row>
    <row r="1479" spans="1:17" ht="12" thickBot="1">
      <c r="A1479" s="1592"/>
      <c r="B1479" s="93">
        <v>10</v>
      </c>
      <c r="C1479" s="1129" t="s">
        <v>788</v>
      </c>
      <c r="D1479" s="1187">
        <v>60</v>
      </c>
      <c r="E1479" s="1187" t="s">
        <v>779</v>
      </c>
      <c r="F1479" s="1151">
        <f t="shared" si="279"/>
        <v>64.046999999999997</v>
      </c>
      <c r="G1479" s="1188">
        <v>6.9260000000000002</v>
      </c>
      <c r="H1479" s="1188">
        <v>9.6</v>
      </c>
      <c r="I1479" s="1188">
        <v>47.521000000000001</v>
      </c>
      <c r="J1479" s="1224"/>
      <c r="K1479" s="1298">
        <f t="shared" si="280"/>
        <v>47.521000000000001</v>
      </c>
      <c r="L1479" s="1151">
        <v>3153.72</v>
      </c>
      <c r="M1479" s="1150">
        <f t="shared" si="281"/>
        <v>1.5068236875816498E-2</v>
      </c>
      <c r="N1479" s="1151">
        <v>222.142</v>
      </c>
      <c r="O1479" s="1132">
        <f t="shared" si="282"/>
        <v>3.3472882760676286</v>
      </c>
      <c r="P1479" s="1132">
        <f t="shared" si="283"/>
        <v>904.09421254898996</v>
      </c>
      <c r="Q1479" s="1133">
        <f t="shared" si="284"/>
        <v>200.83729656405774</v>
      </c>
    </row>
    <row r="1480" spans="1:17">
      <c r="A1480" s="1665" t="s">
        <v>341</v>
      </c>
      <c r="B1480" s="46">
        <v>1</v>
      </c>
      <c r="C1480" s="1024" t="s">
        <v>789</v>
      </c>
      <c r="D1480" s="1025">
        <v>18</v>
      </c>
      <c r="E1480" s="1031" t="s">
        <v>531</v>
      </c>
      <c r="F1480" s="997">
        <f>I1480+H1480+G1480</f>
        <v>29.491</v>
      </c>
      <c r="G1480" s="1190">
        <v>0.81599999999999995</v>
      </c>
      <c r="H1480" s="1190">
        <v>2.88</v>
      </c>
      <c r="I1480" s="1190">
        <v>25.795000000000002</v>
      </c>
      <c r="J1480" s="792"/>
      <c r="K1480" s="1299">
        <f>I1480</f>
        <v>25.795000000000002</v>
      </c>
      <c r="L1480" s="997">
        <v>1120.9000000000001</v>
      </c>
      <c r="M1480" s="1028">
        <f>K1480/L1480</f>
        <v>2.3012757605495582E-2</v>
      </c>
      <c r="N1480" s="997">
        <v>222.14</v>
      </c>
      <c r="O1480" s="1029">
        <f>M1480*N1480</f>
        <v>5.1120539744847884</v>
      </c>
      <c r="P1480" s="1029">
        <f>M1480*60*1000</f>
        <v>1380.7654563297349</v>
      </c>
      <c r="Q1480" s="1030">
        <f>P1480*N1480/1000</f>
        <v>306.72323846908728</v>
      </c>
    </row>
    <row r="1481" spans="1:17">
      <c r="A1481" s="1665"/>
      <c r="B1481" s="46">
        <v>2</v>
      </c>
      <c r="C1481" s="1137" t="s">
        <v>532</v>
      </c>
      <c r="D1481" s="1192">
        <v>12</v>
      </c>
      <c r="E1481" s="1031" t="s">
        <v>531</v>
      </c>
      <c r="F1481" s="997">
        <f t="shared" ref="F1481:F1489" si="285">I1481+H1481+G1481</f>
        <v>14.676</v>
      </c>
      <c r="G1481" s="1193">
        <v>0.79700000000000004</v>
      </c>
      <c r="H1481" s="1193">
        <v>1.92</v>
      </c>
      <c r="I1481" s="1193">
        <v>11.959</v>
      </c>
      <c r="J1481" s="682"/>
      <c r="K1481" s="1299">
        <f t="shared" ref="K1481:K1489" si="286">I1481</f>
        <v>11.959</v>
      </c>
      <c r="L1481" s="1142">
        <v>533.79999999999995</v>
      </c>
      <c r="M1481" s="681">
        <f t="shared" ref="M1481:M1489" si="287">K1481/L1481</f>
        <v>2.240352191832147E-2</v>
      </c>
      <c r="N1481" s="997">
        <v>222.14</v>
      </c>
      <c r="O1481" s="683">
        <f t="shared" ref="O1481:O1489" si="288">M1481*N1481</f>
        <v>4.9767183589359307</v>
      </c>
      <c r="P1481" s="1029">
        <f t="shared" ref="P1481:P1489" si="289">M1481*60*1000</f>
        <v>1344.2113150992882</v>
      </c>
      <c r="Q1481" s="684">
        <f t="shared" ref="Q1481:Q1489" si="290">P1481*N1481/1000</f>
        <v>298.60310153615586</v>
      </c>
    </row>
    <row r="1482" spans="1:17">
      <c r="A1482" s="1665"/>
      <c r="B1482" s="46">
        <v>3</v>
      </c>
      <c r="C1482" s="1137" t="s">
        <v>533</v>
      </c>
      <c r="D1482" s="1192">
        <v>45</v>
      </c>
      <c r="E1482" s="1031" t="s">
        <v>531</v>
      </c>
      <c r="F1482" s="997">
        <f t="shared" si="285"/>
        <v>60.224000000000004</v>
      </c>
      <c r="G1482" s="1193">
        <v>4.92</v>
      </c>
      <c r="H1482" s="1193">
        <v>7.2</v>
      </c>
      <c r="I1482" s="1193">
        <v>48.103999999999999</v>
      </c>
      <c r="J1482" s="682"/>
      <c r="K1482" s="1299">
        <f t="shared" si="286"/>
        <v>48.103999999999999</v>
      </c>
      <c r="L1482" s="1142">
        <v>2197.71</v>
      </c>
      <c r="M1482" s="681">
        <f t="shared" si="287"/>
        <v>2.1888238211592977E-2</v>
      </c>
      <c r="N1482" s="997">
        <v>222.14</v>
      </c>
      <c r="O1482" s="683">
        <f t="shared" si="288"/>
        <v>4.8622532363232631</v>
      </c>
      <c r="P1482" s="1029">
        <f t="shared" si="289"/>
        <v>1313.2942926955786</v>
      </c>
      <c r="Q1482" s="684">
        <f t="shared" si="290"/>
        <v>291.73519417939582</v>
      </c>
    </row>
    <row r="1483" spans="1:17">
      <c r="A1483" s="1666"/>
      <c r="B1483" s="23">
        <v>4</v>
      </c>
      <c r="C1483" s="1137" t="s">
        <v>530</v>
      </c>
      <c r="D1483" s="1192">
        <v>20</v>
      </c>
      <c r="E1483" s="1031" t="s">
        <v>531</v>
      </c>
      <c r="F1483" s="997">
        <f t="shared" si="285"/>
        <v>27.625999999999998</v>
      </c>
      <c r="G1483" s="1193">
        <v>1.089</v>
      </c>
      <c r="H1483" s="1193">
        <v>3.2</v>
      </c>
      <c r="I1483" s="1193">
        <v>23.337</v>
      </c>
      <c r="J1483" s="682"/>
      <c r="K1483" s="1299">
        <f t="shared" si="286"/>
        <v>23.337</v>
      </c>
      <c r="L1483" s="1142">
        <v>1061.52</v>
      </c>
      <c r="M1483" s="681">
        <f t="shared" si="287"/>
        <v>2.1984512774135202E-2</v>
      </c>
      <c r="N1483" s="997">
        <v>222.14</v>
      </c>
      <c r="O1483" s="683">
        <f t="shared" si="288"/>
        <v>4.8836396676463938</v>
      </c>
      <c r="P1483" s="1029">
        <f t="shared" si="289"/>
        <v>1319.070766448112</v>
      </c>
      <c r="Q1483" s="684">
        <f t="shared" si="290"/>
        <v>293.01838005878358</v>
      </c>
    </row>
    <row r="1484" spans="1:17">
      <c r="A1484" s="1666"/>
      <c r="B1484" s="23">
        <v>5</v>
      </c>
      <c r="C1484" s="1137" t="s">
        <v>790</v>
      </c>
      <c r="D1484" s="1192">
        <v>42</v>
      </c>
      <c r="E1484" s="1031" t="s">
        <v>531</v>
      </c>
      <c r="F1484" s="997">
        <f t="shared" si="285"/>
        <v>32.68</v>
      </c>
      <c r="G1484" s="1193">
        <v>0</v>
      </c>
      <c r="H1484" s="1193">
        <v>0</v>
      </c>
      <c r="I1484" s="1193">
        <v>32.68</v>
      </c>
      <c r="J1484" s="682"/>
      <c r="K1484" s="1299">
        <f t="shared" si="286"/>
        <v>32.68</v>
      </c>
      <c r="L1484" s="1142">
        <v>1067.17</v>
      </c>
      <c r="M1484" s="681">
        <f t="shared" si="287"/>
        <v>3.062304974839997E-2</v>
      </c>
      <c r="N1484" s="997">
        <v>222.14</v>
      </c>
      <c r="O1484" s="683">
        <f t="shared" si="288"/>
        <v>6.8026042711095691</v>
      </c>
      <c r="P1484" s="1029">
        <f t="shared" si="289"/>
        <v>1837.3829849039982</v>
      </c>
      <c r="Q1484" s="684">
        <f t="shared" si="290"/>
        <v>408.15625626657413</v>
      </c>
    </row>
    <row r="1485" spans="1:17">
      <c r="A1485" s="1666"/>
      <c r="B1485" s="23">
        <v>6</v>
      </c>
      <c r="C1485" s="1137" t="s">
        <v>534</v>
      </c>
      <c r="D1485" s="1192">
        <v>45</v>
      </c>
      <c r="E1485" s="1031" t="s">
        <v>531</v>
      </c>
      <c r="F1485" s="997">
        <f t="shared" si="285"/>
        <v>45.841000000000001</v>
      </c>
      <c r="G1485" s="1193">
        <v>4.7130000000000001</v>
      </c>
      <c r="H1485" s="1193">
        <v>0.45</v>
      </c>
      <c r="I1485" s="1193">
        <v>40.677999999999997</v>
      </c>
      <c r="J1485" s="682"/>
      <c r="K1485" s="1299">
        <f t="shared" si="286"/>
        <v>40.677999999999997</v>
      </c>
      <c r="L1485" s="1142">
        <v>1874.21</v>
      </c>
      <c r="M1485" s="681">
        <f t="shared" si="287"/>
        <v>2.1704077984857618E-2</v>
      </c>
      <c r="N1485" s="997">
        <v>222.14</v>
      </c>
      <c r="O1485" s="683">
        <f t="shared" si="288"/>
        <v>4.8213438835562705</v>
      </c>
      <c r="P1485" s="1029">
        <f t="shared" si="289"/>
        <v>1302.2446790914571</v>
      </c>
      <c r="Q1485" s="684">
        <f t="shared" si="290"/>
        <v>289.28063301337625</v>
      </c>
    </row>
    <row r="1486" spans="1:17">
      <c r="A1486" s="1666"/>
      <c r="B1486" s="23">
        <v>7</v>
      </c>
      <c r="C1486" s="1137" t="s">
        <v>791</v>
      </c>
      <c r="D1486" s="1192">
        <v>12</v>
      </c>
      <c r="E1486" s="1031" t="s">
        <v>531</v>
      </c>
      <c r="F1486" s="997">
        <f t="shared" si="285"/>
        <v>18.813000000000002</v>
      </c>
      <c r="G1486" s="1193">
        <v>0.73499999999999999</v>
      </c>
      <c r="H1486" s="1193">
        <v>1.92</v>
      </c>
      <c r="I1486" s="1193">
        <v>16.158000000000001</v>
      </c>
      <c r="J1486" s="682"/>
      <c r="K1486" s="1299">
        <f t="shared" si="286"/>
        <v>16.158000000000001</v>
      </c>
      <c r="L1486" s="1142">
        <v>696.86</v>
      </c>
      <c r="M1486" s="681">
        <f t="shared" si="287"/>
        <v>2.3186866802514135E-2</v>
      </c>
      <c r="N1486" s="997">
        <v>222.14</v>
      </c>
      <c r="O1486" s="683">
        <f t="shared" si="288"/>
        <v>5.1507305915104897</v>
      </c>
      <c r="P1486" s="1029">
        <f t="shared" si="289"/>
        <v>1391.2120081508481</v>
      </c>
      <c r="Q1486" s="684">
        <f t="shared" si="290"/>
        <v>309.04383549062936</v>
      </c>
    </row>
    <row r="1487" spans="1:17">
      <c r="A1487" s="1666"/>
      <c r="B1487" s="23">
        <v>8</v>
      </c>
      <c r="C1487" s="1137" t="s">
        <v>535</v>
      </c>
      <c r="D1487" s="1192">
        <v>35</v>
      </c>
      <c r="E1487" s="1031" t="s">
        <v>531</v>
      </c>
      <c r="F1487" s="997">
        <f t="shared" si="285"/>
        <v>31.37</v>
      </c>
      <c r="G1487" s="1193">
        <v>0</v>
      </c>
      <c r="H1487" s="1193">
        <v>0</v>
      </c>
      <c r="I1487" s="1193">
        <v>31.37</v>
      </c>
      <c r="J1487" s="682"/>
      <c r="K1487" s="1299">
        <f t="shared" si="286"/>
        <v>31.37</v>
      </c>
      <c r="L1487" s="1142">
        <v>1228.48</v>
      </c>
      <c r="M1487" s="681">
        <f t="shared" si="287"/>
        <v>2.5535621255535296E-2</v>
      </c>
      <c r="N1487" s="997">
        <v>222.14</v>
      </c>
      <c r="O1487" s="683">
        <f t="shared" si="288"/>
        <v>5.6724829057046104</v>
      </c>
      <c r="P1487" s="1029">
        <f t="shared" si="289"/>
        <v>1532.1372753321177</v>
      </c>
      <c r="Q1487" s="684">
        <f t="shared" si="290"/>
        <v>340.34897434227662</v>
      </c>
    </row>
    <row r="1488" spans="1:17">
      <c r="A1488" s="1666"/>
      <c r="B1488" s="23">
        <v>9</v>
      </c>
      <c r="C1488" s="1137" t="s">
        <v>792</v>
      </c>
      <c r="D1488" s="1192">
        <v>8</v>
      </c>
      <c r="E1488" s="1031" t="s">
        <v>531</v>
      </c>
      <c r="F1488" s="997">
        <f t="shared" si="285"/>
        <v>10.471</v>
      </c>
      <c r="G1488" s="1193">
        <v>0</v>
      </c>
      <c r="H1488" s="1193">
        <v>0</v>
      </c>
      <c r="I1488" s="1193">
        <v>10.471</v>
      </c>
      <c r="J1488" s="1137"/>
      <c r="K1488" s="1299">
        <f t="shared" si="286"/>
        <v>10.471</v>
      </c>
      <c r="L1488" s="1142">
        <v>342.1</v>
      </c>
      <c r="M1488" s="681">
        <f t="shared" si="287"/>
        <v>3.0608009353990058E-2</v>
      </c>
      <c r="N1488" s="997">
        <v>222.14</v>
      </c>
      <c r="O1488" s="683">
        <f t="shared" si="288"/>
        <v>6.7992631978953515</v>
      </c>
      <c r="P1488" s="1029">
        <f t="shared" si="289"/>
        <v>1836.4805612394034</v>
      </c>
      <c r="Q1488" s="684">
        <f t="shared" si="290"/>
        <v>407.95579187372107</v>
      </c>
    </row>
    <row r="1489" spans="1:17" ht="12" thickBot="1">
      <c r="A1489" s="1667"/>
      <c r="B1489" s="24">
        <v>10</v>
      </c>
      <c r="C1489" s="1137" t="s">
        <v>793</v>
      </c>
      <c r="D1489" s="1197">
        <v>12</v>
      </c>
      <c r="E1489" s="1197" t="s">
        <v>531</v>
      </c>
      <c r="F1489" s="1144">
        <f t="shared" si="285"/>
        <v>21.096</v>
      </c>
      <c r="G1489" s="1199">
        <v>0</v>
      </c>
      <c r="H1489" s="1199">
        <v>0</v>
      </c>
      <c r="I1489" s="1199">
        <v>21.096</v>
      </c>
      <c r="J1489" s="1138"/>
      <c r="K1489" s="1693">
        <f t="shared" si="286"/>
        <v>21.096</v>
      </c>
      <c r="L1489" s="1144">
        <v>673.93</v>
      </c>
      <c r="M1489" s="1143">
        <f t="shared" si="287"/>
        <v>3.1302954312762456E-2</v>
      </c>
      <c r="N1489" s="1144">
        <v>222.14</v>
      </c>
      <c r="O1489" s="1139">
        <f t="shared" si="288"/>
        <v>6.9536382710370512</v>
      </c>
      <c r="P1489" s="1139">
        <f t="shared" si="289"/>
        <v>1878.1772587657472</v>
      </c>
      <c r="Q1489" s="1140">
        <f t="shared" si="290"/>
        <v>417.21829626222302</v>
      </c>
    </row>
    <row r="1492" spans="1:17" ht="15">
      <c r="A1492" s="1547" t="s">
        <v>608</v>
      </c>
      <c r="B1492" s="1547"/>
      <c r="C1492" s="1547"/>
      <c r="D1492" s="1547"/>
      <c r="E1492" s="1547"/>
      <c r="F1492" s="1547"/>
      <c r="G1492" s="1547"/>
      <c r="H1492" s="1547"/>
      <c r="I1492" s="1547"/>
      <c r="J1492" s="1547"/>
      <c r="K1492" s="1547"/>
      <c r="L1492" s="1547"/>
      <c r="M1492" s="1547"/>
      <c r="N1492" s="1547"/>
      <c r="O1492" s="1547"/>
      <c r="P1492" s="1547"/>
      <c r="Q1492" s="1547"/>
    </row>
    <row r="1493" spans="1:17" ht="13.5" thickBot="1">
      <c r="A1493" s="1265"/>
      <c r="B1493" s="1265"/>
      <c r="C1493" s="1265"/>
      <c r="D1493" s="1265"/>
      <c r="E1493" s="1521" t="s">
        <v>507</v>
      </c>
      <c r="F1493" s="1521"/>
      <c r="G1493" s="1521"/>
      <c r="H1493" s="1521"/>
      <c r="I1493" s="1265">
        <v>-0.9</v>
      </c>
      <c r="J1493" s="1265" t="s">
        <v>506</v>
      </c>
      <c r="K1493" s="1265" t="s">
        <v>508</v>
      </c>
      <c r="L1493" s="1266">
        <v>586</v>
      </c>
      <c r="M1493" s="1265"/>
      <c r="N1493" s="1265"/>
      <c r="O1493" s="1265"/>
      <c r="P1493" s="1265"/>
      <c r="Q1493" s="1265"/>
    </row>
    <row r="1494" spans="1:17">
      <c r="A1494" s="1549" t="s">
        <v>1</v>
      </c>
      <c r="B1494" s="1552" t="s">
        <v>0</v>
      </c>
      <c r="C1494" s="1524" t="s">
        <v>2</v>
      </c>
      <c r="D1494" s="1524" t="s">
        <v>3</v>
      </c>
      <c r="E1494" s="1524" t="s">
        <v>13</v>
      </c>
      <c r="F1494" s="1527" t="s">
        <v>14</v>
      </c>
      <c r="G1494" s="1528"/>
      <c r="H1494" s="1528"/>
      <c r="I1494" s="1529"/>
      <c r="J1494" s="1524" t="s">
        <v>4</v>
      </c>
      <c r="K1494" s="1524" t="s">
        <v>15</v>
      </c>
      <c r="L1494" s="1524" t="s">
        <v>5</v>
      </c>
      <c r="M1494" s="1524" t="s">
        <v>6</v>
      </c>
      <c r="N1494" s="1524" t="s">
        <v>16</v>
      </c>
      <c r="O1494" s="1524" t="s">
        <v>17</v>
      </c>
      <c r="P1494" s="1541" t="s">
        <v>25</v>
      </c>
      <c r="Q1494" s="1543" t="s">
        <v>26</v>
      </c>
    </row>
    <row r="1495" spans="1:17" ht="33.75">
      <c r="A1495" s="1550"/>
      <c r="B1495" s="1553"/>
      <c r="C1495" s="1525"/>
      <c r="D1495" s="1526"/>
      <c r="E1495" s="1526"/>
      <c r="F1495" s="1264" t="s">
        <v>18</v>
      </c>
      <c r="G1495" s="1264" t="s">
        <v>19</v>
      </c>
      <c r="H1495" s="1264" t="s">
        <v>20</v>
      </c>
      <c r="I1495" s="1264" t="s">
        <v>21</v>
      </c>
      <c r="J1495" s="1526"/>
      <c r="K1495" s="1526"/>
      <c r="L1495" s="1526"/>
      <c r="M1495" s="1526"/>
      <c r="N1495" s="1526"/>
      <c r="O1495" s="1526"/>
      <c r="P1495" s="1542"/>
      <c r="Q1495" s="1544"/>
    </row>
    <row r="1496" spans="1:17" ht="12" thickBot="1">
      <c r="A1496" s="1550"/>
      <c r="B1496" s="1553"/>
      <c r="C1496" s="1579"/>
      <c r="D1496" s="34" t="s">
        <v>7</v>
      </c>
      <c r="E1496" s="34" t="s">
        <v>8</v>
      </c>
      <c r="F1496" s="34" t="s">
        <v>9</v>
      </c>
      <c r="G1496" s="34" t="s">
        <v>9</v>
      </c>
      <c r="H1496" s="34" t="s">
        <v>9</v>
      </c>
      <c r="I1496" s="34" t="s">
        <v>9</v>
      </c>
      <c r="J1496" s="34" t="s">
        <v>22</v>
      </c>
      <c r="K1496" s="34" t="s">
        <v>9</v>
      </c>
      <c r="L1496" s="34" t="s">
        <v>22</v>
      </c>
      <c r="M1496" s="34" t="s">
        <v>23</v>
      </c>
      <c r="N1496" s="34" t="s">
        <v>10</v>
      </c>
      <c r="O1496" s="34" t="s">
        <v>24</v>
      </c>
      <c r="P1496" s="40" t="s">
        <v>27</v>
      </c>
      <c r="Q1496" s="36" t="s">
        <v>28</v>
      </c>
    </row>
    <row r="1497" spans="1:17">
      <c r="A1497" s="1609" t="s">
        <v>340</v>
      </c>
      <c r="B1497" s="54">
        <v>1</v>
      </c>
      <c r="C1497" s="1048"/>
      <c r="D1497" s="994"/>
      <c r="E1497" s="994"/>
      <c r="F1497" s="771"/>
      <c r="G1497" s="771"/>
      <c r="H1497" s="771"/>
      <c r="I1497" s="771"/>
      <c r="J1497" s="771"/>
      <c r="K1497" s="995"/>
      <c r="L1497" s="771"/>
      <c r="M1497" s="996"/>
      <c r="N1497" s="1046"/>
      <c r="O1497" s="998"/>
      <c r="P1497" s="998"/>
      <c r="Q1497" s="999"/>
    </row>
    <row r="1498" spans="1:17">
      <c r="A1498" s="1610"/>
      <c r="B1498" s="51">
        <v>2</v>
      </c>
      <c r="C1498" s="1048"/>
      <c r="D1498" s="1001"/>
      <c r="E1498" s="1001"/>
      <c r="F1498" s="771"/>
      <c r="G1498" s="669"/>
      <c r="H1498" s="669"/>
      <c r="I1498" s="669"/>
      <c r="J1498" s="669"/>
      <c r="K1498" s="1003"/>
      <c r="L1498" s="669"/>
      <c r="M1498" s="670"/>
      <c r="N1498" s="1049"/>
      <c r="O1498" s="1004"/>
      <c r="P1498" s="998"/>
      <c r="Q1498" s="1005"/>
    </row>
    <row r="1499" spans="1:17">
      <c r="A1499" s="1610"/>
      <c r="B1499" s="51">
        <v>3</v>
      </c>
      <c r="C1499" s="1048"/>
      <c r="D1499" s="1001"/>
      <c r="E1499" s="1001"/>
      <c r="F1499" s="771"/>
      <c r="G1499" s="669"/>
      <c r="H1499" s="669"/>
      <c r="I1499" s="669"/>
      <c r="J1499" s="669"/>
      <c r="K1499" s="1003"/>
      <c r="L1499" s="669"/>
      <c r="M1499" s="670"/>
      <c r="N1499" s="1049"/>
      <c r="O1499" s="1004"/>
      <c r="P1499" s="998"/>
      <c r="Q1499" s="1005"/>
    </row>
    <row r="1500" spans="1:17">
      <c r="A1500" s="1610"/>
      <c r="B1500" s="15">
        <v>4</v>
      </c>
      <c r="C1500" s="1048"/>
      <c r="D1500" s="1001"/>
      <c r="E1500" s="1001"/>
      <c r="F1500" s="771"/>
      <c r="G1500" s="669"/>
      <c r="H1500" s="669"/>
      <c r="I1500" s="669"/>
      <c r="J1500" s="669"/>
      <c r="K1500" s="1003"/>
      <c r="L1500" s="669"/>
      <c r="M1500" s="670"/>
      <c r="N1500" s="1049"/>
      <c r="O1500" s="1004"/>
      <c r="P1500" s="998"/>
      <c r="Q1500" s="1005"/>
    </row>
    <row r="1501" spans="1:17">
      <c r="A1501" s="1610"/>
      <c r="B1501" s="15">
        <v>5</v>
      </c>
      <c r="C1501" s="1048"/>
      <c r="D1501" s="1001"/>
      <c r="E1501" s="1001"/>
      <c r="F1501" s="771"/>
      <c r="G1501" s="669"/>
      <c r="H1501" s="669"/>
      <c r="I1501" s="669"/>
      <c r="J1501" s="669"/>
      <c r="K1501" s="1003"/>
      <c r="L1501" s="669"/>
      <c r="M1501" s="670"/>
      <c r="N1501" s="1049"/>
      <c r="O1501" s="1004"/>
      <c r="P1501" s="998"/>
      <c r="Q1501" s="1005"/>
    </row>
    <row r="1502" spans="1:17">
      <c r="A1502" s="1610"/>
      <c r="B1502" s="15">
        <v>6</v>
      </c>
      <c r="C1502" s="1048"/>
      <c r="D1502" s="1001"/>
      <c r="E1502" s="1001"/>
      <c r="F1502" s="771"/>
      <c r="G1502" s="669"/>
      <c r="H1502" s="669"/>
      <c r="I1502" s="669"/>
      <c r="J1502" s="669"/>
      <c r="K1502" s="1003"/>
      <c r="L1502" s="669"/>
      <c r="M1502" s="670"/>
      <c r="N1502" s="1049"/>
      <c r="O1502" s="1004"/>
      <c r="P1502" s="998"/>
      <c r="Q1502" s="1005"/>
    </row>
    <row r="1503" spans="1:17">
      <c r="A1503" s="1610"/>
      <c r="B1503" s="15">
        <v>7</v>
      </c>
      <c r="C1503" s="1048"/>
      <c r="D1503" s="1001"/>
      <c r="E1503" s="1001"/>
      <c r="F1503" s="771"/>
      <c r="G1503" s="669"/>
      <c r="H1503" s="669"/>
      <c r="I1503" s="669"/>
      <c r="J1503" s="669"/>
      <c r="K1503" s="1003"/>
      <c r="L1503" s="669"/>
      <c r="M1503" s="670"/>
      <c r="N1503" s="1049"/>
      <c r="O1503" s="1004"/>
      <c r="P1503" s="998"/>
      <c r="Q1503" s="1005"/>
    </row>
    <row r="1504" spans="1:17">
      <c r="A1504" s="1610"/>
      <c r="B1504" s="15">
        <v>8</v>
      </c>
      <c r="C1504" s="1048"/>
      <c r="D1504" s="1001"/>
      <c r="E1504" s="1001"/>
      <c r="F1504" s="771"/>
      <c r="G1504" s="669"/>
      <c r="H1504" s="669"/>
      <c r="I1504" s="669"/>
      <c r="J1504" s="669"/>
      <c r="K1504" s="1003"/>
      <c r="L1504" s="669"/>
      <c r="M1504" s="670"/>
      <c r="N1504" s="1049"/>
      <c r="O1504" s="1004"/>
      <c r="P1504" s="998"/>
      <c r="Q1504" s="1005"/>
    </row>
    <row r="1505" spans="1:17">
      <c r="A1505" s="1610"/>
      <c r="B1505" s="15">
        <v>9</v>
      </c>
      <c r="C1505" s="1048"/>
      <c r="D1505" s="1001"/>
      <c r="E1505" s="1001"/>
      <c r="F1505" s="771"/>
      <c r="G1505" s="669"/>
      <c r="H1505" s="669"/>
      <c r="I1505" s="669"/>
      <c r="J1505" s="669"/>
      <c r="K1505" s="1003"/>
      <c r="L1505" s="669"/>
      <c r="M1505" s="670"/>
      <c r="N1505" s="1049"/>
      <c r="O1505" s="1004"/>
      <c r="P1505" s="998"/>
      <c r="Q1505" s="1005"/>
    </row>
    <row r="1506" spans="1:17" ht="12" thickBot="1">
      <c r="A1506" s="1672"/>
      <c r="B1506" s="50">
        <v>10</v>
      </c>
      <c r="C1506" s="1058"/>
      <c r="D1506" s="1059"/>
      <c r="E1506" s="1059"/>
      <c r="F1506" s="1250"/>
      <c r="G1506" s="787"/>
      <c r="H1506" s="787"/>
      <c r="I1506" s="787"/>
      <c r="J1506" s="787"/>
      <c r="K1506" s="1251"/>
      <c r="L1506" s="787"/>
      <c r="M1506" s="788"/>
      <c r="N1506" s="1060"/>
      <c r="O1506" s="1252"/>
      <c r="P1506" s="1253"/>
      <c r="Q1506" s="1254"/>
    </row>
    <row r="1507" spans="1:17">
      <c r="A1507" s="1678" t="s">
        <v>332</v>
      </c>
      <c r="B1507" s="240">
        <v>1</v>
      </c>
      <c r="C1507" s="1966" t="s">
        <v>854</v>
      </c>
      <c r="D1507" s="1967">
        <v>75</v>
      </c>
      <c r="E1507" s="1967" t="s">
        <v>43</v>
      </c>
      <c r="F1507" s="1968">
        <f>G1507+H1507+I1507</f>
        <v>48.736000000000004</v>
      </c>
      <c r="G1507" s="1968">
        <v>7.0880000000000001</v>
      </c>
      <c r="H1507" s="1968">
        <v>11.84</v>
      </c>
      <c r="I1507" s="1968">
        <v>29.808</v>
      </c>
      <c r="J1507" s="1969">
        <v>3389.14</v>
      </c>
      <c r="K1507" s="1970">
        <f>I1507</f>
        <v>29.808</v>
      </c>
      <c r="L1507" s="1969">
        <f>J1507</f>
        <v>3389.14</v>
      </c>
      <c r="M1507" s="1971">
        <f>K1507/L1507</f>
        <v>8.7951515723752923E-3</v>
      </c>
      <c r="N1507" s="1165">
        <v>340.73</v>
      </c>
      <c r="O1507" s="1258">
        <f t="shared" ref="O1507:O1518" si="291">M1507*N1507</f>
        <v>2.9967719952554335</v>
      </c>
      <c r="P1507" s="1258">
        <f t="shared" ref="P1507:P1517" si="292">M1507*60*1000</f>
        <v>527.70909434251757</v>
      </c>
      <c r="Q1507" s="1259">
        <f t="shared" ref="Q1507:Q1517" si="293">P1507*N1507/1000</f>
        <v>179.806319715326</v>
      </c>
    </row>
    <row r="1508" spans="1:17">
      <c r="A1508" s="1679"/>
      <c r="B1508" s="296">
        <v>2</v>
      </c>
      <c r="C1508" s="1170" t="s">
        <v>609</v>
      </c>
      <c r="D1508" s="1007">
        <v>8</v>
      </c>
      <c r="E1508" s="1007" t="s">
        <v>43</v>
      </c>
      <c r="F1508" s="1164">
        <f t="shared" ref="F1508:F1535" si="294">G1508+H1508+I1508</f>
        <v>7.1890000000000001</v>
      </c>
      <c r="G1508" s="1164">
        <v>0.77</v>
      </c>
      <c r="H1508" s="1164">
        <v>0.64</v>
      </c>
      <c r="I1508" s="1164">
        <v>5.7789999999999999</v>
      </c>
      <c r="J1508" s="1168">
        <v>633.84</v>
      </c>
      <c r="K1508" s="1169">
        <f>I1508</f>
        <v>5.7789999999999999</v>
      </c>
      <c r="L1508" s="1168">
        <f>J1508</f>
        <v>633.84</v>
      </c>
      <c r="M1508" s="1016">
        <f>K1508/L1508</f>
        <v>9.1174428877950266E-3</v>
      </c>
      <c r="N1508" s="1167">
        <v>340.73</v>
      </c>
      <c r="O1508" s="1012">
        <f t="shared" si="291"/>
        <v>3.1065863151583994</v>
      </c>
      <c r="P1508" s="1012">
        <f t="shared" si="292"/>
        <v>547.04657326770155</v>
      </c>
      <c r="Q1508" s="1013">
        <f t="shared" si="293"/>
        <v>186.39517890950398</v>
      </c>
    </row>
    <row r="1509" spans="1:17">
      <c r="A1509" s="1679"/>
      <c r="B1509" s="234">
        <v>3</v>
      </c>
      <c r="C1509" s="1170" t="s">
        <v>855</v>
      </c>
      <c r="D1509" s="1007">
        <v>36</v>
      </c>
      <c r="E1509" s="1007" t="s">
        <v>43</v>
      </c>
      <c r="F1509" s="1164">
        <f t="shared" si="294"/>
        <v>24.134999999999998</v>
      </c>
      <c r="G1509" s="1164">
        <v>2.585</v>
      </c>
      <c r="H1509" s="1164">
        <v>5.76</v>
      </c>
      <c r="I1509" s="1164">
        <v>15.79</v>
      </c>
      <c r="J1509" s="1168">
        <v>1540.77</v>
      </c>
      <c r="K1509" s="1169">
        <v>15.064</v>
      </c>
      <c r="L1509" s="1168">
        <v>1469.64</v>
      </c>
      <c r="M1509" s="1016">
        <f t="shared" ref="M1509:M1516" si="295">K1509/L1509</f>
        <v>1.0250129283361911E-2</v>
      </c>
      <c r="N1509" s="1167">
        <v>340.73</v>
      </c>
      <c r="O1509" s="1012">
        <f t="shared" si="291"/>
        <v>3.4925265507199041</v>
      </c>
      <c r="P1509" s="1012">
        <f t="shared" si="292"/>
        <v>615.00775700171459</v>
      </c>
      <c r="Q1509" s="1017">
        <f t="shared" si="293"/>
        <v>209.5515930431942</v>
      </c>
    </row>
    <row r="1510" spans="1:17">
      <c r="A1510" s="1679"/>
      <c r="B1510" s="234">
        <v>4</v>
      </c>
      <c r="C1510" s="1170" t="s">
        <v>856</v>
      </c>
      <c r="D1510" s="1007">
        <v>52</v>
      </c>
      <c r="E1510" s="1007" t="s">
        <v>43</v>
      </c>
      <c r="F1510" s="1164">
        <f t="shared" si="294"/>
        <v>41.134</v>
      </c>
      <c r="G1510" s="1164">
        <v>4.1239999999999997</v>
      </c>
      <c r="H1510" s="1164">
        <v>8.0030000000000001</v>
      </c>
      <c r="I1510" s="1164">
        <v>29.007000000000001</v>
      </c>
      <c r="J1510" s="1168">
        <v>2574.88</v>
      </c>
      <c r="K1510" s="1169">
        <v>28.297000000000001</v>
      </c>
      <c r="L1510" s="1168">
        <v>2510.79</v>
      </c>
      <c r="M1510" s="1016">
        <f t="shared" si="295"/>
        <v>1.1270157998080286E-2</v>
      </c>
      <c r="N1510" s="1167">
        <v>340.73</v>
      </c>
      <c r="O1510" s="1171">
        <f t="shared" si="291"/>
        <v>3.8400809346858962</v>
      </c>
      <c r="P1510" s="1012">
        <f t="shared" si="292"/>
        <v>676.20947988481714</v>
      </c>
      <c r="Q1510" s="1017">
        <f t="shared" si="293"/>
        <v>230.40485608115375</v>
      </c>
    </row>
    <row r="1511" spans="1:17">
      <c r="A1511" s="1679"/>
      <c r="B1511" s="234">
        <v>5</v>
      </c>
      <c r="C1511" s="1170" t="s">
        <v>610</v>
      </c>
      <c r="D1511" s="1007">
        <v>23</v>
      </c>
      <c r="E1511" s="1007">
        <v>2009</v>
      </c>
      <c r="F1511" s="1164">
        <f t="shared" si="294"/>
        <v>15.667000000000002</v>
      </c>
      <c r="G1511" s="1164">
        <v>1.347</v>
      </c>
      <c r="H1511" s="1164">
        <v>1.84</v>
      </c>
      <c r="I1511" s="1164">
        <v>12.48</v>
      </c>
      <c r="J1511" s="1168">
        <v>1098.31</v>
      </c>
      <c r="K1511" s="1169">
        <f>I1511</f>
        <v>12.48</v>
      </c>
      <c r="L1511" s="1168">
        <f>J1511</f>
        <v>1098.31</v>
      </c>
      <c r="M1511" s="1016">
        <f t="shared" si="295"/>
        <v>1.1362912110424199E-2</v>
      </c>
      <c r="N1511" s="1167">
        <v>340.73</v>
      </c>
      <c r="O1511" s="1171">
        <f t="shared" si="291"/>
        <v>3.8716850433848373</v>
      </c>
      <c r="P1511" s="1012">
        <f t="shared" si="292"/>
        <v>681.77472662545188</v>
      </c>
      <c r="Q1511" s="1017">
        <f t="shared" si="293"/>
        <v>232.30110260309021</v>
      </c>
    </row>
    <row r="1512" spans="1:17">
      <c r="A1512" s="1679"/>
      <c r="B1512" s="234">
        <v>6</v>
      </c>
      <c r="C1512" s="1170" t="s">
        <v>857</v>
      </c>
      <c r="D1512" s="1007">
        <v>10</v>
      </c>
      <c r="E1512" s="1007" t="s">
        <v>43</v>
      </c>
      <c r="F1512" s="1164">
        <f t="shared" si="294"/>
        <v>11.5</v>
      </c>
      <c r="G1512" s="1164">
        <v>0.91800000000000004</v>
      </c>
      <c r="H1512" s="1164">
        <v>1.6</v>
      </c>
      <c r="I1512" s="1164">
        <v>8.9819999999999993</v>
      </c>
      <c r="J1512" s="1168">
        <v>656.14</v>
      </c>
      <c r="K1512" s="1169">
        <v>8.2789999999999999</v>
      </c>
      <c r="L1512" s="1168">
        <v>604.77</v>
      </c>
      <c r="M1512" s="1016">
        <f t="shared" si="295"/>
        <v>1.3689501794070474E-2</v>
      </c>
      <c r="N1512" s="1167">
        <v>340.73</v>
      </c>
      <c r="O1512" s="1171">
        <f t="shared" si="291"/>
        <v>4.664423946293633</v>
      </c>
      <c r="P1512" s="1012">
        <f t="shared" si="292"/>
        <v>821.37010764422848</v>
      </c>
      <c r="Q1512" s="1017">
        <f t="shared" si="293"/>
        <v>279.86543677761796</v>
      </c>
    </row>
    <row r="1513" spans="1:17">
      <c r="A1513" s="1679"/>
      <c r="B1513" s="234">
        <v>7</v>
      </c>
      <c r="C1513" s="1170" t="s">
        <v>611</v>
      </c>
      <c r="D1513" s="1007">
        <v>40</v>
      </c>
      <c r="E1513" s="1007" t="s">
        <v>43</v>
      </c>
      <c r="F1513" s="1164">
        <f t="shared" si="294"/>
        <v>41.863</v>
      </c>
      <c r="G1513" s="1164">
        <v>3.7290000000000001</v>
      </c>
      <c r="H1513" s="1164">
        <v>6.4</v>
      </c>
      <c r="I1513" s="1164">
        <v>31.734000000000002</v>
      </c>
      <c r="J1513" s="1168">
        <v>2185.81</v>
      </c>
      <c r="K1513" s="1169">
        <f t="shared" ref="K1513:L1527" si="296">I1513</f>
        <v>31.734000000000002</v>
      </c>
      <c r="L1513" s="1168">
        <f t="shared" si="296"/>
        <v>2185.81</v>
      </c>
      <c r="M1513" s="1016">
        <f t="shared" si="295"/>
        <v>1.4518187765633794E-2</v>
      </c>
      <c r="N1513" s="1167">
        <v>340.73</v>
      </c>
      <c r="O1513" s="1171">
        <f t="shared" si="291"/>
        <v>4.9467821173844033</v>
      </c>
      <c r="P1513" s="1012">
        <f t="shared" si="292"/>
        <v>871.09126593802762</v>
      </c>
      <c r="Q1513" s="1017">
        <f t="shared" si="293"/>
        <v>296.80692704306415</v>
      </c>
    </row>
    <row r="1514" spans="1:17">
      <c r="A1514" s="1679"/>
      <c r="B1514" s="234">
        <v>8</v>
      </c>
      <c r="C1514" s="1170" t="s">
        <v>858</v>
      </c>
      <c r="D1514" s="1007">
        <v>20</v>
      </c>
      <c r="E1514" s="1007" t="s">
        <v>43</v>
      </c>
      <c r="F1514" s="1164">
        <f t="shared" si="294"/>
        <v>22.359000000000002</v>
      </c>
      <c r="G1514" s="1164">
        <v>1.925</v>
      </c>
      <c r="H1514" s="1164">
        <v>3.2</v>
      </c>
      <c r="I1514" s="1164">
        <v>17.234000000000002</v>
      </c>
      <c r="J1514" s="1168">
        <v>1143.7</v>
      </c>
      <c r="K1514" s="1169">
        <f t="shared" si="296"/>
        <v>17.234000000000002</v>
      </c>
      <c r="L1514" s="1168">
        <f t="shared" si="296"/>
        <v>1143.7</v>
      </c>
      <c r="M1514" s="1016">
        <f t="shared" si="295"/>
        <v>1.5068636880300778E-2</v>
      </c>
      <c r="N1514" s="1167">
        <v>340.73</v>
      </c>
      <c r="O1514" s="1171">
        <f t="shared" si="291"/>
        <v>5.1343366442248843</v>
      </c>
      <c r="P1514" s="1012">
        <f t="shared" si="292"/>
        <v>904.11821281804669</v>
      </c>
      <c r="Q1514" s="1017">
        <f t="shared" si="293"/>
        <v>308.0601986534931</v>
      </c>
    </row>
    <row r="1515" spans="1:17">
      <c r="A1515" s="1680"/>
      <c r="B1515" s="248">
        <v>9</v>
      </c>
      <c r="C1515" s="1170" t="s">
        <v>859</v>
      </c>
      <c r="D1515" s="1007">
        <v>52</v>
      </c>
      <c r="E1515" s="1007" t="s">
        <v>43</v>
      </c>
      <c r="F1515" s="1164">
        <f t="shared" si="294"/>
        <v>50.413000000000004</v>
      </c>
      <c r="G1515" s="1164">
        <v>3.9380000000000002</v>
      </c>
      <c r="H1515" s="1164">
        <v>8</v>
      </c>
      <c r="I1515" s="1164">
        <v>38.475000000000001</v>
      </c>
      <c r="J1515" s="1168">
        <v>2547.77</v>
      </c>
      <c r="K1515" s="1169">
        <f t="shared" si="296"/>
        <v>38.475000000000001</v>
      </c>
      <c r="L1515" s="1168">
        <f t="shared" si="296"/>
        <v>2547.77</v>
      </c>
      <c r="M1515" s="1016">
        <f t="shared" si="295"/>
        <v>1.5101441652896456E-2</v>
      </c>
      <c r="N1515" s="1167">
        <v>340.73</v>
      </c>
      <c r="O1515" s="1171">
        <f t="shared" si="291"/>
        <v>5.1455142143914099</v>
      </c>
      <c r="P1515" s="1012">
        <f t="shared" si="292"/>
        <v>906.08649917378739</v>
      </c>
      <c r="Q1515" s="1017">
        <f t="shared" si="293"/>
        <v>308.73085286348459</v>
      </c>
    </row>
    <row r="1516" spans="1:17" ht="12" thickBot="1">
      <c r="A1516" s="1681"/>
      <c r="B1516" s="241">
        <v>10</v>
      </c>
      <c r="C1516" s="1972" t="s">
        <v>860</v>
      </c>
      <c r="D1516" s="1973">
        <v>20</v>
      </c>
      <c r="E1516" s="1973" t="s">
        <v>43</v>
      </c>
      <c r="F1516" s="1974">
        <f t="shared" si="294"/>
        <v>24.027999999999999</v>
      </c>
      <c r="G1516" s="1974">
        <v>2.282</v>
      </c>
      <c r="H1516" s="1974">
        <v>3.2</v>
      </c>
      <c r="I1516" s="1974">
        <v>18.545999999999999</v>
      </c>
      <c r="J1516" s="1975">
        <v>1210.0899999999999</v>
      </c>
      <c r="K1516" s="1976">
        <f t="shared" si="296"/>
        <v>18.545999999999999</v>
      </c>
      <c r="L1516" s="1975">
        <f t="shared" si="296"/>
        <v>1210.0899999999999</v>
      </c>
      <c r="M1516" s="1977">
        <f t="shared" si="295"/>
        <v>1.5326132766984274E-2</v>
      </c>
      <c r="N1516" s="1975">
        <v>340.73</v>
      </c>
      <c r="O1516" s="1179">
        <f t="shared" si="291"/>
        <v>5.2220732176945521</v>
      </c>
      <c r="P1516" s="1179">
        <f t="shared" si="292"/>
        <v>919.56796601905648</v>
      </c>
      <c r="Q1516" s="1180">
        <f t="shared" si="293"/>
        <v>313.32439306167316</v>
      </c>
    </row>
    <row r="1517" spans="1:17">
      <c r="A1517" s="1589" t="s">
        <v>333</v>
      </c>
      <c r="B1517" s="89">
        <v>1</v>
      </c>
      <c r="C1517" s="1978" t="s">
        <v>861</v>
      </c>
      <c r="D1517" s="1979">
        <v>36</v>
      </c>
      <c r="E1517" s="1979" t="s">
        <v>43</v>
      </c>
      <c r="F1517" s="1980">
        <f t="shared" si="294"/>
        <v>31.135999999999999</v>
      </c>
      <c r="G1517" s="1980">
        <v>0</v>
      </c>
      <c r="H1517" s="1980">
        <v>0</v>
      </c>
      <c r="I1517" s="1980">
        <v>31.135999999999999</v>
      </c>
      <c r="J1517" s="1981">
        <v>1512.85</v>
      </c>
      <c r="K1517" s="1982">
        <f t="shared" si="296"/>
        <v>31.135999999999999</v>
      </c>
      <c r="L1517" s="1981">
        <f t="shared" si="296"/>
        <v>1512.85</v>
      </c>
      <c r="M1517" s="1020">
        <f>K1517/L1517</f>
        <v>2.0581022573288827E-2</v>
      </c>
      <c r="N1517" s="1130">
        <v>340.73</v>
      </c>
      <c r="O1517" s="1021">
        <f>M1517*N1517</f>
        <v>7.0125718213967021</v>
      </c>
      <c r="P1517" s="1021">
        <f>M1517*60*1000</f>
        <v>1234.8613543973297</v>
      </c>
      <c r="Q1517" s="1022">
        <f>P1517*N1517/1000</f>
        <v>420.75430928380217</v>
      </c>
    </row>
    <row r="1518" spans="1:17">
      <c r="A1518" s="1590"/>
      <c r="B1518" s="90">
        <v>2</v>
      </c>
      <c r="C1518" s="1129" t="s">
        <v>862</v>
      </c>
      <c r="D1518" s="1184">
        <v>22</v>
      </c>
      <c r="E1518" s="1184" t="s">
        <v>43</v>
      </c>
      <c r="F1518" s="1185">
        <f t="shared" si="294"/>
        <v>28.02</v>
      </c>
      <c r="G1518" s="1185">
        <v>2.09</v>
      </c>
      <c r="H1518" s="1185">
        <v>3.52</v>
      </c>
      <c r="I1518" s="1185">
        <v>22.41</v>
      </c>
      <c r="J1518" s="1141">
        <v>1074.8900000000001</v>
      </c>
      <c r="K1518" s="1186">
        <f t="shared" si="296"/>
        <v>22.41</v>
      </c>
      <c r="L1518" s="1141">
        <f t="shared" si="296"/>
        <v>1074.8900000000001</v>
      </c>
      <c r="M1518" s="677">
        <f t="shared" ref="M1518:M1526" si="297">K1518/L1518</f>
        <v>2.0848644977625615E-2</v>
      </c>
      <c r="N1518" s="1130">
        <v>340.73</v>
      </c>
      <c r="O1518" s="679">
        <f t="shared" ref="O1518:O1526" si="298">M1518*N1518</f>
        <v>7.1037588032263761</v>
      </c>
      <c r="P1518" s="1021">
        <f t="shared" ref="P1518:P1526" si="299">M1518*60*1000</f>
        <v>1250.9186986575369</v>
      </c>
      <c r="Q1518" s="680">
        <f t="shared" ref="Q1518:Q1526" si="300">P1518*N1518/1000</f>
        <v>426.22552819358253</v>
      </c>
    </row>
    <row r="1519" spans="1:17">
      <c r="A1519" s="1590"/>
      <c r="B1519" s="90">
        <v>3</v>
      </c>
      <c r="C1519" s="1129" t="s">
        <v>863</v>
      </c>
      <c r="D1519" s="1184">
        <v>47</v>
      </c>
      <c r="E1519" s="1184" t="s">
        <v>43</v>
      </c>
      <c r="F1519" s="1185">
        <f t="shared" si="294"/>
        <v>29.76</v>
      </c>
      <c r="G1519" s="1185">
        <v>2.3170000000000002</v>
      </c>
      <c r="H1519" s="1185">
        <v>1.6</v>
      </c>
      <c r="I1519" s="1185">
        <v>25.843</v>
      </c>
      <c r="J1519" s="1141">
        <v>1221.69</v>
      </c>
      <c r="K1519" s="1186">
        <f t="shared" si="296"/>
        <v>25.843</v>
      </c>
      <c r="L1519" s="1141">
        <f t="shared" si="296"/>
        <v>1221.69</v>
      </c>
      <c r="M1519" s="677">
        <f t="shared" si="297"/>
        <v>2.1153484108079792E-2</v>
      </c>
      <c r="N1519" s="1130">
        <v>340.73</v>
      </c>
      <c r="O1519" s="679">
        <f t="shared" si="298"/>
        <v>7.2076266401460281</v>
      </c>
      <c r="P1519" s="1021">
        <f t="shared" si="299"/>
        <v>1269.2090464847877</v>
      </c>
      <c r="Q1519" s="680">
        <f t="shared" si="300"/>
        <v>432.45759840876173</v>
      </c>
    </row>
    <row r="1520" spans="1:17">
      <c r="A1520" s="1590"/>
      <c r="B1520" s="90">
        <v>4</v>
      </c>
      <c r="C1520" s="1129" t="s">
        <v>613</v>
      </c>
      <c r="D1520" s="1184">
        <v>22</v>
      </c>
      <c r="E1520" s="1184" t="s">
        <v>43</v>
      </c>
      <c r="F1520" s="1185">
        <f t="shared" si="294"/>
        <v>30.816000000000003</v>
      </c>
      <c r="G1520" s="1185">
        <v>1.7869999999999999</v>
      </c>
      <c r="H1520" s="1185">
        <v>3.52</v>
      </c>
      <c r="I1520" s="1185">
        <v>25.509</v>
      </c>
      <c r="J1520" s="1141">
        <v>1204.6500000000001</v>
      </c>
      <c r="K1520" s="1186">
        <f t="shared" si="296"/>
        <v>25.509</v>
      </c>
      <c r="L1520" s="1141">
        <f t="shared" si="296"/>
        <v>1204.6500000000001</v>
      </c>
      <c r="M1520" s="677">
        <f t="shared" si="297"/>
        <v>2.1175445150043579E-2</v>
      </c>
      <c r="N1520" s="1130">
        <v>340.73</v>
      </c>
      <c r="O1520" s="679">
        <f t="shared" si="298"/>
        <v>7.2151094259743491</v>
      </c>
      <c r="P1520" s="1021">
        <f t="shared" si="299"/>
        <v>1270.5267090026146</v>
      </c>
      <c r="Q1520" s="680">
        <f t="shared" si="300"/>
        <v>432.9065655584609</v>
      </c>
    </row>
    <row r="1521" spans="1:17">
      <c r="A1521" s="1590"/>
      <c r="B1521" s="90">
        <v>5</v>
      </c>
      <c r="C1521" s="1129" t="s">
        <v>864</v>
      </c>
      <c r="D1521" s="1184">
        <v>12</v>
      </c>
      <c r="E1521" s="1184" t="s">
        <v>43</v>
      </c>
      <c r="F1521" s="1185">
        <f t="shared" si="294"/>
        <v>16.984000000000002</v>
      </c>
      <c r="G1521" s="1185">
        <v>0.11</v>
      </c>
      <c r="H1521" s="1185">
        <v>1.92</v>
      </c>
      <c r="I1521" s="1185">
        <v>14.954000000000001</v>
      </c>
      <c r="J1521" s="1141">
        <v>701.94</v>
      </c>
      <c r="K1521" s="1186">
        <f t="shared" si="296"/>
        <v>14.954000000000001</v>
      </c>
      <c r="L1521" s="1141">
        <f t="shared" si="296"/>
        <v>701.94</v>
      </c>
      <c r="M1521" s="677">
        <f t="shared" si="297"/>
        <v>2.1303815140895233E-2</v>
      </c>
      <c r="N1521" s="1130">
        <v>340.73</v>
      </c>
      <c r="O1521" s="679">
        <f t="shared" si="298"/>
        <v>7.2588489329572328</v>
      </c>
      <c r="P1521" s="1021">
        <f t="shared" si="299"/>
        <v>1278.228908453714</v>
      </c>
      <c r="Q1521" s="680">
        <f t="shared" si="300"/>
        <v>435.53093597743396</v>
      </c>
    </row>
    <row r="1522" spans="1:17">
      <c r="A1522" s="1590"/>
      <c r="B1522" s="90">
        <v>6</v>
      </c>
      <c r="C1522" s="1129" t="s">
        <v>865</v>
      </c>
      <c r="D1522" s="1184">
        <v>18</v>
      </c>
      <c r="E1522" s="1184" t="s">
        <v>43</v>
      </c>
      <c r="F1522" s="1185">
        <f t="shared" si="294"/>
        <v>26.693000000000001</v>
      </c>
      <c r="G1522" s="1185">
        <v>2.0619999999999998</v>
      </c>
      <c r="H1522" s="1185">
        <v>2.88</v>
      </c>
      <c r="I1522" s="1185">
        <v>21.751000000000001</v>
      </c>
      <c r="J1522" s="1141">
        <v>1002</v>
      </c>
      <c r="K1522" s="1186">
        <f t="shared" si="296"/>
        <v>21.751000000000001</v>
      </c>
      <c r="L1522" s="1141">
        <f t="shared" si="296"/>
        <v>1002</v>
      </c>
      <c r="M1522" s="677">
        <f t="shared" si="297"/>
        <v>2.1707584830339324E-2</v>
      </c>
      <c r="N1522" s="1130">
        <v>340.73</v>
      </c>
      <c r="O1522" s="679">
        <f t="shared" si="298"/>
        <v>7.396425379241518</v>
      </c>
      <c r="P1522" s="1021">
        <f t="shared" si="299"/>
        <v>1302.4550898203595</v>
      </c>
      <c r="Q1522" s="680">
        <f t="shared" si="300"/>
        <v>443.78552275449113</v>
      </c>
    </row>
    <row r="1523" spans="1:17">
      <c r="A1523" s="1590"/>
      <c r="B1523" s="90">
        <v>7</v>
      </c>
      <c r="C1523" s="1129" t="s">
        <v>866</v>
      </c>
      <c r="D1523" s="1184">
        <v>23</v>
      </c>
      <c r="E1523" s="1184">
        <v>1998</v>
      </c>
      <c r="F1523" s="1185">
        <f t="shared" si="294"/>
        <v>20.318000000000001</v>
      </c>
      <c r="G1523" s="1185">
        <v>0</v>
      </c>
      <c r="H1523" s="1185">
        <v>0</v>
      </c>
      <c r="I1523" s="1185">
        <v>20.318000000000001</v>
      </c>
      <c r="J1523" s="1141">
        <v>926.77</v>
      </c>
      <c r="K1523" s="1186">
        <f t="shared" si="296"/>
        <v>20.318000000000001</v>
      </c>
      <c r="L1523" s="1141">
        <f t="shared" si="296"/>
        <v>926.77</v>
      </c>
      <c r="M1523" s="677">
        <f t="shared" si="297"/>
        <v>2.1923454578805963E-2</v>
      </c>
      <c r="N1523" s="1130">
        <v>340.73</v>
      </c>
      <c r="O1523" s="679">
        <f t="shared" si="298"/>
        <v>7.4699786786365561</v>
      </c>
      <c r="P1523" s="1021">
        <f t="shared" si="299"/>
        <v>1315.4072747283578</v>
      </c>
      <c r="Q1523" s="680">
        <f t="shared" si="300"/>
        <v>448.19872071819339</v>
      </c>
    </row>
    <row r="1524" spans="1:17">
      <c r="A1524" s="1590"/>
      <c r="B1524" s="90">
        <v>8</v>
      </c>
      <c r="C1524" s="1129" t="s">
        <v>614</v>
      </c>
      <c r="D1524" s="1184">
        <v>22</v>
      </c>
      <c r="E1524" s="1184" t="s">
        <v>43</v>
      </c>
      <c r="F1524" s="1185">
        <f t="shared" si="294"/>
        <v>32.262999999999998</v>
      </c>
      <c r="G1524" s="1185">
        <v>2.2200000000000002</v>
      </c>
      <c r="H1524" s="1185">
        <v>3.52</v>
      </c>
      <c r="I1524" s="1185">
        <v>26.523</v>
      </c>
      <c r="J1524" s="1141">
        <v>1170.98</v>
      </c>
      <c r="K1524" s="1186">
        <f t="shared" si="296"/>
        <v>26.523</v>
      </c>
      <c r="L1524" s="1141">
        <f t="shared" si="296"/>
        <v>1170.98</v>
      </c>
      <c r="M1524" s="677">
        <f t="shared" si="297"/>
        <v>2.2650258757621819E-2</v>
      </c>
      <c r="N1524" s="1130">
        <v>340.73</v>
      </c>
      <c r="O1524" s="679">
        <f t="shared" si="298"/>
        <v>7.7176226664844831</v>
      </c>
      <c r="P1524" s="1021">
        <f t="shared" si="299"/>
        <v>1359.0155254573092</v>
      </c>
      <c r="Q1524" s="680">
        <f t="shared" si="300"/>
        <v>463.05735998906897</v>
      </c>
    </row>
    <row r="1525" spans="1:17">
      <c r="A1525" s="1590"/>
      <c r="B1525" s="90">
        <v>9</v>
      </c>
      <c r="C1525" s="1129" t="s">
        <v>867</v>
      </c>
      <c r="D1525" s="1184">
        <v>12</v>
      </c>
      <c r="E1525" s="1184" t="s">
        <v>43</v>
      </c>
      <c r="F1525" s="1185">
        <f t="shared" si="294"/>
        <v>18.596</v>
      </c>
      <c r="G1525" s="1185">
        <v>0.80200000000000005</v>
      </c>
      <c r="H1525" s="1185">
        <v>1.6</v>
      </c>
      <c r="I1525" s="1185">
        <v>16.193999999999999</v>
      </c>
      <c r="J1525" s="1141">
        <v>701.96</v>
      </c>
      <c r="K1525" s="1186">
        <f t="shared" si="296"/>
        <v>16.193999999999999</v>
      </c>
      <c r="L1525" s="1141">
        <f t="shared" si="296"/>
        <v>701.96</v>
      </c>
      <c r="M1525" s="677">
        <f t="shared" si="297"/>
        <v>2.3069690580659864E-2</v>
      </c>
      <c r="N1525" s="1130">
        <v>340.73</v>
      </c>
      <c r="O1525" s="679">
        <f t="shared" si="298"/>
        <v>7.8605356715482362</v>
      </c>
      <c r="P1525" s="1021">
        <f t="shared" si="299"/>
        <v>1384.1814348395917</v>
      </c>
      <c r="Q1525" s="680">
        <f t="shared" si="300"/>
        <v>471.63214029289412</v>
      </c>
    </row>
    <row r="1526" spans="1:17" ht="12" thickBot="1">
      <c r="A1526" s="1592"/>
      <c r="B1526" s="93">
        <v>10</v>
      </c>
      <c r="C1526" s="1220" t="s">
        <v>868</v>
      </c>
      <c r="D1526" s="1221">
        <v>12</v>
      </c>
      <c r="E1526" s="1221" t="s">
        <v>43</v>
      </c>
      <c r="F1526" s="1983">
        <f t="shared" si="294"/>
        <v>17.294</v>
      </c>
      <c r="G1526" s="1983">
        <v>0</v>
      </c>
      <c r="H1526" s="1983">
        <v>0</v>
      </c>
      <c r="I1526" s="1983">
        <v>17.294</v>
      </c>
      <c r="J1526" s="1223">
        <v>742.75</v>
      </c>
      <c r="K1526" s="1984">
        <f t="shared" si="296"/>
        <v>17.294</v>
      </c>
      <c r="L1526" s="1223">
        <f t="shared" si="296"/>
        <v>742.75</v>
      </c>
      <c r="M1526" s="1208">
        <f t="shared" si="297"/>
        <v>2.3283742847526087E-2</v>
      </c>
      <c r="N1526" s="1981">
        <v>340.73</v>
      </c>
      <c r="O1526" s="1134">
        <f t="shared" si="298"/>
        <v>7.9334697004375645</v>
      </c>
      <c r="P1526" s="1134">
        <f t="shared" si="299"/>
        <v>1397.0245708515652</v>
      </c>
      <c r="Q1526" s="1135">
        <f t="shared" si="300"/>
        <v>476.00818202625385</v>
      </c>
    </row>
    <row r="1527" spans="1:17">
      <c r="A1527" s="1682" t="s">
        <v>341</v>
      </c>
      <c r="B1527" s="21">
        <v>1</v>
      </c>
      <c r="C1527" s="1024" t="s">
        <v>869</v>
      </c>
      <c r="D1527" s="1025">
        <v>12</v>
      </c>
      <c r="E1527" s="1025" t="s">
        <v>43</v>
      </c>
      <c r="F1527" s="1492">
        <f t="shared" si="294"/>
        <v>18.753</v>
      </c>
      <c r="G1527" s="1190">
        <v>5.5E-2</v>
      </c>
      <c r="H1527" s="1190">
        <v>1.92</v>
      </c>
      <c r="I1527" s="1190">
        <v>16.777999999999999</v>
      </c>
      <c r="J1527" s="1136">
        <v>695.88</v>
      </c>
      <c r="K1527" s="1494">
        <f t="shared" si="296"/>
        <v>16.777999999999999</v>
      </c>
      <c r="L1527" s="1493">
        <f t="shared" si="296"/>
        <v>695.88</v>
      </c>
      <c r="M1527" s="1985">
        <f>K1527/L1527</f>
        <v>2.4110478818187044E-2</v>
      </c>
      <c r="N1527" s="1491">
        <v>340.73</v>
      </c>
      <c r="O1527" s="793">
        <f>M1527*N1527</f>
        <v>8.2151634477208724</v>
      </c>
      <c r="P1527" s="793">
        <f>M1527*60*1000</f>
        <v>1446.6287290912226</v>
      </c>
      <c r="Q1527" s="794">
        <f>P1527*N1527/1000</f>
        <v>492.9098068632523</v>
      </c>
    </row>
    <row r="1528" spans="1:17">
      <c r="A1528" s="1665"/>
      <c r="B1528" s="46">
        <v>2</v>
      </c>
      <c r="C1528" s="1137" t="s">
        <v>870</v>
      </c>
      <c r="D1528" s="1192">
        <v>12</v>
      </c>
      <c r="E1528" s="1192" t="s">
        <v>43</v>
      </c>
      <c r="F1528" s="1193">
        <f t="shared" si="294"/>
        <v>14.734999999999999</v>
      </c>
      <c r="G1528" s="1193">
        <v>0.46700000000000003</v>
      </c>
      <c r="H1528" s="1193">
        <v>1.76</v>
      </c>
      <c r="I1528" s="1193">
        <v>12.507999999999999</v>
      </c>
      <c r="J1528" s="1142">
        <v>555.41</v>
      </c>
      <c r="K1528" s="1194">
        <v>12.297000000000001</v>
      </c>
      <c r="L1528" s="1142">
        <v>503.56</v>
      </c>
      <c r="M1528" s="681">
        <f t="shared" ref="M1528:M1536" si="301">K1528/L1528</f>
        <v>2.4420128683771549E-2</v>
      </c>
      <c r="N1528" s="1137">
        <v>340.73</v>
      </c>
      <c r="O1528" s="683">
        <f t="shared" ref="O1528:O1536" si="302">M1528*N1528</f>
        <v>8.3206704464214809</v>
      </c>
      <c r="P1528" s="1029">
        <f t="shared" ref="P1528:P1536" si="303">M1528*60*1000</f>
        <v>1465.207721026293</v>
      </c>
      <c r="Q1528" s="684">
        <f t="shared" ref="Q1528:Q1536" si="304">P1528*N1528/1000</f>
        <v>499.24022678528883</v>
      </c>
    </row>
    <row r="1529" spans="1:17">
      <c r="A1529" s="1665"/>
      <c r="B1529" s="46">
        <v>3</v>
      </c>
      <c r="C1529" s="1137" t="s">
        <v>871</v>
      </c>
      <c r="D1529" s="1192">
        <v>12</v>
      </c>
      <c r="E1529" s="1192" t="s">
        <v>43</v>
      </c>
      <c r="F1529" s="1193">
        <f t="shared" si="294"/>
        <v>19.391999999999999</v>
      </c>
      <c r="G1529" s="1193">
        <v>0.27500000000000002</v>
      </c>
      <c r="H1529" s="1193">
        <v>1.92</v>
      </c>
      <c r="I1529" s="1193">
        <v>17.196999999999999</v>
      </c>
      <c r="J1529" s="1142">
        <v>701.9</v>
      </c>
      <c r="K1529" s="1194">
        <f t="shared" ref="K1529:L1536" si="305">I1529</f>
        <v>17.196999999999999</v>
      </c>
      <c r="L1529" s="1142">
        <f t="shared" si="305"/>
        <v>701.9</v>
      </c>
      <c r="M1529" s="681">
        <f t="shared" si="301"/>
        <v>2.450064111696823E-2</v>
      </c>
      <c r="N1529" s="1137">
        <v>340.73</v>
      </c>
      <c r="O1529" s="683">
        <f t="shared" si="302"/>
        <v>8.3481034477845864</v>
      </c>
      <c r="P1529" s="1029">
        <f t="shared" si="303"/>
        <v>1470.0384670180938</v>
      </c>
      <c r="Q1529" s="684">
        <f t="shared" si="304"/>
        <v>500.88620686707515</v>
      </c>
    </row>
    <row r="1530" spans="1:17">
      <c r="A1530" s="1666"/>
      <c r="B1530" s="23">
        <v>4</v>
      </c>
      <c r="C1530" s="1137" t="s">
        <v>872</v>
      </c>
      <c r="D1530" s="1192">
        <v>18</v>
      </c>
      <c r="E1530" s="1192" t="s">
        <v>43</v>
      </c>
      <c r="F1530" s="1193">
        <f t="shared" si="294"/>
        <v>28</v>
      </c>
      <c r="G1530" s="1193">
        <v>1.65</v>
      </c>
      <c r="H1530" s="1193">
        <v>2.88</v>
      </c>
      <c r="I1530" s="1193">
        <v>23.47</v>
      </c>
      <c r="J1530" s="1142">
        <v>955.53</v>
      </c>
      <c r="K1530" s="1194">
        <f t="shared" si="305"/>
        <v>23.47</v>
      </c>
      <c r="L1530" s="1142">
        <f t="shared" si="305"/>
        <v>955.53</v>
      </c>
      <c r="M1530" s="681">
        <f t="shared" si="301"/>
        <v>2.4562284805291303E-2</v>
      </c>
      <c r="N1530" s="1137">
        <v>340.73</v>
      </c>
      <c r="O1530" s="683">
        <f t="shared" si="302"/>
        <v>8.3691073017069062</v>
      </c>
      <c r="P1530" s="1029">
        <f t="shared" si="303"/>
        <v>1473.7370883174781</v>
      </c>
      <c r="Q1530" s="684">
        <f t="shared" si="304"/>
        <v>502.14643810241432</v>
      </c>
    </row>
    <row r="1531" spans="1:17">
      <c r="A1531" s="1666"/>
      <c r="B1531" s="23">
        <v>5</v>
      </c>
      <c r="C1531" s="1137" t="s">
        <v>612</v>
      </c>
      <c r="D1531" s="1192">
        <v>6</v>
      </c>
      <c r="E1531" s="1192" t="s">
        <v>43</v>
      </c>
      <c r="F1531" s="1193">
        <f t="shared" si="294"/>
        <v>8.9139999999999997</v>
      </c>
      <c r="G1531" s="1193">
        <v>0</v>
      </c>
      <c r="H1531" s="1193">
        <v>0</v>
      </c>
      <c r="I1531" s="1193">
        <v>8.9139999999999997</v>
      </c>
      <c r="J1531" s="1142">
        <v>355.35</v>
      </c>
      <c r="K1531" s="1194">
        <f t="shared" si="305"/>
        <v>8.9139999999999997</v>
      </c>
      <c r="L1531" s="1142">
        <f t="shared" si="305"/>
        <v>355.35</v>
      </c>
      <c r="M1531" s="681">
        <f t="shared" si="301"/>
        <v>2.5085127339242997E-2</v>
      </c>
      <c r="N1531" s="1137">
        <v>340.73</v>
      </c>
      <c r="O1531" s="683">
        <f t="shared" si="302"/>
        <v>8.547255438300267</v>
      </c>
      <c r="P1531" s="1029">
        <f t="shared" si="303"/>
        <v>1505.1076403545799</v>
      </c>
      <c r="Q1531" s="684">
        <f t="shared" si="304"/>
        <v>512.83532629801596</v>
      </c>
    </row>
    <row r="1532" spans="1:17">
      <c r="A1532" s="1666"/>
      <c r="B1532" s="23">
        <v>6</v>
      </c>
      <c r="C1532" s="1137" t="s">
        <v>615</v>
      </c>
      <c r="D1532" s="1192">
        <v>11</v>
      </c>
      <c r="E1532" s="1192" t="s">
        <v>43</v>
      </c>
      <c r="F1532" s="1193">
        <f t="shared" si="294"/>
        <v>13.085000000000001</v>
      </c>
      <c r="G1532" s="1193">
        <v>0.55000000000000004</v>
      </c>
      <c r="H1532" s="1193">
        <v>1.6</v>
      </c>
      <c r="I1532" s="1193">
        <v>10.935</v>
      </c>
      <c r="J1532" s="1142">
        <v>407.19</v>
      </c>
      <c r="K1532" s="1194">
        <v>9.5719999999999992</v>
      </c>
      <c r="L1532" s="1142">
        <v>356.36</v>
      </c>
      <c r="M1532" s="681">
        <f t="shared" si="301"/>
        <v>2.6860478168144568E-2</v>
      </c>
      <c r="N1532" s="1137">
        <v>340.73</v>
      </c>
      <c r="O1532" s="683">
        <f t="shared" si="302"/>
        <v>9.1521707262318994</v>
      </c>
      <c r="P1532" s="1029">
        <f t="shared" si="303"/>
        <v>1611.6286900886741</v>
      </c>
      <c r="Q1532" s="684">
        <f t="shared" si="304"/>
        <v>549.13024357391396</v>
      </c>
    </row>
    <row r="1533" spans="1:17">
      <c r="A1533" s="1666"/>
      <c r="B1533" s="23">
        <v>7</v>
      </c>
      <c r="C1533" s="1137" t="s">
        <v>616</v>
      </c>
      <c r="D1533" s="1192">
        <v>8</v>
      </c>
      <c r="E1533" s="1192" t="s">
        <v>43</v>
      </c>
      <c r="F1533" s="1193">
        <f t="shared" si="294"/>
        <v>11.276</v>
      </c>
      <c r="G1533" s="1193">
        <v>0.27500000000000002</v>
      </c>
      <c r="H1533" s="1193">
        <v>1.28</v>
      </c>
      <c r="I1533" s="1193">
        <v>9.7210000000000001</v>
      </c>
      <c r="J1533" s="1142">
        <v>354.78</v>
      </c>
      <c r="K1533" s="1194">
        <f t="shared" si="305"/>
        <v>9.7210000000000001</v>
      </c>
      <c r="L1533" s="1142">
        <f t="shared" si="305"/>
        <v>354.78</v>
      </c>
      <c r="M1533" s="681">
        <f t="shared" si="301"/>
        <v>2.7400078922148938E-2</v>
      </c>
      <c r="N1533" s="1137">
        <v>340.73</v>
      </c>
      <c r="O1533" s="683">
        <f t="shared" si="302"/>
        <v>9.3360288911438083</v>
      </c>
      <c r="P1533" s="1029">
        <f t="shared" si="303"/>
        <v>1644.0047353289362</v>
      </c>
      <c r="Q1533" s="684">
        <f t="shared" si="304"/>
        <v>560.16173346862854</v>
      </c>
    </row>
    <row r="1534" spans="1:17">
      <c r="A1534" s="1666"/>
      <c r="B1534" s="23">
        <v>8</v>
      </c>
      <c r="C1534" s="1137" t="s">
        <v>873</v>
      </c>
      <c r="D1534" s="1192">
        <v>6</v>
      </c>
      <c r="E1534" s="1192" t="s">
        <v>43</v>
      </c>
      <c r="F1534" s="1193">
        <f t="shared" si="294"/>
        <v>9.7910000000000004</v>
      </c>
      <c r="G1534" s="1193">
        <v>0</v>
      </c>
      <c r="H1534" s="1193">
        <v>0</v>
      </c>
      <c r="I1534" s="1193">
        <v>9.7910000000000004</v>
      </c>
      <c r="J1534" s="1142">
        <v>354.04</v>
      </c>
      <c r="K1534" s="1194">
        <f t="shared" si="305"/>
        <v>9.7910000000000004</v>
      </c>
      <c r="L1534" s="1142">
        <f t="shared" si="305"/>
        <v>354.04</v>
      </c>
      <c r="M1534" s="681">
        <f t="shared" si="301"/>
        <v>2.7655067224042481E-2</v>
      </c>
      <c r="N1534" s="1137">
        <v>340.73</v>
      </c>
      <c r="O1534" s="683">
        <f t="shared" si="302"/>
        <v>9.4229110552479955</v>
      </c>
      <c r="P1534" s="1029">
        <f t="shared" si="303"/>
        <v>1659.3040334425489</v>
      </c>
      <c r="Q1534" s="684">
        <f t="shared" si="304"/>
        <v>565.37466331487974</v>
      </c>
    </row>
    <row r="1535" spans="1:17">
      <c r="A1535" s="1666"/>
      <c r="B1535" s="23">
        <v>9</v>
      </c>
      <c r="C1535" s="1195" t="s">
        <v>874</v>
      </c>
      <c r="D1535" s="1192">
        <v>8</v>
      </c>
      <c r="E1535" s="1192" t="s">
        <v>43</v>
      </c>
      <c r="F1535" s="1193">
        <f t="shared" si="294"/>
        <v>12</v>
      </c>
      <c r="G1535" s="1193">
        <v>0.55000000000000004</v>
      </c>
      <c r="H1535" s="1193">
        <v>1.2</v>
      </c>
      <c r="I1535" s="1193">
        <v>10.25</v>
      </c>
      <c r="J1535" s="1142">
        <v>362.86</v>
      </c>
      <c r="K1535" s="1194">
        <v>8.8949999999999996</v>
      </c>
      <c r="L1535" s="1142">
        <v>314.87</v>
      </c>
      <c r="M1535" s="681">
        <f t="shared" si="301"/>
        <v>2.8249753866675133E-2</v>
      </c>
      <c r="N1535" s="1137">
        <v>340.73</v>
      </c>
      <c r="O1535" s="683">
        <f t="shared" si="302"/>
        <v>9.6255386349922194</v>
      </c>
      <c r="P1535" s="1029">
        <f t="shared" si="303"/>
        <v>1694.9852320005082</v>
      </c>
      <c r="Q1535" s="684">
        <f t="shared" si="304"/>
        <v>577.5323180995332</v>
      </c>
    </row>
    <row r="1536" spans="1:17" ht="12" thickBot="1">
      <c r="A1536" s="1667"/>
      <c r="B1536" s="24">
        <v>10</v>
      </c>
      <c r="C1536" s="1196" t="s">
        <v>875</v>
      </c>
      <c r="D1536" s="1197">
        <v>7</v>
      </c>
      <c r="E1536" s="1197" t="s">
        <v>43</v>
      </c>
      <c r="F1536" s="1489">
        <f>G1536+H1536+I1536</f>
        <v>11.5</v>
      </c>
      <c r="G1536" s="1199">
        <v>1.0449999999999999</v>
      </c>
      <c r="H1536" s="1199">
        <v>7.0000000000000007E-2</v>
      </c>
      <c r="I1536" s="1199">
        <v>10.385</v>
      </c>
      <c r="J1536" s="1144">
        <v>358.82</v>
      </c>
      <c r="K1536" s="1986">
        <f>I1536</f>
        <v>10.385</v>
      </c>
      <c r="L1536" s="1495">
        <f>J1536</f>
        <v>358.82</v>
      </c>
      <c r="M1536" s="1987">
        <f t="shared" si="301"/>
        <v>2.8942087954963492E-2</v>
      </c>
      <c r="N1536" s="1988">
        <v>340.73</v>
      </c>
      <c r="O1536" s="1139">
        <f t="shared" si="302"/>
        <v>9.861437628894711</v>
      </c>
      <c r="P1536" s="1139">
        <f t="shared" si="303"/>
        <v>1736.5252772978095</v>
      </c>
      <c r="Q1536" s="1140">
        <f t="shared" si="304"/>
        <v>591.68625773368262</v>
      </c>
    </row>
    <row r="1539" spans="1:17" ht="15">
      <c r="A1539" s="1547" t="s">
        <v>963</v>
      </c>
      <c r="B1539" s="1547"/>
      <c r="C1539" s="1547"/>
      <c r="D1539" s="1547"/>
      <c r="E1539" s="1547"/>
      <c r="F1539" s="1547"/>
      <c r="G1539" s="1547"/>
      <c r="H1539" s="1547"/>
      <c r="I1539" s="1547"/>
      <c r="J1539" s="1547"/>
      <c r="K1539" s="1547"/>
      <c r="L1539" s="1547"/>
      <c r="M1539" s="1547"/>
      <c r="N1539" s="1547"/>
      <c r="O1539" s="1547"/>
      <c r="P1539" s="1547"/>
      <c r="Q1539" s="1547"/>
    </row>
    <row r="1540" spans="1:17" ht="13.5" thickBot="1">
      <c r="A1540" s="1265"/>
      <c r="B1540" s="1265"/>
      <c r="C1540" s="1265"/>
      <c r="D1540" s="1265"/>
      <c r="E1540" s="1521" t="s">
        <v>507</v>
      </c>
      <c r="F1540" s="1521"/>
      <c r="G1540" s="1521"/>
      <c r="H1540" s="1521"/>
      <c r="I1540" s="1265">
        <v>-1.5</v>
      </c>
      <c r="J1540" s="1265" t="s">
        <v>506</v>
      </c>
      <c r="K1540" s="1265" t="s">
        <v>508</v>
      </c>
      <c r="L1540" s="1266">
        <v>605</v>
      </c>
      <c r="M1540" s="1265"/>
      <c r="N1540" s="1265"/>
      <c r="O1540" s="1265"/>
      <c r="P1540" s="1265"/>
      <c r="Q1540" s="1265"/>
    </row>
    <row r="1541" spans="1:17">
      <c r="A1541" s="1549" t="s">
        <v>1</v>
      </c>
      <c r="B1541" s="1552" t="s">
        <v>0</v>
      </c>
      <c r="C1541" s="1524" t="s">
        <v>2</v>
      </c>
      <c r="D1541" s="1524" t="s">
        <v>3</v>
      </c>
      <c r="E1541" s="1524" t="s">
        <v>13</v>
      </c>
      <c r="F1541" s="1527" t="s">
        <v>14</v>
      </c>
      <c r="G1541" s="1528"/>
      <c r="H1541" s="1528"/>
      <c r="I1541" s="1529"/>
      <c r="J1541" s="1524" t="s">
        <v>4</v>
      </c>
      <c r="K1541" s="1524" t="s">
        <v>15</v>
      </c>
      <c r="L1541" s="1524" t="s">
        <v>5</v>
      </c>
      <c r="M1541" s="1524" t="s">
        <v>6</v>
      </c>
      <c r="N1541" s="1524" t="s">
        <v>16</v>
      </c>
      <c r="O1541" s="1524" t="s">
        <v>17</v>
      </c>
      <c r="P1541" s="1541" t="s">
        <v>25</v>
      </c>
      <c r="Q1541" s="1543" t="s">
        <v>26</v>
      </c>
    </row>
    <row r="1542" spans="1:17" ht="33.75">
      <c r="A1542" s="1550"/>
      <c r="B1542" s="1553"/>
      <c r="C1542" s="1525"/>
      <c r="D1542" s="1526"/>
      <c r="E1542" s="1526"/>
      <c r="F1542" s="1264" t="s">
        <v>18</v>
      </c>
      <c r="G1542" s="1264" t="s">
        <v>19</v>
      </c>
      <c r="H1542" s="1264" t="s">
        <v>20</v>
      </c>
      <c r="I1542" s="1264" t="s">
        <v>21</v>
      </c>
      <c r="J1542" s="1526"/>
      <c r="K1542" s="1526"/>
      <c r="L1542" s="1526"/>
      <c r="M1542" s="1526"/>
      <c r="N1542" s="1526"/>
      <c r="O1542" s="1526"/>
      <c r="P1542" s="1542"/>
      <c r="Q1542" s="1544"/>
    </row>
    <row r="1543" spans="1:17" ht="12" thickBot="1">
      <c r="A1543" s="1550"/>
      <c r="B1543" s="1553"/>
      <c r="C1543" s="1579"/>
      <c r="D1543" s="34" t="s">
        <v>7</v>
      </c>
      <c r="E1543" s="34" t="s">
        <v>8</v>
      </c>
      <c r="F1543" s="34" t="s">
        <v>9</v>
      </c>
      <c r="G1543" s="34" t="s">
        <v>9</v>
      </c>
      <c r="H1543" s="34" t="s">
        <v>9</v>
      </c>
      <c r="I1543" s="34" t="s">
        <v>9</v>
      </c>
      <c r="J1543" s="34" t="s">
        <v>22</v>
      </c>
      <c r="K1543" s="34" t="s">
        <v>9</v>
      </c>
      <c r="L1543" s="34" t="s">
        <v>22</v>
      </c>
      <c r="M1543" s="34" t="s">
        <v>23</v>
      </c>
      <c r="N1543" s="34" t="s">
        <v>10</v>
      </c>
      <c r="O1543" s="34" t="s">
        <v>24</v>
      </c>
      <c r="P1543" s="40" t="s">
        <v>27</v>
      </c>
      <c r="Q1543" s="36" t="s">
        <v>28</v>
      </c>
    </row>
    <row r="1544" spans="1:17">
      <c r="A1544" s="1609" t="s">
        <v>340</v>
      </c>
      <c r="B1544" s="54">
        <v>1</v>
      </c>
      <c r="C1544" s="2085" t="s">
        <v>964</v>
      </c>
      <c r="D1544" s="2086">
        <v>20</v>
      </c>
      <c r="E1544" s="2086" t="s">
        <v>43</v>
      </c>
      <c r="F1544" s="2087">
        <f>G1544+H1544+I1544</f>
        <v>15.1714</v>
      </c>
      <c r="G1544" s="2087">
        <v>4.9112999999999998</v>
      </c>
      <c r="H1544" s="2087">
        <v>3.2</v>
      </c>
      <c r="I1544" s="2087">
        <v>7.0601000000000003</v>
      </c>
      <c r="J1544" s="2087">
        <v>1053.1400000000001</v>
      </c>
      <c r="K1544" s="2088">
        <f>I1544</f>
        <v>7.0601000000000003</v>
      </c>
      <c r="L1544" s="2087">
        <f>J1544</f>
        <v>1053.1400000000001</v>
      </c>
      <c r="M1544" s="2089">
        <f>K1544/L1544</f>
        <v>6.7038570370511041E-3</v>
      </c>
      <c r="N1544" s="2090">
        <v>169.6</v>
      </c>
      <c r="O1544" s="2091">
        <f>M1544*N1544</f>
        <v>1.1369741534838673</v>
      </c>
      <c r="P1544" s="2091">
        <f>M1544*60*1000</f>
        <v>402.23142222306626</v>
      </c>
      <c r="Q1544" s="2092">
        <f>P1544*N1544/1000</f>
        <v>68.218449209032045</v>
      </c>
    </row>
    <row r="1545" spans="1:17">
      <c r="A1545" s="1610"/>
      <c r="B1545" s="51">
        <v>2</v>
      </c>
      <c r="C1545" s="2085" t="s">
        <v>965</v>
      </c>
      <c r="D1545" s="2093">
        <v>45</v>
      </c>
      <c r="E1545" s="2093" t="s">
        <v>43</v>
      </c>
      <c r="F1545" s="2087">
        <f t="shared" ref="F1545:F1553" si="306">G1545+H1545+I1545</f>
        <v>27.439999999999998</v>
      </c>
      <c r="G1545" s="2094">
        <v>6.8715999999999999</v>
      </c>
      <c r="H1545" s="2094">
        <v>7.2</v>
      </c>
      <c r="I1545" s="2094">
        <v>13.368399999999999</v>
      </c>
      <c r="J1545" s="2094">
        <v>1870.08</v>
      </c>
      <c r="K1545" s="2088">
        <f t="shared" ref="K1545:L1553" si="307">I1545</f>
        <v>13.368399999999999</v>
      </c>
      <c r="L1545" s="2087">
        <f t="shared" si="307"/>
        <v>1870.08</v>
      </c>
      <c r="M1545" s="2095">
        <f t="shared" ref="M1545:M1553" si="308">K1545/L1545</f>
        <v>7.1485711841204657E-3</v>
      </c>
      <c r="N1545" s="2090">
        <v>169.6</v>
      </c>
      <c r="O1545" s="2096">
        <f t="shared" ref="O1545:O1563" si="309">M1545*N1545</f>
        <v>1.2123976728268309</v>
      </c>
      <c r="P1545" s="2091">
        <f t="shared" ref="P1545:P1563" si="310">M1545*60*1000</f>
        <v>428.91427104722794</v>
      </c>
      <c r="Q1545" s="2097">
        <f t="shared" ref="Q1545:Q1563" si="311">P1545*N1545/1000</f>
        <v>72.743860369609862</v>
      </c>
    </row>
    <row r="1546" spans="1:17">
      <c r="A1546" s="1610"/>
      <c r="B1546" s="51">
        <v>3</v>
      </c>
      <c r="C1546" s="2085" t="s">
        <v>966</v>
      </c>
      <c r="D1546" s="2093">
        <v>50</v>
      </c>
      <c r="E1546" s="2093">
        <v>2009</v>
      </c>
      <c r="F1546" s="2087">
        <f t="shared" si="306"/>
        <v>34.199999999999996</v>
      </c>
      <c r="G1546" s="2094">
        <v>3.6568999999999998</v>
      </c>
      <c r="H1546" s="2094">
        <v>0</v>
      </c>
      <c r="I1546" s="2094">
        <v>30.543099999999999</v>
      </c>
      <c r="J1546" s="2094">
        <v>3501.98</v>
      </c>
      <c r="K1546" s="2088">
        <f t="shared" si="307"/>
        <v>30.543099999999999</v>
      </c>
      <c r="L1546" s="2087">
        <f t="shared" si="307"/>
        <v>3501.98</v>
      </c>
      <c r="M1546" s="2095">
        <f t="shared" si="308"/>
        <v>8.7216660289322033E-3</v>
      </c>
      <c r="N1546" s="2090">
        <v>169.6</v>
      </c>
      <c r="O1546" s="2096">
        <f t="shared" si="309"/>
        <v>1.4791945585069017</v>
      </c>
      <c r="P1546" s="2091">
        <f t="shared" si="310"/>
        <v>523.29996173593213</v>
      </c>
      <c r="Q1546" s="2097">
        <f t="shared" si="311"/>
        <v>88.751673510414079</v>
      </c>
    </row>
    <row r="1547" spans="1:17">
      <c r="A1547" s="1610"/>
      <c r="B1547" s="15">
        <v>4</v>
      </c>
      <c r="C1547" s="2085" t="s">
        <v>967</v>
      </c>
      <c r="D1547" s="2093">
        <v>60</v>
      </c>
      <c r="E1547" s="2093" t="s">
        <v>43</v>
      </c>
      <c r="F1547" s="2087">
        <f t="shared" si="306"/>
        <v>43.113</v>
      </c>
      <c r="G1547" s="2094">
        <v>5.6763000000000003</v>
      </c>
      <c r="H1547" s="2094">
        <v>9.6</v>
      </c>
      <c r="I1547" s="2094">
        <v>27.8367</v>
      </c>
      <c r="J1547" s="2094">
        <v>3125.26</v>
      </c>
      <c r="K1547" s="2088">
        <f t="shared" si="307"/>
        <v>27.8367</v>
      </c>
      <c r="L1547" s="2087">
        <f t="shared" si="307"/>
        <v>3125.26</v>
      </c>
      <c r="M1547" s="2095">
        <f t="shared" si="308"/>
        <v>8.9070029373556122E-3</v>
      </c>
      <c r="N1547" s="2090">
        <v>169.6</v>
      </c>
      <c r="O1547" s="2096">
        <f t="shared" si="309"/>
        <v>1.5106276981755118</v>
      </c>
      <c r="P1547" s="2091">
        <f t="shared" si="310"/>
        <v>534.42017624133678</v>
      </c>
      <c r="Q1547" s="2097">
        <f t="shared" si="311"/>
        <v>90.637661890530708</v>
      </c>
    </row>
    <row r="1548" spans="1:17">
      <c r="A1548" s="1610"/>
      <c r="B1548" s="15">
        <v>5</v>
      </c>
      <c r="C1548" s="2085" t="s">
        <v>968</v>
      </c>
      <c r="D1548" s="2093">
        <v>45</v>
      </c>
      <c r="E1548" s="2093" t="s">
        <v>43</v>
      </c>
      <c r="F1548" s="2087">
        <f t="shared" si="306"/>
        <v>22.369999999999997</v>
      </c>
      <c r="G1548" s="2094">
        <v>3.3948999999999998</v>
      </c>
      <c r="H1548" s="2094">
        <v>4.72</v>
      </c>
      <c r="I1548" s="2094">
        <v>14.255100000000001</v>
      </c>
      <c r="J1548" s="2094">
        <v>1538.89</v>
      </c>
      <c r="K1548" s="2088">
        <f t="shared" si="307"/>
        <v>14.255100000000001</v>
      </c>
      <c r="L1548" s="2087">
        <f t="shared" si="307"/>
        <v>1538.89</v>
      </c>
      <c r="M1548" s="2095">
        <f t="shared" si="308"/>
        <v>9.2632351889998625E-3</v>
      </c>
      <c r="N1548" s="2090">
        <v>169.6</v>
      </c>
      <c r="O1548" s="2096">
        <f t="shared" si="309"/>
        <v>1.5710446880543767</v>
      </c>
      <c r="P1548" s="2091">
        <f t="shared" si="310"/>
        <v>555.79411133999179</v>
      </c>
      <c r="Q1548" s="2097">
        <f t="shared" si="311"/>
        <v>94.262681283262609</v>
      </c>
    </row>
    <row r="1549" spans="1:17">
      <c r="A1549" s="1610"/>
      <c r="B1549" s="15">
        <v>6</v>
      </c>
      <c r="C1549" s="2085" t="s">
        <v>969</v>
      </c>
      <c r="D1549" s="2093">
        <v>30</v>
      </c>
      <c r="E1549" s="2093" t="s">
        <v>43</v>
      </c>
      <c r="F1549" s="2087">
        <f t="shared" si="306"/>
        <v>24.8</v>
      </c>
      <c r="G1549" s="2094">
        <v>3.9298000000000002</v>
      </c>
      <c r="H1549" s="2094">
        <v>4.8</v>
      </c>
      <c r="I1549" s="2094">
        <v>16.0702</v>
      </c>
      <c r="J1549" s="2094">
        <v>1717.43</v>
      </c>
      <c r="K1549" s="2088">
        <f t="shared" si="307"/>
        <v>16.0702</v>
      </c>
      <c r="L1549" s="2087">
        <f t="shared" si="307"/>
        <v>1717.43</v>
      </c>
      <c r="M1549" s="2095">
        <f t="shared" si="308"/>
        <v>9.3571208142398804E-3</v>
      </c>
      <c r="N1549" s="2090">
        <v>169.6</v>
      </c>
      <c r="O1549" s="2096">
        <f t="shared" si="309"/>
        <v>1.5869676900950838</v>
      </c>
      <c r="P1549" s="2091">
        <f t="shared" si="310"/>
        <v>561.42724885439281</v>
      </c>
      <c r="Q1549" s="2097">
        <f t="shared" si="311"/>
        <v>95.218061405705015</v>
      </c>
    </row>
    <row r="1550" spans="1:17">
      <c r="A1550" s="1610"/>
      <c r="B1550" s="15">
        <v>7</v>
      </c>
      <c r="C1550" s="2085" t="s">
        <v>970</v>
      </c>
      <c r="D1550" s="2093">
        <v>17</v>
      </c>
      <c r="E1550" s="2093">
        <v>2007</v>
      </c>
      <c r="F1550" s="2087">
        <f t="shared" si="306"/>
        <v>21.498999999999999</v>
      </c>
      <c r="G1550" s="2094">
        <v>2.4015</v>
      </c>
      <c r="H1550" s="2094">
        <v>3.12</v>
      </c>
      <c r="I1550" s="2094">
        <v>15.977499999999999</v>
      </c>
      <c r="J1550" s="2094">
        <v>1666.34</v>
      </c>
      <c r="K1550" s="2088">
        <f t="shared" si="307"/>
        <v>15.977499999999999</v>
      </c>
      <c r="L1550" s="2087">
        <f t="shared" si="307"/>
        <v>1666.34</v>
      </c>
      <c r="M1550" s="2095">
        <f t="shared" si="308"/>
        <v>9.5883793223471795E-3</v>
      </c>
      <c r="N1550" s="2090">
        <v>169.6</v>
      </c>
      <c r="O1550" s="2096">
        <f t="shared" si="309"/>
        <v>1.6261891330700815</v>
      </c>
      <c r="P1550" s="2091">
        <f t="shared" si="310"/>
        <v>575.30275934083079</v>
      </c>
      <c r="Q1550" s="2097">
        <f t="shared" si="311"/>
        <v>97.571347984204891</v>
      </c>
    </row>
    <row r="1551" spans="1:17">
      <c r="A1551" s="1610"/>
      <c r="B1551" s="15">
        <v>8</v>
      </c>
      <c r="C1551" s="2085" t="s">
        <v>971</v>
      </c>
      <c r="D1551" s="2093">
        <v>45</v>
      </c>
      <c r="E1551" s="2093" t="s">
        <v>43</v>
      </c>
      <c r="F1551" s="2087">
        <f t="shared" si="306"/>
        <v>29.35</v>
      </c>
      <c r="G1551" s="2094">
        <v>3.4112</v>
      </c>
      <c r="H1551" s="2094">
        <v>7.2</v>
      </c>
      <c r="I1551" s="2094">
        <v>18.738800000000001</v>
      </c>
      <c r="J1551" s="2094">
        <v>1888.38</v>
      </c>
      <c r="K1551" s="2088">
        <f t="shared" si="307"/>
        <v>18.738800000000001</v>
      </c>
      <c r="L1551" s="2087">
        <f t="shared" si="307"/>
        <v>1888.38</v>
      </c>
      <c r="M1551" s="2095">
        <f t="shared" si="308"/>
        <v>9.9232146072294764E-3</v>
      </c>
      <c r="N1551" s="2090">
        <v>169.6</v>
      </c>
      <c r="O1551" s="2096">
        <f t="shared" si="309"/>
        <v>1.6829771973861192</v>
      </c>
      <c r="P1551" s="2091">
        <f t="shared" si="310"/>
        <v>595.39287643376861</v>
      </c>
      <c r="Q1551" s="2097">
        <f t="shared" si="311"/>
        <v>100.97863184316715</v>
      </c>
    </row>
    <row r="1552" spans="1:17">
      <c r="A1552" s="1610"/>
      <c r="B1552" s="15">
        <v>9</v>
      </c>
      <c r="C1552" s="2085" t="s">
        <v>972</v>
      </c>
      <c r="D1552" s="2093">
        <v>30</v>
      </c>
      <c r="E1552" s="2093" t="s">
        <v>43</v>
      </c>
      <c r="F1552" s="2087">
        <f t="shared" si="306"/>
        <v>29.22</v>
      </c>
      <c r="G1552" s="2094">
        <v>4.9122000000000003</v>
      </c>
      <c r="H1552" s="2094">
        <v>4.8</v>
      </c>
      <c r="I1552" s="2094">
        <v>19.5078</v>
      </c>
      <c r="J1552" s="2094">
        <v>1720.83</v>
      </c>
      <c r="K1552" s="2088">
        <f t="shared" si="307"/>
        <v>19.5078</v>
      </c>
      <c r="L1552" s="2087">
        <f t="shared" si="307"/>
        <v>1720.83</v>
      </c>
      <c r="M1552" s="2095">
        <f t="shared" si="308"/>
        <v>1.1336273774864455E-2</v>
      </c>
      <c r="N1552" s="2098">
        <v>169.6</v>
      </c>
      <c r="O1552" s="2096">
        <f t="shared" si="309"/>
        <v>1.9226320322170114</v>
      </c>
      <c r="P1552" s="2091">
        <f t="shared" si="310"/>
        <v>680.17642649186723</v>
      </c>
      <c r="Q1552" s="2097">
        <f t="shared" si="311"/>
        <v>115.35792193302068</v>
      </c>
    </row>
    <row r="1553" spans="1:17" ht="12" thickBot="1">
      <c r="A1553" s="1672"/>
      <c r="B1553" s="50">
        <v>10</v>
      </c>
      <c r="C1553" s="2099" t="s">
        <v>973</v>
      </c>
      <c r="D1553" s="2100">
        <v>31</v>
      </c>
      <c r="E1553" s="2100" t="s">
        <v>43</v>
      </c>
      <c r="F1553" s="2101">
        <f t="shared" si="306"/>
        <v>24.990000000000002</v>
      </c>
      <c r="G1553" s="2102">
        <v>2.6198000000000001</v>
      </c>
      <c r="H1553" s="2102">
        <v>4.8</v>
      </c>
      <c r="I1553" s="2102">
        <v>17.5702</v>
      </c>
      <c r="J1553" s="2102">
        <v>1554.23</v>
      </c>
      <c r="K1553" s="2103">
        <f t="shared" si="307"/>
        <v>17.5702</v>
      </c>
      <c r="L1553" s="2101">
        <f t="shared" si="307"/>
        <v>1554.23</v>
      </c>
      <c r="M1553" s="2104">
        <f t="shared" si="308"/>
        <v>1.1304761843485198E-2</v>
      </c>
      <c r="N1553" s="2105">
        <v>169.6</v>
      </c>
      <c r="O1553" s="2106">
        <f t="shared" si="309"/>
        <v>1.9172876086550896</v>
      </c>
      <c r="P1553" s="2107">
        <f t="shared" si="310"/>
        <v>678.2857106091119</v>
      </c>
      <c r="Q1553" s="2108">
        <f t="shared" si="311"/>
        <v>115.03725651930537</v>
      </c>
    </row>
    <row r="1554" spans="1:17">
      <c r="A1554" s="1678" t="s">
        <v>332</v>
      </c>
      <c r="B1554" s="240">
        <v>1</v>
      </c>
      <c r="C1554" s="2179" t="s">
        <v>974</v>
      </c>
      <c r="D1554" s="2180">
        <v>20</v>
      </c>
      <c r="E1554" s="2181" t="s">
        <v>43</v>
      </c>
      <c r="F1554" s="2182">
        <f>G1554+H1554+I1554</f>
        <v>21.497999999999998</v>
      </c>
      <c r="G1554" s="2183">
        <v>2.2378</v>
      </c>
      <c r="H1554" s="2184">
        <v>3.2</v>
      </c>
      <c r="I1554" s="2185">
        <v>16.060199999999998</v>
      </c>
      <c r="J1554" s="2186">
        <v>1135.08</v>
      </c>
      <c r="K1554" s="2187">
        <f>I1554</f>
        <v>16.060199999999998</v>
      </c>
      <c r="L1554" s="2182">
        <f>J1554</f>
        <v>1135.08</v>
      </c>
      <c r="M1554" s="2188">
        <f>K1554/L1554</f>
        <v>1.4148958663706522E-2</v>
      </c>
      <c r="N1554" s="2189">
        <v>169.6</v>
      </c>
      <c r="O1554" s="2190">
        <f t="shared" si="309"/>
        <v>2.3996633893646262</v>
      </c>
      <c r="P1554" s="2190">
        <f t="shared" si="310"/>
        <v>848.93751982239132</v>
      </c>
      <c r="Q1554" s="2191">
        <f t="shared" si="311"/>
        <v>143.97980336187757</v>
      </c>
    </row>
    <row r="1555" spans="1:17">
      <c r="A1555" s="1679"/>
      <c r="B1555" s="296">
        <v>2</v>
      </c>
      <c r="C1555" s="2179" t="s">
        <v>975</v>
      </c>
      <c r="D1555" s="2180">
        <v>20</v>
      </c>
      <c r="E1555" s="2181">
        <v>1995</v>
      </c>
      <c r="F1555" s="2192">
        <f t="shared" ref="F1555:F1563" si="312">G1555+H1555+I1555</f>
        <v>21</v>
      </c>
      <c r="G1555" s="2193">
        <v>3.1111</v>
      </c>
      <c r="H1555" s="2185">
        <v>3.2</v>
      </c>
      <c r="I1555" s="2185">
        <v>14.6889</v>
      </c>
      <c r="J1555" s="2194">
        <v>1035.75</v>
      </c>
      <c r="K1555" s="2195">
        <f t="shared" ref="K1555:L1563" si="313">I1555</f>
        <v>14.6889</v>
      </c>
      <c r="L1555" s="2192">
        <f t="shared" si="313"/>
        <v>1035.75</v>
      </c>
      <c r="M1555" s="2188">
        <f>K1555/L1555</f>
        <v>1.4181897175959451E-2</v>
      </c>
      <c r="N1555" s="2189">
        <v>169.6</v>
      </c>
      <c r="O1555" s="2190">
        <f t="shared" si="309"/>
        <v>2.4052497610427226</v>
      </c>
      <c r="P1555" s="2190">
        <f t="shared" si="310"/>
        <v>850.91383055756705</v>
      </c>
      <c r="Q1555" s="2196">
        <f t="shared" si="311"/>
        <v>144.31498566256334</v>
      </c>
    </row>
    <row r="1556" spans="1:17">
      <c r="A1556" s="1679"/>
      <c r="B1556" s="234">
        <v>3</v>
      </c>
      <c r="C1556" s="2197" t="s">
        <v>976</v>
      </c>
      <c r="D1556" s="2180">
        <v>20</v>
      </c>
      <c r="E1556" s="2181">
        <v>1993</v>
      </c>
      <c r="F1556" s="2192">
        <f t="shared" si="312"/>
        <v>21.3416</v>
      </c>
      <c r="G1556" s="2193">
        <v>2.294</v>
      </c>
      <c r="H1556" s="2185">
        <v>3.2</v>
      </c>
      <c r="I1556" s="2185">
        <v>15.8476</v>
      </c>
      <c r="J1556" s="2194">
        <v>1108.8499999999999</v>
      </c>
      <c r="K1556" s="2195">
        <f t="shared" si="313"/>
        <v>15.8476</v>
      </c>
      <c r="L1556" s="2192">
        <f t="shared" si="313"/>
        <v>1108.8499999999999</v>
      </c>
      <c r="M1556" s="2198">
        <f t="shared" ref="M1556:M1563" si="314">K1556/L1556</f>
        <v>1.4291924065473239E-2</v>
      </c>
      <c r="N1556" s="2189">
        <v>169.6</v>
      </c>
      <c r="O1556" s="2190">
        <f t="shared" si="309"/>
        <v>2.4239103215042612</v>
      </c>
      <c r="P1556" s="2190">
        <f t="shared" si="310"/>
        <v>857.51544392839435</v>
      </c>
      <c r="Q1556" s="2196">
        <f t="shared" si="311"/>
        <v>145.43461929025568</v>
      </c>
    </row>
    <row r="1557" spans="1:17">
      <c r="A1557" s="1679"/>
      <c r="B1557" s="234">
        <v>4</v>
      </c>
      <c r="C1557" s="2197" t="s">
        <v>977</v>
      </c>
      <c r="D1557" s="2180">
        <v>18</v>
      </c>
      <c r="E1557" s="2181">
        <v>1993</v>
      </c>
      <c r="F1557" s="2192">
        <f t="shared" si="312"/>
        <v>24.97</v>
      </c>
      <c r="G1557" s="2193">
        <v>2.8491</v>
      </c>
      <c r="H1557" s="2185">
        <v>2.88</v>
      </c>
      <c r="I1557" s="2185">
        <v>19.2409</v>
      </c>
      <c r="J1557" s="2194">
        <v>1330.03</v>
      </c>
      <c r="K1557" s="2195">
        <f t="shared" si="313"/>
        <v>19.2409</v>
      </c>
      <c r="L1557" s="2192">
        <f t="shared" si="313"/>
        <v>1330.03</v>
      </c>
      <c r="M1557" s="2198">
        <f t="shared" si="314"/>
        <v>1.4466515792876852E-2</v>
      </c>
      <c r="N1557" s="2189">
        <v>169.6</v>
      </c>
      <c r="O1557" s="2199">
        <f t="shared" si="309"/>
        <v>2.4535210784719141</v>
      </c>
      <c r="P1557" s="2190">
        <f t="shared" si="310"/>
        <v>867.99094757261105</v>
      </c>
      <c r="Q1557" s="2196">
        <f t="shared" si="311"/>
        <v>147.21126470831481</v>
      </c>
    </row>
    <row r="1558" spans="1:17">
      <c r="A1558" s="1679"/>
      <c r="B1558" s="234">
        <v>5</v>
      </c>
      <c r="C1558" s="2197" t="s">
        <v>978</v>
      </c>
      <c r="D1558" s="2180">
        <v>20</v>
      </c>
      <c r="E1558" s="2181">
        <v>1992</v>
      </c>
      <c r="F1558" s="2192">
        <f t="shared" si="312"/>
        <v>22.98</v>
      </c>
      <c r="G1558" s="2193">
        <v>3.4222000000000001</v>
      </c>
      <c r="H1558" s="2185">
        <v>3.2</v>
      </c>
      <c r="I1558" s="2185">
        <v>16.357800000000001</v>
      </c>
      <c r="J1558" s="2194">
        <v>1096.6400000000001</v>
      </c>
      <c r="K1558" s="2195">
        <f t="shared" si="313"/>
        <v>16.357800000000001</v>
      </c>
      <c r="L1558" s="2192">
        <f t="shared" si="313"/>
        <v>1096.6400000000001</v>
      </c>
      <c r="M1558" s="2198">
        <f t="shared" si="314"/>
        <v>1.4916289757805661E-2</v>
      </c>
      <c r="N1558" s="2189">
        <v>169.6</v>
      </c>
      <c r="O1558" s="2199">
        <f t="shared" si="309"/>
        <v>2.5298027429238399</v>
      </c>
      <c r="P1558" s="2190">
        <f t="shared" si="310"/>
        <v>894.97738546833966</v>
      </c>
      <c r="Q1558" s="2196">
        <f t="shared" si="311"/>
        <v>151.78816457543039</v>
      </c>
    </row>
    <row r="1559" spans="1:17">
      <c r="A1559" s="1679"/>
      <c r="B1559" s="234">
        <v>6</v>
      </c>
      <c r="C1559" s="2197" t="s">
        <v>979</v>
      </c>
      <c r="D1559" s="2180">
        <v>80</v>
      </c>
      <c r="E1559" s="2181" t="s">
        <v>43</v>
      </c>
      <c r="F1559" s="2192">
        <f t="shared" si="312"/>
        <v>71.34</v>
      </c>
      <c r="G1559" s="2193">
        <v>8.5198999999999998</v>
      </c>
      <c r="H1559" s="2185">
        <v>12.8</v>
      </c>
      <c r="I1559" s="2185">
        <v>50.020099999999999</v>
      </c>
      <c r="J1559" s="2194">
        <v>3346.99</v>
      </c>
      <c r="K1559" s="2195">
        <f t="shared" si="313"/>
        <v>50.020099999999999</v>
      </c>
      <c r="L1559" s="2192">
        <f t="shared" si="313"/>
        <v>3346.99</v>
      </c>
      <c r="M1559" s="2198">
        <f t="shared" si="314"/>
        <v>1.4944801149689721E-2</v>
      </c>
      <c r="N1559" s="2189">
        <v>169.6</v>
      </c>
      <c r="O1559" s="2199">
        <f t="shared" si="309"/>
        <v>2.5346382749873766</v>
      </c>
      <c r="P1559" s="2190">
        <f t="shared" si="310"/>
        <v>896.68806898138337</v>
      </c>
      <c r="Q1559" s="2196">
        <f t="shared" si="311"/>
        <v>152.07829649924264</v>
      </c>
    </row>
    <row r="1560" spans="1:17">
      <c r="A1560" s="1679"/>
      <c r="B1560" s="234">
        <v>7</v>
      </c>
      <c r="C1560" s="2197" t="s">
        <v>980</v>
      </c>
      <c r="D1560" s="2180">
        <v>30</v>
      </c>
      <c r="E1560" s="2181">
        <v>1993</v>
      </c>
      <c r="F1560" s="2192">
        <f t="shared" si="312"/>
        <v>31.56</v>
      </c>
      <c r="G1560" s="2193">
        <v>2.6743999999999999</v>
      </c>
      <c r="H1560" s="2185">
        <v>4.8</v>
      </c>
      <c r="I1560" s="2185">
        <v>24.085599999999999</v>
      </c>
      <c r="J1560" s="2194">
        <v>1609.49</v>
      </c>
      <c r="K1560" s="2195">
        <f t="shared" si="313"/>
        <v>24.085599999999999</v>
      </c>
      <c r="L1560" s="2192">
        <f t="shared" si="313"/>
        <v>1609.49</v>
      </c>
      <c r="M1560" s="2198">
        <f t="shared" si="314"/>
        <v>1.4964740383599774E-2</v>
      </c>
      <c r="N1560" s="2189">
        <v>169.6</v>
      </c>
      <c r="O1560" s="2199">
        <f t="shared" si="309"/>
        <v>2.5380199690585217</v>
      </c>
      <c r="P1560" s="2190">
        <f t="shared" si="310"/>
        <v>897.8844230159865</v>
      </c>
      <c r="Q1560" s="2196">
        <f t="shared" si="311"/>
        <v>152.28119814351132</v>
      </c>
    </row>
    <row r="1561" spans="1:17">
      <c r="A1561" s="1679"/>
      <c r="B1561" s="234">
        <v>8</v>
      </c>
      <c r="C1561" s="2197" t="s">
        <v>981</v>
      </c>
      <c r="D1561" s="2180">
        <v>48</v>
      </c>
      <c r="E1561" s="2181" t="s">
        <v>43</v>
      </c>
      <c r="F1561" s="2192">
        <f t="shared" si="312"/>
        <v>34.78</v>
      </c>
      <c r="G1561" s="2193">
        <v>5.6763000000000003</v>
      </c>
      <c r="H1561" s="2185">
        <v>0.48</v>
      </c>
      <c r="I1561" s="2185">
        <v>28.623699999999999</v>
      </c>
      <c r="J1561" s="2194">
        <v>1903.21</v>
      </c>
      <c r="K1561" s="2195">
        <f t="shared" si="313"/>
        <v>28.623699999999999</v>
      </c>
      <c r="L1561" s="2192">
        <f t="shared" si="313"/>
        <v>1903.21</v>
      </c>
      <c r="M1561" s="2198">
        <f t="shared" si="314"/>
        <v>1.5039696092391275E-2</v>
      </c>
      <c r="N1561" s="2189">
        <v>169.6</v>
      </c>
      <c r="O1561" s="2199">
        <f t="shared" si="309"/>
        <v>2.55073245726956</v>
      </c>
      <c r="P1561" s="2190">
        <f t="shared" si="310"/>
        <v>902.38176554347649</v>
      </c>
      <c r="Q1561" s="2196">
        <f t="shared" si="311"/>
        <v>153.04394743617362</v>
      </c>
    </row>
    <row r="1562" spans="1:17">
      <c r="A1562" s="1680"/>
      <c r="B1562" s="248">
        <v>9</v>
      </c>
      <c r="C1562" s="2197" t="s">
        <v>982</v>
      </c>
      <c r="D1562" s="2180">
        <v>22</v>
      </c>
      <c r="E1562" s="2181" t="s">
        <v>43</v>
      </c>
      <c r="F1562" s="2192">
        <f t="shared" si="312"/>
        <v>24.25</v>
      </c>
      <c r="G1562" s="2193">
        <v>2.8</v>
      </c>
      <c r="H1562" s="2185">
        <v>3.52</v>
      </c>
      <c r="I1562" s="2185">
        <v>17.93</v>
      </c>
      <c r="J1562" s="2194">
        <v>1189.94</v>
      </c>
      <c r="K1562" s="2195">
        <f t="shared" si="313"/>
        <v>17.93</v>
      </c>
      <c r="L1562" s="2192">
        <f t="shared" si="313"/>
        <v>1189.94</v>
      </c>
      <c r="M1562" s="2198">
        <f t="shared" si="314"/>
        <v>1.5067986621174177E-2</v>
      </c>
      <c r="N1562" s="2200">
        <v>169.6</v>
      </c>
      <c r="O1562" s="2199">
        <f t="shared" si="309"/>
        <v>2.5555305309511405</v>
      </c>
      <c r="P1562" s="2190">
        <f t="shared" si="310"/>
        <v>904.07919727045066</v>
      </c>
      <c r="Q1562" s="2196">
        <f t="shared" si="311"/>
        <v>153.33183185706844</v>
      </c>
    </row>
    <row r="1563" spans="1:17" ht="12" thickBot="1">
      <c r="A1563" s="1681"/>
      <c r="B1563" s="241">
        <v>10</v>
      </c>
      <c r="C1563" s="2201" t="s">
        <v>983</v>
      </c>
      <c r="D1563" s="2202">
        <v>15</v>
      </c>
      <c r="E1563" s="2202" t="s">
        <v>43</v>
      </c>
      <c r="F1563" s="2203">
        <f t="shared" si="312"/>
        <v>18.003999999999998</v>
      </c>
      <c r="G1563" s="2204">
        <v>1.5282</v>
      </c>
      <c r="H1563" s="2204">
        <v>2.4</v>
      </c>
      <c r="I1563" s="2204">
        <v>14.075799999999999</v>
      </c>
      <c r="J1563" s="2205">
        <v>920.99</v>
      </c>
      <c r="K1563" s="2206">
        <f t="shared" si="313"/>
        <v>14.075799999999999</v>
      </c>
      <c r="L1563" s="2207">
        <f t="shared" si="313"/>
        <v>920.99</v>
      </c>
      <c r="M1563" s="2208">
        <f t="shared" si="314"/>
        <v>1.5283336409733004E-2</v>
      </c>
      <c r="N1563" s="2209">
        <v>169.6</v>
      </c>
      <c r="O1563" s="2210">
        <f t="shared" si="309"/>
        <v>2.5920538550907173</v>
      </c>
      <c r="P1563" s="2210">
        <f t="shared" si="310"/>
        <v>917.00018458398029</v>
      </c>
      <c r="Q1563" s="2211">
        <f t="shared" si="311"/>
        <v>155.52323130544303</v>
      </c>
    </row>
    <row r="1564" spans="1:17">
      <c r="A1564" s="1589" t="s">
        <v>333</v>
      </c>
      <c r="B1564" s="89">
        <v>1</v>
      </c>
      <c r="C1564" s="2109" t="s">
        <v>984</v>
      </c>
      <c r="D1564" s="2110">
        <v>23</v>
      </c>
      <c r="E1564" s="2111" t="s">
        <v>43</v>
      </c>
      <c r="F1564" s="2112">
        <f>G1564+H1564+I1564</f>
        <v>30.23</v>
      </c>
      <c r="G1564" s="2113">
        <v>2.6307999999999998</v>
      </c>
      <c r="H1564" s="2114">
        <v>3.52</v>
      </c>
      <c r="I1564" s="2114">
        <v>24.0792</v>
      </c>
      <c r="J1564" s="2114">
        <v>1210.94</v>
      </c>
      <c r="K1564" s="2115">
        <f>I1564</f>
        <v>24.0792</v>
      </c>
      <c r="L1564" s="2116">
        <f>J1564</f>
        <v>1210.94</v>
      </c>
      <c r="M1564" s="2117">
        <f>K1564/L1564</f>
        <v>1.9884717657357092E-2</v>
      </c>
      <c r="N1564" s="2118">
        <v>169.6</v>
      </c>
      <c r="O1564" s="2119">
        <f>M1564*N1564</f>
        <v>3.3724481146877627</v>
      </c>
      <c r="P1564" s="2119">
        <f>M1564*60*1000</f>
        <v>1193.0830594414253</v>
      </c>
      <c r="Q1564" s="2120">
        <f>P1564*N1564/1000</f>
        <v>202.34688688126573</v>
      </c>
    </row>
    <row r="1565" spans="1:17">
      <c r="A1565" s="1590"/>
      <c r="B1565" s="90">
        <v>2</v>
      </c>
      <c r="C1565" s="2121" t="s">
        <v>985</v>
      </c>
      <c r="D1565" s="2122">
        <v>23</v>
      </c>
      <c r="E1565" s="2123" t="s">
        <v>43</v>
      </c>
      <c r="F1565" s="2124">
        <f t="shared" ref="F1565:F1573" si="315">G1565+H1565+I1565</f>
        <v>32.629000000000005</v>
      </c>
      <c r="G1565" s="2125">
        <v>2.7835999999999999</v>
      </c>
      <c r="H1565" s="2126">
        <v>3.68</v>
      </c>
      <c r="I1565" s="2126">
        <v>26.165400000000002</v>
      </c>
      <c r="J1565" s="2126">
        <v>1308.75</v>
      </c>
      <c r="K1565" s="2115">
        <f t="shared" ref="K1565:L1573" si="316">I1565</f>
        <v>26.165400000000002</v>
      </c>
      <c r="L1565" s="2116">
        <f t="shared" si="316"/>
        <v>1308.75</v>
      </c>
      <c r="M1565" s="2127">
        <f t="shared" ref="M1565:M1573" si="317">K1565/L1565</f>
        <v>1.9992664756446992E-2</v>
      </c>
      <c r="N1565" s="2118">
        <v>169.6</v>
      </c>
      <c r="O1565" s="2128">
        <f t="shared" ref="O1565:O1573" si="318">M1565*N1565</f>
        <v>3.39075594269341</v>
      </c>
      <c r="P1565" s="2119">
        <f t="shared" ref="P1565:P1573" si="319">M1565*60*1000</f>
        <v>1199.5598853868194</v>
      </c>
      <c r="Q1565" s="2129">
        <f t="shared" ref="Q1565:Q1573" si="320">P1565*N1565/1000</f>
        <v>203.44535656160457</v>
      </c>
    </row>
    <row r="1566" spans="1:17">
      <c r="A1566" s="1590"/>
      <c r="B1566" s="90">
        <v>3</v>
      </c>
      <c r="C1566" s="2121" t="s">
        <v>986</v>
      </c>
      <c r="D1566" s="2122">
        <v>12</v>
      </c>
      <c r="E1566" s="2123" t="s">
        <v>43</v>
      </c>
      <c r="F1566" s="2124">
        <f t="shared" si="315"/>
        <v>17.292999999999999</v>
      </c>
      <c r="G1566" s="2125">
        <v>1.2771999999999999</v>
      </c>
      <c r="H1566" s="2126">
        <v>1.92</v>
      </c>
      <c r="I1566" s="2126">
        <v>14.095800000000001</v>
      </c>
      <c r="J1566" s="2126">
        <v>703.72</v>
      </c>
      <c r="K1566" s="2115">
        <f t="shared" si="316"/>
        <v>14.095800000000001</v>
      </c>
      <c r="L1566" s="2116">
        <f t="shared" si="316"/>
        <v>703.72</v>
      </c>
      <c r="M1566" s="2127">
        <f t="shared" si="317"/>
        <v>2.003040982208833E-2</v>
      </c>
      <c r="N1566" s="2118">
        <v>169.6</v>
      </c>
      <c r="O1566" s="2128">
        <f t="shared" si="318"/>
        <v>3.3971575058261809</v>
      </c>
      <c r="P1566" s="2119">
        <f t="shared" si="319"/>
        <v>1201.8245893252999</v>
      </c>
      <c r="Q1566" s="2129">
        <f t="shared" si="320"/>
        <v>203.82945034957086</v>
      </c>
    </row>
    <row r="1567" spans="1:17">
      <c r="A1567" s="1590"/>
      <c r="B1567" s="90">
        <v>4</v>
      </c>
      <c r="C1567" s="2121" t="s">
        <v>987</v>
      </c>
      <c r="D1567" s="2122">
        <v>9</v>
      </c>
      <c r="E1567" s="2123" t="s">
        <v>43</v>
      </c>
      <c r="F1567" s="2124">
        <f t="shared" si="315"/>
        <v>11.2</v>
      </c>
      <c r="G1567" s="2125">
        <v>0.87329999999999997</v>
      </c>
      <c r="H1567" s="2126">
        <v>1.44</v>
      </c>
      <c r="I1567" s="2126">
        <v>8.8866999999999994</v>
      </c>
      <c r="J1567" s="2126">
        <v>443.61</v>
      </c>
      <c r="K1567" s="2115">
        <f t="shared" si="316"/>
        <v>8.8866999999999994</v>
      </c>
      <c r="L1567" s="2116">
        <f t="shared" si="316"/>
        <v>443.61</v>
      </c>
      <c r="M1567" s="2127">
        <f t="shared" si="317"/>
        <v>2.0032686368657151E-2</v>
      </c>
      <c r="N1567" s="2118">
        <v>169.6</v>
      </c>
      <c r="O1567" s="2128">
        <f t="shared" si="318"/>
        <v>3.3975436081242525</v>
      </c>
      <c r="P1567" s="2119">
        <f t="shared" si="319"/>
        <v>1201.9611821194292</v>
      </c>
      <c r="Q1567" s="2129">
        <f t="shared" si="320"/>
        <v>203.85261648745518</v>
      </c>
    </row>
    <row r="1568" spans="1:17">
      <c r="A1568" s="1590"/>
      <c r="B1568" s="90">
        <v>5</v>
      </c>
      <c r="C1568" s="2121" t="s">
        <v>988</v>
      </c>
      <c r="D1568" s="2122">
        <v>20</v>
      </c>
      <c r="E1568" s="2123" t="s">
        <v>43</v>
      </c>
      <c r="F1568" s="2124">
        <f t="shared" si="315"/>
        <v>26.472100000000001</v>
      </c>
      <c r="G1568" s="2125">
        <v>2.3197000000000001</v>
      </c>
      <c r="H1568" s="2126">
        <v>3.2</v>
      </c>
      <c r="I1568" s="2126">
        <v>20.952400000000001</v>
      </c>
      <c r="J1568" s="2126">
        <v>1040.74</v>
      </c>
      <c r="K1568" s="2115">
        <f t="shared" si="316"/>
        <v>20.952400000000001</v>
      </c>
      <c r="L1568" s="2116">
        <f t="shared" si="316"/>
        <v>1040.74</v>
      </c>
      <c r="M1568" s="2127">
        <f t="shared" si="317"/>
        <v>2.0132213617233892E-2</v>
      </c>
      <c r="N1568" s="2118">
        <v>169.6</v>
      </c>
      <c r="O1568" s="2128">
        <f t="shared" si="318"/>
        <v>3.4144234294828681</v>
      </c>
      <c r="P1568" s="2119">
        <f t="shared" si="319"/>
        <v>1207.9328170340336</v>
      </c>
      <c r="Q1568" s="2129">
        <f t="shared" si="320"/>
        <v>204.8654057689721</v>
      </c>
    </row>
    <row r="1569" spans="1:17">
      <c r="A1569" s="1590"/>
      <c r="B1569" s="90">
        <v>6</v>
      </c>
      <c r="C1569" s="2121" t="s">
        <v>989</v>
      </c>
      <c r="D1569" s="2122">
        <v>38</v>
      </c>
      <c r="E1569" s="2123" t="s">
        <v>43</v>
      </c>
      <c r="F1569" s="2124">
        <f t="shared" si="315"/>
        <v>50.400000000000006</v>
      </c>
      <c r="G1569" s="2125">
        <v>4.0388999999999999</v>
      </c>
      <c r="H1569" s="2126">
        <v>6.08</v>
      </c>
      <c r="I1569" s="2126">
        <v>40.281100000000002</v>
      </c>
      <c r="J1569" s="2126">
        <v>2000</v>
      </c>
      <c r="K1569" s="2115">
        <f t="shared" si="316"/>
        <v>40.281100000000002</v>
      </c>
      <c r="L1569" s="2116">
        <f t="shared" si="316"/>
        <v>2000</v>
      </c>
      <c r="M1569" s="2127">
        <f t="shared" si="317"/>
        <v>2.014055E-2</v>
      </c>
      <c r="N1569" s="2118">
        <v>169.6</v>
      </c>
      <c r="O1569" s="2128">
        <f t="shared" si="318"/>
        <v>3.4158372799999999</v>
      </c>
      <c r="P1569" s="2119">
        <f t="shared" si="319"/>
        <v>1208.433</v>
      </c>
      <c r="Q1569" s="2129">
        <f t="shared" si="320"/>
        <v>204.95023679999997</v>
      </c>
    </row>
    <row r="1570" spans="1:17">
      <c r="A1570" s="1590"/>
      <c r="B1570" s="90">
        <v>7</v>
      </c>
      <c r="C1570" s="2121" t="s">
        <v>990</v>
      </c>
      <c r="D1570" s="2122">
        <v>45</v>
      </c>
      <c r="E1570" s="2123" t="s">
        <v>43</v>
      </c>
      <c r="F1570" s="2124">
        <f t="shared" si="315"/>
        <v>49.120000000000005</v>
      </c>
      <c r="G1570" s="2125">
        <v>3.8643000000000001</v>
      </c>
      <c r="H1570" s="2126">
        <v>7.2</v>
      </c>
      <c r="I1570" s="2126">
        <v>38.055700000000002</v>
      </c>
      <c r="J1570" s="2126">
        <v>1880.43</v>
      </c>
      <c r="K1570" s="2115">
        <f t="shared" si="316"/>
        <v>38.055700000000002</v>
      </c>
      <c r="L1570" s="2116">
        <f t="shared" si="316"/>
        <v>1880.43</v>
      </c>
      <c r="M1570" s="2127">
        <f t="shared" si="317"/>
        <v>2.0237764766569348E-2</v>
      </c>
      <c r="N1570" s="2118">
        <v>169.6</v>
      </c>
      <c r="O1570" s="2128">
        <f t="shared" si="318"/>
        <v>3.4323249044101614</v>
      </c>
      <c r="P1570" s="2119">
        <f t="shared" si="319"/>
        <v>1214.265885994161</v>
      </c>
      <c r="Q1570" s="2129">
        <f t="shared" si="320"/>
        <v>205.93949426460969</v>
      </c>
    </row>
    <row r="1571" spans="1:17">
      <c r="A1571" s="1590"/>
      <c r="B1571" s="90">
        <v>8</v>
      </c>
      <c r="C1571" s="2121" t="s">
        <v>991</v>
      </c>
      <c r="D1571" s="2122">
        <v>12</v>
      </c>
      <c r="E1571" s="2123">
        <v>1992</v>
      </c>
      <c r="F1571" s="2124">
        <f t="shared" si="315"/>
        <v>17.700000000000003</v>
      </c>
      <c r="G1571" s="2125">
        <v>1.4191</v>
      </c>
      <c r="H1571" s="2126">
        <v>1.92</v>
      </c>
      <c r="I1571" s="2126">
        <v>14.360900000000001</v>
      </c>
      <c r="J1571" s="2126">
        <v>706.2</v>
      </c>
      <c r="K1571" s="2115">
        <f t="shared" si="316"/>
        <v>14.360900000000001</v>
      </c>
      <c r="L1571" s="2116">
        <f t="shared" si="316"/>
        <v>706.2</v>
      </c>
      <c r="M1571" s="2127">
        <f t="shared" si="317"/>
        <v>2.0335457377513452E-2</v>
      </c>
      <c r="N1571" s="2118">
        <v>169.6</v>
      </c>
      <c r="O1571" s="2128">
        <f t="shared" si="318"/>
        <v>3.4488935712262814</v>
      </c>
      <c r="P1571" s="2119">
        <f t="shared" si="319"/>
        <v>1220.1274426508071</v>
      </c>
      <c r="Q1571" s="2129">
        <f t="shared" si="320"/>
        <v>206.93361427357689</v>
      </c>
    </row>
    <row r="1572" spans="1:17">
      <c r="A1572" s="1590"/>
      <c r="B1572" s="90">
        <v>9</v>
      </c>
      <c r="C1572" s="2121" t="s">
        <v>992</v>
      </c>
      <c r="D1572" s="2122">
        <v>22</v>
      </c>
      <c r="E1572" s="2123" t="s">
        <v>43</v>
      </c>
      <c r="F1572" s="2124">
        <f t="shared" si="315"/>
        <v>29.65</v>
      </c>
      <c r="G1572" s="2125">
        <v>2.4561000000000002</v>
      </c>
      <c r="H1572" s="2126">
        <v>3.52</v>
      </c>
      <c r="I1572" s="2126">
        <v>23.6739</v>
      </c>
      <c r="J1572" s="2126">
        <v>1149.29</v>
      </c>
      <c r="K1572" s="2115">
        <f t="shared" si="316"/>
        <v>23.6739</v>
      </c>
      <c r="L1572" s="2116">
        <f t="shared" si="316"/>
        <v>1149.29</v>
      </c>
      <c r="M1572" s="2127">
        <f t="shared" si="317"/>
        <v>2.0598717469046107E-2</v>
      </c>
      <c r="N1572" s="2130">
        <v>169.6</v>
      </c>
      <c r="O1572" s="2128">
        <f t="shared" si="318"/>
        <v>3.4935424827502195</v>
      </c>
      <c r="P1572" s="2119">
        <f t="shared" si="319"/>
        <v>1235.9230481427662</v>
      </c>
      <c r="Q1572" s="2129">
        <f t="shared" si="320"/>
        <v>209.61254896501316</v>
      </c>
    </row>
    <row r="1573" spans="1:17" ht="12" thickBot="1">
      <c r="A1573" s="1592"/>
      <c r="B1573" s="93">
        <v>10</v>
      </c>
      <c r="C1573" s="2131" t="s">
        <v>993</v>
      </c>
      <c r="D1573" s="2132">
        <v>20</v>
      </c>
      <c r="E1573" s="2132" t="s">
        <v>43</v>
      </c>
      <c r="F1573" s="2133">
        <f t="shared" si="315"/>
        <v>26.524000000000001</v>
      </c>
      <c r="G1573" s="2134">
        <v>1.6374</v>
      </c>
      <c r="H1573" s="2134">
        <v>3.2</v>
      </c>
      <c r="I1573" s="2134">
        <v>21.686599999999999</v>
      </c>
      <c r="J1573" s="2134">
        <v>1053.97</v>
      </c>
      <c r="K1573" s="2135">
        <f t="shared" si="316"/>
        <v>21.686599999999999</v>
      </c>
      <c r="L1573" s="2136">
        <v>1053.97</v>
      </c>
      <c r="M1573" s="2137">
        <f t="shared" si="317"/>
        <v>2.0576107479340019E-2</v>
      </c>
      <c r="N1573" s="2138">
        <v>169.6</v>
      </c>
      <c r="O1573" s="2139">
        <f t="shared" si="318"/>
        <v>3.489707828496067</v>
      </c>
      <c r="P1573" s="2139">
        <f t="shared" si="319"/>
        <v>1234.566448760401</v>
      </c>
      <c r="Q1573" s="2140">
        <f t="shared" si="320"/>
        <v>209.382469709764</v>
      </c>
    </row>
    <row r="1574" spans="1:17">
      <c r="A1574" s="1682" t="s">
        <v>341</v>
      </c>
      <c r="B1574" s="21">
        <v>1</v>
      </c>
      <c r="C1574" s="2141" t="s">
        <v>994</v>
      </c>
      <c r="D1574" s="2142">
        <v>6</v>
      </c>
      <c r="E1574" s="2143" t="s">
        <v>43</v>
      </c>
      <c r="F1574" s="2144">
        <f>G1574+H1574+I1574</f>
        <v>10.14</v>
      </c>
      <c r="G1574" s="2145">
        <v>0.98240000000000005</v>
      </c>
      <c r="H1574" s="2146">
        <v>0.96</v>
      </c>
      <c r="I1574" s="2146">
        <v>8.1975999999999996</v>
      </c>
      <c r="J1574" s="2147">
        <v>337.61</v>
      </c>
      <c r="K1574" s="2148">
        <f>I1574</f>
        <v>8.1975999999999996</v>
      </c>
      <c r="L1574" s="2149">
        <f>J1574</f>
        <v>337.61</v>
      </c>
      <c r="M1574" s="2150">
        <f>K1574/L1574</f>
        <v>2.4281271289357542E-2</v>
      </c>
      <c r="N1574" s="2151">
        <v>169.6</v>
      </c>
      <c r="O1574" s="2152">
        <f>M1574*N1574</f>
        <v>4.1181036106750391</v>
      </c>
      <c r="P1574" s="2152">
        <f>M1574*60*1000</f>
        <v>1456.8762773614526</v>
      </c>
      <c r="Q1574" s="2153">
        <f>P1574*N1574/1000</f>
        <v>247.08621664050236</v>
      </c>
    </row>
    <row r="1575" spans="1:17">
      <c r="A1575" s="1665"/>
      <c r="B1575" s="46">
        <v>2</v>
      </c>
      <c r="C1575" s="2154" t="s">
        <v>995</v>
      </c>
      <c r="D1575" s="2155">
        <v>7</v>
      </c>
      <c r="E1575" s="2156" t="s">
        <v>43</v>
      </c>
      <c r="F1575" s="2157">
        <f t="shared" ref="F1575:F1583" si="321">G1575+H1575+I1575</f>
        <v>10.26</v>
      </c>
      <c r="G1575" s="2158">
        <v>0.21829999999999999</v>
      </c>
      <c r="H1575" s="2159">
        <v>1.1200000000000001</v>
      </c>
      <c r="I1575" s="2159">
        <v>8.9216999999999995</v>
      </c>
      <c r="J1575" s="2160">
        <v>337.32</v>
      </c>
      <c r="K1575" s="2161">
        <f t="shared" ref="K1575:L1583" si="322">I1575</f>
        <v>8.9216999999999995</v>
      </c>
      <c r="L1575" s="2149">
        <f t="shared" si="322"/>
        <v>337.32</v>
      </c>
      <c r="M1575" s="2162">
        <f t="shared" ref="M1575:M1583" si="323">K1575/L1575</f>
        <v>2.6448772678762004E-2</v>
      </c>
      <c r="N1575" s="2151">
        <v>169.6</v>
      </c>
      <c r="O1575" s="2163">
        <f t="shared" ref="O1575:O1583" si="324">M1575*N1575</f>
        <v>4.4857118463180354</v>
      </c>
      <c r="P1575" s="2152">
        <f t="shared" ref="P1575:P1583" si="325">M1575*60*1000</f>
        <v>1586.9263607257203</v>
      </c>
      <c r="Q1575" s="2164">
        <f t="shared" ref="Q1575:Q1583" si="326">P1575*N1575/1000</f>
        <v>269.14271077908217</v>
      </c>
    </row>
    <row r="1576" spans="1:17">
      <c r="A1576" s="1665"/>
      <c r="B1576" s="46">
        <v>3</v>
      </c>
      <c r="C1576" s="2154" t="s">
        <v>996</v>
      </c>
      <c r="D1576" s="2155">
        <v>5</v>
      </c>
      <c r="E1576" s="2156" t="s">
        <v>43</v>
      </c>
      <c r="F1576" s="2157">
        <f t="shared" si="321"/>
        <v>8</v>
      </c>
      <c r="G1576" s="2158">
        <v>0.43659999999999999</v>
      </c>
      <c r="H1576" s="2159">
        <v>0</v>
      </c>
      <c r="I1576" s="2159">
        <v>7.5633999999999997</v>
      </c>
      <c r="J1576" s="2160">
        <v>279.95</v>
      </c>
      <c r="K1576" s="2161">
        <f t="shared" si="322"/>
        <v>7.5633999999999997</v>
      </c>
      <c r="L1576" s="2149">
        <f t="shared" si="322"/>
        <v>279.95</v>
      </c>
      <c r="M1576" s="2162">
        <f t="shared" si="323"/>
        <v>2.7016967315592069E-2</v>
      </c>
      <c r="N1576" s="2151">
        <v>169.6</v>
      </c>
      <c r="O1576" s="2163">
        <f t="shared" si="324"/>
        <v>4.5820776567244144</v>
      </c>
      <c r="P1576" s="2152">
        <f t="shared" si="325"/>
        <v>1621.0180389355241</v>
      </c>
      <c r="Q1576" s="2164">
        <f t="shared" si="326"/>
        <v>274.92465940346489</v>
      </c>
    </row>
    <row r="1577" spans="1:17">
      <c r="A1577" s="1666"/>
      <c r="B1577" s="23">
        <v>4</v>
      </c>
      <c r="C1577" s="2154" t="s">
        <v>997</v>
      </c>
      <c r="D1577" s="2155">
        <v>6</v>
      </c>
      <c r="E1577" s="2156" t="s">
        <v>43</v>
      </c>
      <c r="F1577" s="2157">
        <f t="shared" si="321"/>
        <v>9.9</v>
      </c>
      <c r="G1577" s="2158">
        <v>0.27289999999999998</v>
      </c>
      <c r="H1577" s="2159">
        <v>0.8</v>
      </c>
      <c r="I1577" s="2159">
        <v>8.8270999999999997</v>
      </c>
      <c r="J1577" s="2160">
        <v>323.73</v>
      </c>
      <c r="K1577" s="2161">
        <f t="shared" si="322"/>
        <v>8.8270999999999997</v>
      </c>
      <c r="L1577" s="2149">
        <f t="shared" si="322"/>
        <v>323.73</v>
      </c>
      <c r="M1577" s="2162">
        <f t="shared" si="323"/>
        <v>2.7266858184289373E-2</v>
      </c>
      <c r="N1577" s="2151">
        <v>169.6</v>
      </c>
      <c r="O1577" s="2163">
        <f t="shared" si="324"/>
        <v>4.624459148055478</v>
      </c>
      <c r="P1577" s="2152">
        <f t="shared" si="325"/>
        <v>1636.0114910573625</v>
      </c>
      <c r="Q1577" s="2164">
        <f t="shared" si="326"/>
        <v>277.46754888332867</v>
      </c>
    </row>
    <row r="1578" spans="1:17">
      <c r="A1578" s="1666"/>
      <c r="B1578" s="23">
        <v>5</v>
      </c>
      <c r="C1578" s="2154" t="s">
        <v>998</v>
      </c>
      <c r="D1578" s="2155">
        <v>17</v>
      </c>
      <c r="E1578" s="2156" t="s">
        <v>43</v>
      </c>
      <c r="F1578" s="2157">
        <f t="shared" si="321"/>
        <v>23.6</v>
      </c>
      <c r="G1578" s="2158">
        <v>1.2553000000000001</v>
      </c>
      <c r="H1578" s="2159">
        <v>0</v>
      </c>
      <c r="I1578" s="2159">
        <v>22.3447</v>
      </c>
      <c r="J1578" s="2160">
        <v>781.98</v>
      </c>
      <c r="K1578" s="2161">
        <f t="shared" si="322"/>
        <v>22.3447</v>
      </c>
      <c r="L1578" s="2149">
        <f t="shared" si="322"/>
        <v>781.98</v>
      </c>
      <c r="M1578" s="2162">
        <f t="shared" si="323"/>
        <v>2.8574515972275505E-2</v>
      </c>
      <c r="N1578" s="2151">
        <v>169.6</v>
      </c>
      <c r="O1578" s="2163">
        <f t="shared" si="324"/>
        <v>4.8462379088979253</v>
      </c>
      <c r="P1578" s="2152">
        <f t="shared" si="325"/>
        <v>1714.4709583365302</v>
      </c>
      <c r="Q1578" s="2164">
        <f t="shared" si="326"/>
        <v>290.77427453387554</v>
      </c>
    </row>
    <row r="1579" spans="1:17">
      <c r="A1579" s="1666"/>
      <c r="B1579" s="23">
        <v>6</v>
      </c>
      <c r="C1579" s="2154" t="s">
        <v>999</v>
      </c>
      <c r="D1579" s="2155">
        <v>4</v>
      </c>
      <c r="E1579" s="2156" t="s">
        <v>43</v>
      </c>
      <c r="F1579" s="2157">
        <f t="shared" si="321"/>
        <v>5.6</v>
      </c>
      <c r="G1579" s="2158">
        <v>0.16370000000000001</v>
      </c>
      <c r="H1579" s="2159">
        <v>0.56000000000000005</v>
      </c>
      <c r="I1579" s="2159">
        <v>4.8762999999999996</v>
      </c>
      <c r="J1579" s="2160">
        <v>162.94</v>
      </c>
      <c r="K1579" s="2161">
        <f t="shared" si="322"/>
        <v>4.8762999999999996</v>
      </c>
      <c r="L1579" s="2149">
        <f t="shared" si="322"/>
        <v>162.94</v>
      </c>
      <c r="M1579" s="2162">
        <f t="shared" si="323"/>
        <v>2.9926966981711059E-2</v>
      </c>
      <c r="N1579" s="2151">
        <v>169.6</v>
      </c>
      <c r="O1579" s="2163">
        <f t="shared" si="324"/>
        <v>5.0756136000981957</v>
      </c>
      <c r="P1579" s="2152">
        <f t="shared" si="325"/>
        <v>1795.6180189026636</v>
      </c>
      <c r="Q1579" s="2164">
        <f t="shared" si="326"/>
        <v>304.53681600589169</v>
      </c>
    </row>
    <row r="1580" spans="1:17">
      <c r="A1580" s="1666"/>
      <c r="B1580" s="23">
        <v>7</v>
      </c>
      <c r="C1580" s="2154" t="s">
        <v>1000</v>
      </c>
      <c r="D1580" s="2155">
        <v>6</v>
      </c>
      <c r="E1580" s="2156" t="s">
        <v>43</v>
      </c>
      <c r="F1580" s="2157">
        <f t="shared" si="321"/>
        <v>7.3</v>
      </c>
      <c r="G1580" s="2158">
        <v>0.32750000000000001</v>
      </c>
      <c r="H1580" s="2159">
        <v>0</v>
      </c>
      <c r="I1580" s="2159">
        <v>6.9725000000000001</v>
      </c>
      <c r="J1580" s="2160">
        <v>229.69</v>
      </c>
      <c r="K1580" s="2161">
        <f t="shared" si="322"/>
        <v>6.9725000000000001</v>
      </c>
      <c r="L1580" s="2149">
        <f t="shared" si="322"/>
        <v>229.69</v>
      </c>
      <c r="M1580" s="2162">
        <f t="shared" si="323"/>
        <v>3.0356132178153163E-2</v>
      </c>
      <c r="N1580" s="2151">
        <v>169.6</v>
      </c>
      <c r="O1580" s="2163">
        <f t="shared" si="324"/>
        <v>5.1484000174147759</v>
      </c>
      <c r="P1580" s="2152">
        <f t="shared" si="325"/>
        <v>1821.36793068919</v>
      </c>
      <c r="Q1580" s="2164">
        <f t="shared" si="326"/>
        <v>308.90400104488657</v>
      </c>
    </row>
    <row r="1581" spans="1:17">
      <c r="A1581" s="1666"/>
      <c r="B1581" s="23">
        <v>8</v>
      </c>
      <c r="C1581" s="2154" t="s">
        <v>1001</v>
      </c>
      <c r="D1581" s="2155">
        <v>5</v>
      </c>
      <c r="E1581" s="2156" t="s">
        <v>43</v>
      </c>
      <c r="F1581" s="2157">
        <f t="shared" si="321"/>
        <v>7</v>
      </c>
      <c r="G1581" s="2158">
        <v>0.3548</v>
      </c>
      <c r="H1581" s="2159">
        <v>0.8</v>
      </c>
      <c r="I1581" s="2159">
        <v>5.8452000000000002</v>
      </c>
      <c r="J1581" s="2160">
        <v>192.6</v>
      </c>
      <c r="K1581" s="2161">
        <f t="shared" si="322"/>
        <v>5.8452000000000002</v>
      </c>
      <c r="L1581" s="2149">
        <f t="shared" si="322"/>
        <v>192.6</v>
      </c>
      <c r="M1581" s="2162">
        <f t="shared" si="323"/>
        <v>3.0348909657320875E-2</v>
      </c>
      <c r="N1581" s="2151">
        <v>169.6</v>
      </c>
      <c r="O1581" s="2163">
        <f t="shared" si="324"/>
        <v>5.1471750778816201</v>
      </c>
      <c r="P1581" s="2152">
        <f t="shared" si="325"/>
        <v>1820.9345794392525</v>
      </c>
      <c r="Q1581" s="2164">
        <f t="shared" si="326"/>
        <v>308.83050467289723</v>
      </c>
    </row>
    <row r="1582" spans="1:17">
      <c r="A1582" s="1666"/>
      <c r="B1582" s="23">
        <v>9</v>
      </c>
      <c r="C1582" s="2154" t="s">
        <v>1002</v>
      </c>
      <c r="D1582" s="2155">
        <v>12</v>
      </c>
      <c r="E1582" s="2156" t="s">
        <v>43</v>
      </c>
      <c r="F1582" s="2157">
        <f t="shared" si="321"/>
        <v>17.700000000000003</v>
      </c>
      <c r="G1582" s="2165">
        <v>1.5664</v>
      </c>
      <c r="H1582" s="2154">
        <v>0</v>
      </c>
      <c r="I1582" s="2159">
        <v>16.133600000000001</v>
      </c>
      <c r="J1582" s="2166">
        <v>529.6</v>
      </c>
      <c r="K1582" s="2161">
        <f t="shared" si="322"/>
        <v>16.133600000000001</v>
      </c>
      <c r="L1582" s="2149">
        <f t="shared" si="322"/>
        <v>529.6</v>
      </c>
      <c r="M1582" s="2162">
        <f t="shared" si="323"/>
        <v>3.0463746223564955E-2</v>
      </c>
      <c r="N1582" s="2167">
        <v>169.6</v>
      </c>
      <c r="O1582" s="2163">
        <f t="shared" si="324"/>
        <v>5.1666513595166164</v>
      </c>
      <c r="P1582" s="2152">
        <f t="shared" si="325"/>
        <v>1827.8247734138972</v>
      </c>
      <c r="Q1582" s="2164">
        <f t="shared" si="326"/>
        <v>309.99908157099696</v>
      </c>
    </row>
    <row r="1583" spans="1:17" ht="12" thickBot="1">
      <c r="A1583" s="1667"/>
      <c r="B1583" s="24">
        <v>10</v>
      </c>
      <c r="C1583" s="2154" t="s">
        <v>1003</v>
      </c>
      <c r="D1583" s="2168">
        <v>10</v>
      </c>
      <c r="E1583" s="2168" t="s">
        <v>43</v>
      </c>
      <c r="F1583" s="2169">
        <f t="shared" si="321"/>
        <v>10.746</v>
      </c>
      <c r="G1583" s="2170">
        <v>0.81599999999999995</v>
      </c>
      <c r="H1583" s="2171">
        <v>0</v>
      </c>
      <c r="I1583" s="2172">
        <v>9.93</v>
      </c>
      <c r="J1583" s="2160">
        <v>314.19</v>
      </c>
      <c r="K1583" s="2173">
        <f t="shared" si="322"/>
        <v>9.93</v>
      </c>
      <c r="L1583" s="2174">
        <f t="shared" si="322"/>
        <v>314.19</v>
      </c>
      <c r="M1583" s="2175">
        <f t="shared" si="323"/>
        <v>3.1605079728826507E-2</v>
      </c>
      <c r="N1583" s="2176">
        <v>169.6</v>
      </c>
      <c r="O1583" s="2177">
        <f t="shared" si="324"/>
        <v>5.3602215220089757</v>
      </c>
      <c r="P1583" s="2177">
        <f t="shared" si="325"/>
        <v>1896.3047837295903</v>
      </c>
      <c r="Q1583" s="2178">
        <f t="shared" si="326"/>
        <v>321.61329132053851</v>
      </c>
    </row>
    <row r="1586" spans="1:17" ht="15">
      <c r="A1586" s="1547" t="s">
        <v>911</v>
      </c>
      <c r="B1586" s="1547"/>
      <c r="C1586" s="1547"/>
      <c r="D1586" s="1547"/>
      <c r="E1586" s="1547"/>
      <c r="F1586" s="1547"/>
      <c r="G1586" s="1547"/>
      <c r="H1586" s="1547"/>
      <c r="I1586" s="1547"/>
      <c r="J1586" s="1547"/>
      <c r="K1586" s="1547"/>
      <c r="L1586" s="1547"/>
      <c r="M1586" s="1547"/>
      <c r="N1586" s="1547"/>
      <c r="O1586" s="1547"/>
      <c r="P1586" s="1547"/>
      <c r="Q1586" s="1547"/>
    </row>
    <row r="1587" spans="1:17" ht="13.5" thickBot="1">
      <c r="A1587" s="1265"/>
      <c r="B1587" s="1265"/>
      <c r="C1587" s="1265"/>
      <c r="D1587" s="1265"/>
      <c r="E1587" s="1521" t="s">
        <v>507</v>
      </c>
      <c r="F1587" s="1521"/>
      <c r="G1587" s="1521"/>
      <c r="H1587" s="1521"/>
      <c r="I1587" s="1265">
        <v>-0.7</v>
      </c>
      <c r="J1587" s="1265" t="s">
        <v>506</v>
      </c>
      <c r="K1587" s="1265" t="s">
        <v>508</v>
      </c>
      <c r="L1587" s="1266">
        <v>580</v>
      </c>
      <c r="M1587" s="1265"/>
      <c r="N1587" s="1265"/>
      <c r="O1587" s="1265"/>
      <c r="P1587" s="1265"/>
      <c r="Q1587" s="1265"/>
    </row>
    <row r="1588" spans="1:17">
      <c r="A1588" s="1549" t="s">
        <v>1</v>
      </c>
      <c r="B1588" s="1552" t="s">
        <v>0</v>
      </c>
      <c r="C1588" s="1524" t="s">
        <v>2</v>
      </c>
      <c r="D1588" s="1524" t="s">
        <v>3</v>
      </c>
      <c r="E1588" s="1524" t="s">
        <v>13</v>
      </c>
      <c r="F1588" s="1527" t="s">
        <v>14</v>
      </c>
      <c r="G1588" s="1528"/>
      <c r="H1588" s="1528"/>
      <c r="I1588" s="1529"/>
      <c r="J1588" s="1524" t="s">
        <v>4</v>
      </c>
      <c r="K1588" s="1524" t="s">
        <v>15</v>
      </c>
      <c r="L1588" s="1524" t="s">
        <v>5</v>
      </c>
      <c r="M1588" s="1524" t="s">
        <v>6</v>
      </c>
      <c r="N1588" s="1524" t="s">
        <v>16</v>
      </c>
      <c r="O1588" s="1524" t="s">
        <v>17</v>
      </c>
      <c r="P1588" s="1541" t="s">
        <v>25</v>
      </c>
      <c r="Q1588" s="1543" t="s">
        <v>26</v>
      </c>
    </row>
    <row r="1589" spans="1:17" ht="33.75">
      <c r="A1589" s="1550"/>
      <c r="B1589" s="1553"/>
      <c r="C1589" s="1525"/>
      <c r="D1589" s="1526"/>
      <c r="E1589" s="1526"/>
      <c r="F1589" s="1520" t="s">
        <v>18</v>
      </c>
      <c r="G1589" s="1520" t="s">
        <v>19</v>
      </c>
      <c r="H1589" s="1520" t="s">
        <v>20</v>
      </c>
      <c r="I1589" s="1520" t="s">
        <v>21</v>
      </c>
      <c r="J1589" s="1526"/>
      <c r="K1589" s="1526"/>
      <c r="L1589" s="1526"/>
      <c r="M1589" s="1526"/>
      <c r="N1589" s="1526"/>
      <c r="O1589" s="1526"/>
      <c r="P1589" s="1542"/>
      <c r="Q1589" s="1544"/>
    </row>
    <row r="1590" spans="1:17" ht="12" thickBot="1">
      <c r="A1590" s="1550"/>
      <c r="B1590" s="1553"/>
      <c r="C1590" s="1525"/>
      <c r="D1590" s="9" t="s">
        <v>7</v>
      </c>
      <c r="E1590" s="9" t="s">
        <v>8</v>
      </c>
      <c r="F1590" s="9" t="s">
        <v>9</v>
      </c>
      <c r="G1590" s="9" t="s">
        <v>9</v>
      </c>
      <c r="H1590" s="9" t="s">
        <v>9</v>
      </c>
      <c r="I1590" s="9" t="s">
        <v>9</v>
      </c>
      <c r="J1590" s="9" t="s">
        <v>22</v>
      </c>
      <c r="K1590" s="9" t="s">
        <v>9</v>
      </c>
      <c r="L1590" s="9" t="s">
        <v>22</v>
      </c>
      <c r="M1590" s="9" t="s">
        <v>23</v>
      </c>
      <c r="N1590" s="9" t="s">
        <v>10</v>
      </c>
      <c r="O1590" s="9" t="s">
        <v>24</v>
      </c>
      <c r="P1590" s="786" t="s">
        <v>27</v>
      </c>
      <c r="Q1590" s="10" t="s">
        <v>28</v>
      </c>
    </row>
    <row r="1591" spans="1:17">
      <c r="A1591" s="1556" t="s">
        <v>340</v>
      </c>
      <c r="B1591" s="54">
        <v>1</v>
      </c>
      <c r="C1591" s="2036" t="s">
        <v>912</v>
      </c>
      <c r="D1591" s="2037">
        <v>45</v>
      </c>
      <c r="E1591" s="2036" t="s">
        <v>43</v>
      </c>
      <c r="F1591" s="2038">
        <f>G1591+H1591+I1591</f>
        <v>23.928000000000001</v>
      </c>
      <c r="G1591" s="2036">
        <v>3.69</v>
      </c>
      <c r="H1591" s="2036">
        <v>7.3380000000000001</v>
      </c>
      <c r="I1591" s="2036">
        <v>12.9</v>
      </c>
      <c r="J1591" s="2036">
        <v>2344.8200000000002</v>
      </c>
      <c r="K1591" s="2036">
        <v>12.9</v>
      </c>
      <c r="L1591" s="2036">
        <v>2344.8200000000002</v>
      </c>
      <c r="M1591" s="2039">
        <f t="shared" ref="M1591:M1599" si="327">K1591/L1591</f>
        <v>5.501488387168311E-3</v>
      </c>
      <c r="N1591" s="2040">
        <v>197.29</v>
      </c>
      <c r="O1591" s="2041">
        <f t="shared" ref="O1591:O1599" si="328">M1591*N1591</f>
        <v>1.085388643904436</v>
      </c>
      <c r="P1591" s="2042">
        <f t="shared" ref="P1591:P1599" si="329">M1591*60*1000</f>
        <v>330.08930323009866</v>
      </c>
      <c r="Q1591" s="2043">
        <f t="shared" ref="Q1591:Q1599" si="330">O1591*60</f>
        <v>65.123318634266155</v>
      </c>
    </row>
    <row r="1592" spans="1:17">
      <c r="A1592" s="2062"/>
      <c r="B1592" s="51">
        <v>2</v>
      </c>
      <c r="C1592" s="2044" t="s">
        <v>913</v>
      </c>
      <c r="D1592" s="2045">
        <v>45</v>
      </c>
      <c r="E1592" s="2044" t="s">
        <v>43</v>
      </c>
      <c r="F1592" s="2046">
        <f t="shared" ref="F1592:F1599" si="331">G1592+H1592+I1592</f>
        <v>23.007999999999999</v>
      </c>
      <c r="G1592" s="2044">
        <v>2.2599999999999998</v>
      </c>
      <c r="H1592" s="2044">
        <v>7.3380000000000001</v>
      </c>
      <c r="I1592" s="2044">
        <v>13.41</v>
      </c>
      <c r="J1592" s="2044">
        <v>2285.7199999999998</v>
      </c>
      <c r="K1592" s="2044">
        <v>13.41</v>
      </c>
      <c r="L1592" s="2044">
        <v>2285.6999999999998</v>
      </c>
      <c r="M1592" s="2047">
        <f t="shared" si="327"/>
        <v>5.8669116681979265E-3</v>
      </c>
      <c r="N1592" s="2048">
        <v>197.29</v>
      </c>
      <c r="O1592" s="2049">
        <f t="shared" si="328"/>
        <v>1.1574830030187688</v>
      </c>
      <c r="P1592" s="2050">
        <f t="shared" si="329"/>
        <v>352.01470009187557</v>
      </c>
      <c r="Q1592" s="2051">
        <f t="shared" si="330"/>
        <v>69.448980181126132</v>
      </c>
    </row>
    <row r="1593" spans="1:17">
      <c r="A1593" s="2062"/>
      <c r="B1593" s="51">
        <v>3</v>
      </c>
      <c r="C1593" s="2044" t="s">
        <v>914</v>
      </c>
      <c r="D1593" s="2045">
        <v>55</v>
      </c>
      <c r="E1593" s="2044" t="s">
        <v>43</v>
      </c>
      <c r="F1593" s="2046">
        <f t="shared" si="331"/>
        <v>32.188000000000002</v>
      </c>
      <c r="G1593" s="2044">
        <v>5.3970000000000002</v>
      </c>
      <c r="H1593" s="2044">
        <v>8.8010000000000002</v>
      </c>
      <c r="I1593" s="2044">
        <v>17.989999999999998</v>
      </c>
      <c r="J1593" s="2044">
        <v>2979.08</v>
      </c>
      <c r="K1593" s="2044">
        <v>17.989999999999998</v>
      </c>
      <c r="L1593" s="2044">
        <v>2979.1</v>
      </c>
      <c r="M1593" s="2047">
        <f t="shared" si="327"/>
        <v>6.0387365311671305E-3</v>
      </c>
      <c r="N1593" s="2048">
        <v>197.29</v>
      </c>
      <c r="O1593" s="2049">
        <f t="shared" si="328"/>
        <v>1.1913823302339632</v>
      </c>
      <c r="P1593" s="2050">
        <f t="shared" si="329"/>
        <v>362.32419187002785</v>
      </c>
      <c r="Q1593" s="2051">
        <f t="shared" si="330"/>
        <v>71.482939814037792</v>
      </c>
    </row>
    <row r="1594" spans="1:17">
      <c r="A1594" s="2062"/>
      <c r="B1594" s="15">
        <v>4</v>
      </c>
      <c r="C1594" s="2044" t="s">
        <v>915</v>
      </c>
      <c r="D1594" s="2045">
        <v>12</v>
      </c>
      <c r="E1594" s="2044" t="s">
        <v>43</v>
      </c>
      <c r="F1594" s="2046">
        <f t="shared" si="331"/>
        <v>6.75</v>
      </c>
      <c r="G1594" s="2044">
        <v>0.9</v>
      </c>
      <c r="H1594" s="2044">
        <v>1.96</v>
      </c>
      <c r="I1594" s="2044">
        <v>3.89</v>
      </c>
      <c r="J1594" s="2044">
        <v>631.48</v>
      </c>
      <c r="K1594" s="2044">
        <v>3.89</v>
      </c>
      <c r="L1594" s="2044">
        <v>631.48</v>
      </c>
      <c r="M1594" s="2047">
        <f t="shared" si="327"/>
        <v>6.1601317539747898E-3</v>
      </c>
      <c r="N1594" s="2048">
        <v>197.29</v>
      </c>
      <c r="O1594" s="2049">
        <f t="shared" si="328"/>
        <v>1.2153323937416862</v>
      </c>
      <c r="P1594" s="2050">
        <f t="shared" si="329"/>
        <v>369.60790523848743</v>
      </c>
      <c r="Q1594" s="2051">
        <f t="shared" si="330"/>
        <v>72.919943624501173</v>
      </c>
    </row>
    <row r="1595" spans="1:17">
      <c r="A1595" s="2062"/>
      <c r="B1595" s="15">
        <v>5</v>
      </c>
      <c r="C1595" s="2044" t="s">
        <v>916</v>
      </c>
      <c r="D1595" s="2045">
        <v>40</v>
      </c>
      <c r="E1595" s="2044" t="s">
        <v>43</v>
      </c>
      <c r="F1595" s="2046">
        <f t="shared" si="331"/>
        <v>27.18</v>
      </c>
      <c r="G1595" s="2044">
        <v>4.25</v>
      </c>
      <c r="H1595" s="2044">
        <v>6.44</v>
      </c>
      <c r="I1595" s="2044">
        <v>16.489999999999998</v>
      </c>
      <c r="J1595" s="2044">
        <v>2287.4499999999998</v>
      </c>
      <c r="K1595" s="2044">
        <v>16.489999999999998</v>
      </c>
      <c r="L1595" s="2044">
        <v>2287.4499999999998</v>
      </c>
      <c r="M1595" s="2047">
        <f t="shared" si="327"/>
        <v>7.208900740999803E-3</v>
      </c>
      <c r="N1595" s="2048">
        <v>197.29</v>
      </c>
      <c r="O1595" s="2049">
        <f t="shared" si="328"/>
        <v>1.4222440271918511</v>
      </c>
      <c r="P1595" s="2050">
        <f t="shared" si="329"/>
        <v>432.53404445998814</v>
      </c>
      <c r="Q1595" s="2051">
        <f t="shared" si="330"/>
        <v>85.334641631511062</v>
      </c>
    </row>
    <row r="1596" spans="1:17">
      <c r="A1596" s="2062"/>
      <c r="B1596" s="15">
        <v>6</v>
      </c>
      <c r="C1596" s="2044" t="s">
        <v>917</v>
      </c>
      <c r="D1596" s="2045">
        <v>36</v>
      </c>
      <c r="E1596" s="2044" t="s">
        <v>43</v>
      </c>
      <c r="F1596" s="2046">
        <f t="shared" si="331"/>
        <v>26.82</v>
      </c>
      <c r="G1596" s="2044">
        <v>3.42</v>
      </c>
      <c r="H1596" s="2044">
        <v>5.9</v>
      </c>
      <c r="I1596" s="2044">
        <v>17.5</v>
      </c>
      <c r="J1596" s="2044">
        <v>2305.31</v>
      </c>
      <c r="K1596" s="2044">
        <v>17</v>
      </c>
      <c r="L1596" s="2044">
        <v>2232.7199999999998</v>
      </c>
      <c r="M1596" s="2047">
        <f t="shared" si="327"/>
        <v>7.6140313160629192E-3</v>
      </c>
      <c r="N1596" s="2048">
        <v>197.29</v>
      </c>
      <c r="O1596" s="2049">
        <f t="shared" si="328"/>
        <v>1.5021722383460532</v>
      </c>
      <c r="P1596" s="2050">
        <f t="shared" si="329"/>
        <v>456.84187896377517</v>
      </c>
      <c r="Q1596" s="2051">
        <f t="shared" si="330"/>
        <v>90.130334300763195</v>
      </c>
    </row>
    <row r="1597" spans="1:17">
      <c r="A1597" s="2062"/>
      <c r="B1597" s="15">
        <v>7</v>
      </c>
      <c r="C1597" s="2044" t="s">
        <v>918</v>
      </c>
      <c r="D1597" s="2045">
        <v>45</v>
      </c>
      <c r="E1597" s="2044" t="s">
        <v>43</v>
      </c>
      <c r="F1597" s="2046">
        <f t="shared" si="331"/>
        <v>29.7</v>
      </c>
      <c r="G1597" s="2044">
        <v>4.0999999999999996</v>
      </c>
      <c r="H1597" s="2044">
        <v>7.3</v>
      </c>
      <c r="I1597" s="2044">
        <v>18.3</v>
      </c>
      <c r="J1597" s="2044">
        <v>2285.7199999999998</v>
      </c>
      <c r="K1597" s="2044">
        <v>18.3</v>
      </c>
      <c r="L1597" s="2044">
        <v>2285.6999999999998</v>
      </c>
      <c r="M1597" s="2047">
        <f t="shared" si="327"/>
        <v>8.006300039375247E-3</v>
      </c>
      <c r="N1597" s="2048">
        <v>197.29</v>
      </c>
      <c r="O1597" s="2049">
        <f t="shared" si="328"/>
        <v>1.5795629347683424</v>
      </c>
      <c r="P1597" s="2050">
        <f t="shared" si="329"/>
        <v>480.37800236251485</v>
      </c>
      <c r="Q1597" s="2051">
        <f t="shared" si="330"/>
        <v>94.77377608610054</v>
      </c>
    </row>
    <row r="1598" spans="1:17">
      <c r="A1598" s="2062"/>
      <c r="B1598" s="15">
        <v>8</v>
      </c>
      <c r="C1598" s="2044" t="s">
        <v>919</v>
      </c>
      <c r="D1598" s="2045">
        <v>20</v>
      </c>
      <c r="E1598" s="2044" t="s">
        <v>43</v>
      </c>
      <c r="F1598" s="2046">
        <f t="shared" si="331"/>
        <v>15.2</v>
      </c>
      <c r="G1598" s="2044">
        <v>1.5</v>
      </c>
      <c r="H1598" s="2044">
        <v>3.3</v>
      </c>
      <c r="I1598" s="2044">
        <v>10.4</v>
      </c>
      <c r="J1598" s="2044">
        <v>1055.4000000000001</v>
      </c>
      <c r="K1598" s="2044">
        <v>10.4</v>
      </c>
      <c r="L1598" s="2044">
        <v>1055.4000000000001</v>
      </c>
      <c r="M1598" s="2047">
        <f t="shared" si="327"/>
        <v>9.8540837597119579E-3</v>
      </c>
      <c r="N1598" s="2048">
        <v>197.29</v>
      </c>
      <c r="O1598" s="2049">
        <f t="shared" si="328"/>
        <v>1.9441121849535721</v>
      </c>
      <c r="P1598" s="2050">
        <f t="shared" si="329"/>
        <v>591.24502558271752</v>
      </c>
      <c r="Q1598" s="2051">
        <f t="shared" si="330"/>
        <v>116.64673109721433</v>
      </c>
    </row>
    <row r="1599" spans="1:17">
      <c r="A1599" s="2062"/>
      <c r="B1599" s="15">
        <v>9</v>
      </c>
      <c r="C1599" s="2044" t="s">
        <v>920</v>
      </c>
      <c r="D1599" s="2045">
        <v>60</v>
      </c>
      <c r="E1599" s="2044" t="s">
        <v>43</v>
      </c>
      <c r="F1599" s="2046">
        <f>G1599+H1599+I1599</f>
        <v>46.8</v>
      </c>
      <c r="G1599" s="2044">
        <v>7.6</v>
      </c>
      <c r="H1599" s="2044">
        <v>0.6</v>
      </c>
      <c r="I1599" s="2044">
        <v>38.6</v>
      </c>
      <c r="J1599" s="2044">
        <v>3263.4</v>
      </c>
      <c r="K1599" s="2044">
        <v>38.6</v>
      </c>
      <c r="L1599" s="2044">
        <v>3263.4</v>
      </c>
      <c r="M1599" s="2047">
        <f t="shared" si="327"/>
        <v>1.1828154685297543E-2</v>
      </c>
      <c r="N1599" s="2048">
        <v>197.29</v>
      </c>
      <c r="O1599" s="2049">
        <f t="shared" si="328"/>
        <v>2.3335766378623521</v>
      </c>
      <c r="P1599" s="2050">
        <f t="shared" si="329"/>
        <v>709.6892811178526</v>
      </c>
      <c r="Q1599" s="2051">
        <f t="shared" si="330"/>
        <v>140.01459827174114</v>
      </c>
    </row>
    <row r="1600" spans="1:17" ht="12" thickBot="1">
      <c r="A1600" s="2063"/>
      <c r="B1600" s="38">
        <v>10</v>
      </c>
      <c r="C1600" s="1126"/>
      <c r="D1600" s="1159"/>
      <c r="E1600" s="1159"/>
      <c r="F1600" s="1277"/>
      <c r="G1600" s="1277"/>
      <c r="H1600" s="1277"/>
      <c r="I1600" s="1277"/>
      <c r="J1600" s="1277"/>
      <c r="K1600" s="1278"/>
      <c r="L1600" s="1277"/>
      <c r="M1600" s="1146"/>
      <c r="N1600" s="1147"/>
      <c r="O1600" s="1161"/>
      <c r="P1600" s="1161"/>
      <c r="Q1600" s="1162"/>
    </row>
    <row r="1601" spans="1:17">
      <c r="A1601" s="2052" t="s">
        <v>332</v>
      </c>
      <c r="B1601" s="251">
        <v>1</v>
      </c>
      <c r="C1601" s="252" t="s">
        <v>921</v>
      </c>
      <c r="D1601" s="251">
        <v>36</v>
      </c>
      <c r="E1601" s="251" t="s">
        <v>43</v>
      </c>
      <c r="F1601" s="269">
        <f>G1601+H1601+I1601</f>
        <v>46.099999999999994</v>
      </c>
      <c r="G1601" s="269">
        <v>2.8</v>
      </c>
      <c r="H1601" s="269">
        <v>6</v>
      </c>
      <c r="I1601" s="269">
        <v>37.299999999999997</v>
      </c>
      <c r="J1601" s="269">
        <v>2354.69</v>
      </c>
      <c r="K1601" s="2064">
        <v>34</v>
      </c>
      <c r="L1601" s="269">
        <v>2153.42</v>
      </c>
      <c r="M1601" s="2065">
        <f>K1601/L1601</f>
        <v>1.5788838220133553E-2</v>
      </c>
      <c r="N1601" s="702">
        <v>197.29</v>
      </c>
      <c r="O1601" s="2066">
        <f>M1601*N1601</f>
        <v>3.1149798924501484</v>
      </c>
      <c r="P1601" s="699">
        <f>M1601*60*1000</f>
        <v>947.33029320801325</v>
      </c>
      <c r="Q1601" s="700">
        <f>O1601*60</f>
        <v>186.89879354700889</v>
      </c>
    </row>
    <row r="1602" spans="1:17">
      <c r="A1602" s="1679"/>
      <c r="B1602" s="296">
        <v>2</v>
      </c>
      <c r="C1602" s="1054"/>
      <c r="D1602" s="1490"/>
      <c r="E1602" s="1490"/>
      <c r="F1602" s="1990"/>
      <c r="G1602" s="1990"/>
      <c r="H1602" s="1990"/>
      <c r="I1602" s="1990"/>
      <c r="J1602" s="1990"/>
      <c r="K1602" s="1994"/>
      <c r="L1602" s="1990"/>
      <c r="M1602" s="1992"/>
      <c r="N1602" s="1055"/>
      <c r="O1602" s="1035"/>
      <c r="P1602" s="1035"/>
      <c r="Q1602" s="1145"/>
    </row>
    <row r="1603" spans="1:17">
      <c r="A1603" s="1679"/>
      <c r="B1603" s="234">
        <v>3</v>
      </c>
      <c r="C1603" s="1054"/>
      <c r="D1603" s="1490"/>
      <c r="E1603" s="1490"/>
      <c r="F1603" s="1990"/>
      <c r="G1603" s="1990"/>
      <c r="H1603" s="1990"/>
      <c r="I1603" s="1990"/>
      <c r="J1603" s="1990"/>
      <c r="K1603" s="1994"/>
      <c r="L1603" s="1990"/>
      <c r="M1603" s="1036"/>
      <c r="N1603" s="1055"/>
      <c r="O1603" s="1035"/>
      <c r="P1603" s="1035"/>
      <c r="Q1603" s="1057"/>
    </row>
    <row r="1604" spans="1:17">
      <c r="A1604" s="1679"/>
      <c r="B1604" s="234">
        <v>4</v>
      </c>
      <c r="C1604" s="1054"/>
      <c r="D1604" s="1490"/>
      <c r="E1604" s="1490"/>
      <c r="F1604" s="1990"/>
      <c r="G1604" s="1990"/>
      <c r="H1604" s="1990"/>
      <c r="I1604" s="1990"/>
      <c r="J1604" s="1990"/>
      <c r="K1604" s="1994"/>
      <c r="L1604" s="1990"/>
      <c r="M1604" s="1036"/>
      <c r="N1604" s="1055"/>
      <c r="O1604" s="1056"/>
      <c r="P1604" s="1035"/>
      <c r="Q1604" s="1057"/>
    </row>
    <row r="1605" spans="1:17">
      <c r="A1605" s="1679"/>
      <c r="B1605" s="234">
        <v>5</v>
      </c>
      <c r="C1605" s="1054"/>
      <c r="D1605" s="1490"/>
      <c r="E1605" s="1490"/>
      <c r="F1605" s="1990"/>
      <c r="G1605" s="1990"/>
      <c r="H1605" s="1990"/>
      <c r="I1605" s="1990"/>
      <c r="J1605" s="1990"/>
      <c r="K1605" s="1994"/>
      <c r="L1605" s="1990"/>
      <c r="M1605" s="1036"/>
      <c r="N1605" s="1055"/>
      <c r="O1605" s="1056"/>
      <c r="P1605" s="1035"/>
      <c r="Q1605" s="1057"/>
    </row>
    <row r="1606" spans="1:17">
      <c r="A1606" s="1679"/>
      <c r="B1606" s="234">
        <v>6</v>
      </c>
      <c r="C1606" s="1054"/>
      <c r="D1606" s="1490"/>
      <c r="E1606" s="1490"/>
      <c r="F1606" s="1990"/>
      <c r="G1606" s="1990"/>
      <c r="H1606" s="1990"/>
      <c r="I1606" s="1990"/>
      <c r="J1606" s="1990"/>
      <c r="K1606" s="1994"/>
      <c r="L1606" s="1990"/>
      <c r="M1606" s="1036"/>
      <c r="N1606" s="1055"/>
      <c r="O1606" s="1056"/>
      <c r="P1606" s="1035"/>
      <c r="Q1606" s="1057"/>
    </row>
    <row r="1607" spans="1:17">
      <c r="A1607" s="1679"/>
      <c r="B1607" s="234">
        <v>7</v>
      </c>
      <c r="C1607" s="1054"/>
      <c r="D1607" s="1490"/>
      <c r="E1607" s="1490"/>
      <c r="F1607" s="1990"/>
      <c r="G1607" s="1990"/>
      <c r="H1607" s="1990"/>
      <c r="I1607" s="1990"/>
      <c r="J1607" s="1990"/>
      <c r="K1607" s="1994"/>
      <c r="L1607" s="1990"/>
      <c r="M1607" s="1036"/>
      <c r="N1607" s="1055"/>
      <c r="O1607" s="1056"/>
      <c r="P1607" s="1035"/>
      <c r="Q1607" s="1057"/>
    </row>
    <row r="1608" spans="1:17">
      <c r="A1608" s="1679"/>
      <c r="B1608" s="234">
        <v>8</v>
      </c>
      <c r="C1608" s="1054"/>
      <c r="D1608" s="1490"/>
      <c r="E1608" s="1490"/>
      <c r="F1608" s="1990"/>
      <c r="G1608" s="1990"/>
      <c r="H1608" s="1990"/>
      <c r="I1608" s="1990"/>
      <c r="J1608" s="1990"/>
      <c r="K1608" s="1994"/>
      <c r="L1608" s="1990"/>
      <c r="M1608" s="1036"/>
      <c r="N1608" s="1055"/>
      <c r="O1608" s="1056"/>
      <c r="P1608" s="1035"/>
      <c r="Q1608" s="1057"/>
    </row>
    <row r="1609" spans="1:17">
      <c r="A1609" s="1680"/>
      <c r="B1609" s="248">
        <v>9</v>
      </c>
      <c r="C1609" s="1054"/>
      <c r="D1609" s="1490"/>
      <c r="E1609" s="1490"/>
      <c r="F1609" s="1990"/>
      <c r="G1609" s="1990"/>
      <c r="H1609" s="1990"/>
      <c r="I1609" s="1990"/>
      <c r="J1609" s="1990"/>
      <c r="K1609" s="1994"/>
      <c r="L1609" s="1990"/>
      <c r="M1609" s="1036"/>
      <c r="N1609" s="1055"/>
      <c r="O1609" s="1056"/>
      <c r="P1609" s="1035"/>
      <c r="Q1609" s="1057"/>
    </row>
    <row r="1610" spans="1:17" ht="12" thickBot="1">
      <c r="A1610" s="1680"/>
      <c r="B1610" s="248">
        <v>10</v>
      </c>
      <c r="C1610" s="2067"/>
      <c r="D1610" s="2068"/>
      <c r="E1610" s="2068"/>
      <c r="F1610" s="2069"/>
      <c r="G1610" s="2069"/>
      <c r="H1610" s="2069"/>
      <c r="I1610" s="2069"/>
      <c r="J1610" s="2069"/>
      <c r="K1610" s="2070"/>
      <c r="L1610" s="2069"/>
      <c r="M1610" s="2071"/>
      <c r="N1610" s="2072"/>
      <c r="O1610" s="2073"/>
      <c r="P1610" s="2073"/>
      <c r="Q1610" s="2074"/>
    </row>
    <row r="1611" spans="1:17">
      <c r="A1611" s="1560" t="s">
        <v>333</v>
      </c>
      <c r="B1611" s="260">
        <v>1</v>
      </c>
      <c r="C1611" s="1286" t="s">
        <v>922</v>
      </c>
      <c r="D1611" s="260">
        <v>80</v>
      </c>
      <c r="E1611" s="260" t="s">
        <v>43</v>
      </c>
      <c r="F1611" s="1287">
        <f t="shared" ref="F1611:F1619" si="332">G1611+H1611+I1611</f>
        <v>80.7</v>
      </c>
      <c r="G1611" s="1287">
        <v>6.1</v>
      </c>
      <c r="H1611" s="1287">
        <v>13</v>
      </c>
      <c r="I1611" s="1287">
        <v>61.6</v>
      </c>
      <c r="J1611" s="1288">
        <v>3919.9</v>
      </c>
      <c r="K1611" s="2057">
        <v>56.6</v>
      </c>
      <c r="L1611" s="1288">
        <v>3686.36</v>
      </c>
      <c r="M1611" s="1289">
        <f t="shared" ref="M1611:M1619" si="333">K1611/L1611</f>
        <v>1.5353899239358065E-2</v>
      </c>
      <c r="N1611" s="1288">
        <v>197.29</v>
      </c>
      <c r="O1611" s="2058">
        <f t="shared" ref="O1611:O1619" si="334">M1611*N1611</f>
        <v>3.0291707809329527</v>
      </c>
      <c r="P1611" s="1290">
        <f t="shared" ref="P1611:P1619" si="335">M1611*60*1000</f>
        <v>921.23395436148394</v>
      </c>
      <c r="Q1611" s="1291">
        <f t="shared" ref="Q1611:Q1619" si="336">O1611*60</f>
        <v>181.75024685597717</v>
      </c>
    </row>
    <row r="1612" spans="1:17">
      <c r="A1612" s="1522"/>
      <c r="B1612" s="254">
        <v>2</v>
      </c>
      <c r="C1612" s="233" t="s">
        <v>923</v>
      </c>
      <c r="D1612" s="254">
        <v>45</v>
      </c>
      <c r="E1612" s="254" t="s">
        <v>43</v>
      </c>
      <c r="F1612" s="1038">
        <f t="shared" si="332"/>
        <v>51.199999999999996</v>
      </c>
      <c r="G1612" s="1038">
        <v>4.0999999999999996</v>
      </c>
      <c r="H1612" s="1038">
        <v>7.3</v>
      </c>
      <c r="I1612" s="1038">
        <v>39.799999999999997</v>
      </c>
      <c r="J1612" s="233">
        <v>2363.02</v>
      </c>
      <c r="K1612" s="2059">
        <v>39.799999999999997</v>
      </c>
      <c r="L1612" s="233">
        <v>2363.02</v>
      </c>
      <c r="M1612" s="1040">
        <f t="shared" si="333"/>
        <v>1.6842853636448274E-2</v>
      </c>
      <c r="N1612" s="1041">
        <v>197.29</v>
      </c>
      <c r="O1612" s="255">
        <f t="shared" si="334"/>
        <v>3.3229265939348798</v>
      </c>
      <c r="P1612" s="1042">
        <f t="shared" si="335"/>
        <v>1010.5712181868964</v>
      </c>
      <c r="Q1612" s="1044">
        <f t="shared" si="336"/>
        <v>199.37559563609278</v>
      </c>
    </row>
    <row r="1613" spans="1:17">
      <c r="A1613" s="1522"/>
      <c r="B1613" s="254">
        <v>3</v>
      </c>
      <c r="C1613" s="233" t="s">
        <v>924</v>
      </c>
      <c r="D1613" s="254">
        <v>40</v>
      </c>
      <c r="E1613" s="254" t="s">
        <v>43</v>
      </c>
      <c r="F1613" s="1038">
        <f t="shared" si="332"/>
        <v>50.3</v>
      </c>
      <c r="G1613" s="2060">
        <v>5.0999999999999996</v>
      </c>
      <c r="H1613" s="2060">
        <v>6.4</v>
      </c>
      <c r="I1613" s="2060">
        <v>38.799999999999997</v>
      </c>
      <c r="J1613" s="1041">
        <v>2278.59</v>
      </c>
      <c r="K1613" s="2059">
        <v>38.799999999999997</v>
      </c>
      <c r="L1613" s="1041">
        <v>2278.59</v>
      </c>
      <c r="M1613" s="1040">
        <f t="shared" si="333"/>
        <v>1.7028074379331074E-2</v>
      </c>
      <c r="N1613" s="1041">
        <v>197.29</v>
      </c>
      <c r="O1613" s="255">
        <f t="shared" si="334"/>
        <v>3.3594687942982273</v>
      </c>
      <c r="P1613" s="1042">
        <f t="shared" si="335"/>
        <v>1021.6844627598645</v>
      </c>
      <c r="Q1613" s="1044">
        <f t="shared" si="336"/>
        <v>201.56812765789363</v>
      </c>
    </row>
    <row r="1614" spans="1:17">
      <c r="A1614" s="1522"/>
      <c r="B1614" s="254">
        <v>4</v>
      </c>
      <c r="C1614" s="233" t="s">
        <v>925</v>
      </c>
      <c r="D1614" s="254">
        <v>60</v>
      </c>
      <c r="E1614" s="254" t="s">
        <v>43</v>
      </c>
      <c r="F1614" s="2001">
        <f t="shared" si="332"/>
        <v>56.2</v>
      </c>
      <c r="G1614" s="2001">
        <v>4.2</v>
      </c>
      <c r="H1614" s="2001">
        <v>9.8000000000000007</v>
      </c>
      <c r="I1614" s="2001">
        <v>42.2</v>
      </c>
      <c r="J1614" s="1038">
        <v>2404.54</v>
      </c>
      <c r="K1614" s="2061">
        <v>42.2</v>
      </c>
      <c r="L1614" s="1038">
        <v>2404.54</v>
      </c>
      <c r="M1614" s="1040">
        <f t="shared" si="333"/>
        <v>1.7550134329227213E-2</v>
      </c>
      <c r="N1614" s="1041">
        <v>197.29</v>
      </c>
      <c r="O1614" s="255">
        <f t="shared" si="334"/>
        <v>3.4624660018132367</v>
      </c>
      <c r="P1614" s="1042">
        <f t="shared" si="335"/>
        <v>1053.0080597536328</v>
      </c>
      <c r="Q1614" s="1044">
        <f t="shared" si="336"/>
        <v>207.74796010879419</v>
      </c>
    </row>
    <row r="1615" spans="1:17">
      <c r="A1615" s="1522"/>
      <c r="B1615" s="254">
        <v>5</v>
      </c>
      <c r="C1615" s="233" t="s">
        <v>926</v>
      </c>
      <c r="D1615" s="254">
        <v>80</v>
      </c>
      <c r="E1615" s="254" t="s">
        <v>43</v>
      </c>
      <c r="F1615" s="1038">
        <f t="shared" si="332"/>
        <v>92.100000000000009</v>
      </c>
      <c r="G1615" s="1038">
        <v>8.6999999999999993</v>
      </c>
      <c r="H1615" s="1038">
        <v>13</v>
      </c>
      <c r="I1615" s="1038">
        <v>70.400000000000006</v>
      </c>
      <c r="J1615" s="233">
        <v>3925.41</v>
      </c>
      <c r="K1615" s="2059">
        <v>65.900000000000006</v>
      </c>
      <c r="L1615" s="233">
        <v>3670.74</v>
      </c>
      <c r="M1615" s="1040">
        <f t="shared" si="333"/>
        <v>1.7952783362482773E-2</v>
      </c>
      <c r="N1615" s="1041">
        <v>197.29</v>
      </c>
      <c r="O1615" s="255">
        <f t="shared" si="334"/>
        <v>3.5419046295842262</v>
      </c>
      <c r="P1615" s="1042">
        <f t="shared" si="335"/>
        <v>1077.1670017489662</v>
      </c>
      <c r="Q1615" s="1044">
        <f t="shared" si="336"/>
        <v>212.51427777505359</v>
      </c>
    </row>
    <row r="1616" spans="1:17">
      <c r="A1616" s="1522"/>
      <c r="B1616" s="254">
        <v>6</v>
      </c>
      <c r="C1616" s="233" t="s">
        <v>927</v>
      </c>
      <c r="D1616" s="254">
        <v>80</v>
      </c>
      <c r="E1616" s="254" t="s">
        <v>43</v>
      </c>
      <c r="F1616" s="1038">
        <f t="shared" si="332"/>
        <v>90.9</v>
      </c>
      <c r="G1616" s="1038">
        <v>6.3</v>
      </c>
      <c r="H1616" s="1038">
        <v>12.9</v>
      </c>
      <c r="I1616" s="1038">
        <v>71.7</v>
      </c>
      <c r="J1616" s="1041">
        <v>3898.3</v>
      </c>
      <c r="K1616" s="2059">
        <v>62.2</v>
      </c>
      <c r="L1616" s="1041">
        <v>3435.94</v>
      </c>
      <c r="M1616" s="1040">
        <f t="shared" si="333"/>
        <v>1.8102760816545108E-2</v>
      </c>
      <c r="N1616" s="1041">
        <v>197.29</v>
      </c>
      <c r="O1616" s="255">
        <f t="shared" si="334"/>
        <v>3.5714936814961842</v>
      </c>
      <c r="P1616" s="1042">
        <f t="shared" si="335"/>
        <v>1086.1656489927066</v>
      </c>
      <c r="Q1616" s="1044">
        <f t="shared" si="336"/>
        <v>214.28962088977104</v>
      </c>
    </row>
    <row r="1617" spans="1:17">
      <c r="A1617" s="1522"/>
      <c r="B1617" s="254">
        <v>7</v>
      </c>
      <c r="C1617" s="233" t="s">
        <v>928</v>
      </c>
      <c r="D1617" s="254">
        <v>45</v>
      </c>
      <c r="E1617" s="254" t="s">
        <v>43</v>
      </c>
      <c r="F1617" s="1038">
        <f t="shared" si="332"/>
        <v>53.8</v>
      </c>
      <c r="G1617" s="1038">
        <v>3.5</v>
      </c>
      <c r="H1617" s="1038">
        <v>7.3</v>
      </c>
      <c r="I1617" s="1038">
        <v>43</v>
      </c>
      <c r="J1617" s="233">
        <v>2356.23</v>
      </c>
      <c r="K1617" s="2059">
        <v>43</v>
      </c>
      <c r="L1617" s="233">
        <v>2356.23</v>
      </c>
      <c r="M1617" s="1040">
        <f t="shared" si="333"/>
        <v>1.8249491772874465E-2</v>
      </c>
      <c r="N1617" s="1041">
        <v>197.29</v>
      </c>
      <c r="O1617" s="255">
        <f t="shared" si="334"/>
        <v>3.600442231870403</v>
      </c>
      <c r="P1617" s="1042">
        <f t="shared" si="335"/>
        <v>1094.9695063724678</v>
      </c>
      <c r="Q1617" s="1044">
        <f t="shared" si="336"/>
        <v>216.02653391222418</v>
      </c>
    </row>
    <row r="1618" spans="1:17">
      <c r="A1618" s="1522"/>
      <c r="B1618" s="254">
        <v>8</v>
      </c>
      <c r="C1618" s="233" t="s">
        <v>929</v>
      </c>
      <c r="D1618" s="254">
        <v>40</v>
      </c>
      <c r="E1618" s="254" t="s">
        <v>43</v>
      </c>
      <c r="F1618" s="1038">
        <v>37.4</v>
      </c>
      <c r="G1618" s="1038">
        <v>4.8</v>
      </c>
      <c r="H1618" s="1038">
        <v>6.5</v>
      </c>
      <c r="I1618" s="1038">
        <v>46.8</v>
      </c>
      <c r="J1618" s="233">
        <v>2512.91</v>
      </c>
      <c r="K1618" s="2059">
        <v>46.8</v>
      </c>
      <c r="L1618" s="233">
        <v>2512.91</v>
      </c>
      <c r="M1618" s="1040">
        <f t="shared" si="333"/>
        <v>1.8623826559645989E-2</v>
      </c>
      <c r="N1618" s="1041">
        <v>197.29</v>
      </c>
      <c r="O1618" s="255">
        <f t="shared" si="334"/>
        <v>3.6742947419525569</v>
      </c>
      <c r="P1618" s="1042">
        <f t="shared" si="335"/>
        <v>1117.4295935787593</v>
      </c>
      <c r="Q1618" s="1044">
        <f t="shared" si="336"/>
        <v>220.45768451715341</v>
      </c>
    </row>
    <row r="1619" spans="1:17">
      <c r="A1619" s="1522"/>
      <c r="B1619" s="254">
        <v>9</v>
      </c>
      <c r="C1619" s="233" t="s">
        <v>930</v>
      </c>
      <c r="D1619" s="254">
        <v>85</v>
      </c>
      <c r="E1619" s="254" t="s">
        <v>43</v>
      </c>
      <c r="F1619" s="1038">
        <f>G1619+H1619+I1619</f>
        <v>105.5</v>
      </c>
      <c r="G1619" s="1038">
        <v>5.7</v>
      </c>
      <c r="H1619" s="1038">
        <v>13.9</v>
      </c>
      <c r="I1619" s="1038">
        <v>85.9</v>
      </c>
      <c r="J1619" s="233">
        <v>3854.08</v>
      </c>
      <c r="K1619" s="2059">
        <v>84.3</v>
      </c>
      <c r="L1619" s="233">
        <v>3854.08</v>
      </c>
      <c r="M1619" s="1040">
        <f t="shared" si="333"/>
        <v>2.1872924277648621E-2</v>
      </c>
      <c r="N1619" s="1041">
        <v>197.29</v>
      </c>
      <c r="O1619" s="255">
        <f t="shared" si="334"/>
        <v>4.315309230737296</v>
      </c>
      <c r="P1619" s="1042">
        <f t="shared" si="335"/>
        <v>1312.3754566589173</v>
      </c>
      <c r="Q1619" s="1044">
        <f t="shared" si="336"/>
        <v>258.91855384423775</v>
      </c>
    </row>
    <row r="1620" spans="1:17" ht="12" thickBot="1">
      <c r="A1620" s="1563"/>
      <c r="B1620" s="282">
        <v>10</v>
      </c>
      <c r="C1620" s="2075" t="s">
        <v>937</v>
      </c>
      <c r="D1620" s="282">
        <v>45</v>
      </c>
      <c r="E1620" s="282" t="s">
        <v>43</v>
      </c>
      <c r="F1620" s="2076">
        <v>34.35</v>
      </c>
      <c r="G1620" s="2076">
        <v>4.2</v>
      </c>
      <c r="H1620" s="2076">
        <v>7.3</v>
      </c>
      <c r="I1620" s="2076">
        <v>44.2</v>
      </c>
      <c r="J1620" s="2076">
        <v>2336.2399999999998</v>
      </c>
      <c r="K1620" s="2077">
        <v>44.2</v>
      </c>
      <c r="L1620" s="2076">
        <v>2336.2399999999998</v>
      </c>
      <c r="M1620" s="2078">
        <f>K1620/L1620</f>
        <v>1.8919289114132112E-2</v>
      </c>
      <c r="N1620" s="2079">
        <v>197.29</v>
      </c>
      <c r="O1620" s="2080">
        <f>M1620*N1620</f>
        <v>3.7325865493271242</v>
      </c>
      <c r="P1620" s="2081">
        <f>M1620*60*1000</f>
        <v>1135.1573468479269</v>
      </c>
      <c r="Q1620" s="2082">
        <f>O1620*60</f>
        <v>223.95519295962745</v>
      </c>
    </row>
    <row r="1621" spans="1:17">
      <c r="A1621" s="1588" t="s">
        <v>341</v>
      </c>
      <c r="B1621" s="21">
        <v>1</v>
      </c>
      <c r="C1621" s="692" t="s">
        <v>938</v>
      </c>
      <c r="D1621" s="21">
        <v>42</v>
      </c>
      <c r="E1621" s="21" t="s">
        <v>43</v>
      </c>
      <c r="F1621" s="275">
        <v>27.78</v>
      </c>
      <c r="G1621" s="275">
        <v>2.9</v>
      </c>
      <c r="H1621" s="275">
        <v>0.4</v>
      </c>
      <c r="I1621" s="275">
        <v>41.2</v>
      </c>
      <c r="J1621" s="275">
        <v>1954.43</v>
      </c>
      <c r="K1621" s="2054">
        <v>38.299999999999997</v>
      </c>
      <c r="L1621" s="275">
        <v>1864.61</v>
      </c>
      <c r="M1621" s="826">
        <f>K1621/L1621</f>
        <v>2.0540488359496088E-2</v>
      </c>
      <c r="N1621" s="695">
        <v>197.29</v>
      </c>
      <c r="O1621" s="2055">
        <f>M1621*N1621</f>
        <v>4.0524329484449835</v>
      </c>
      <c r="P1621" s="772">
        <f>M1621*60*1000</f>
        <v>1232.4293015697654</v>
      </c>
      <c r="Q1621" s="773">
        <f>O1621*60</f>
        <v>243.14597690669902</v>
      </c>
    </row>
    <row r="1622" spans="1:17">
      <c r="A1622" s="1676"/>
      <c r="B1622" s="23">
        <v>2</v>
      </c>
      <c r="C1622" s="27" t="s">
        <v>939</v>
      </c>
      <c r="D1622" s="23">
        <v>107</v>
      </c>
      <c r="E1622" s="23" t="s">
        <v>43</v>
      </c>
      <c r="F1622" s="270">
        <f>G1622+H1622+I1622</f>
        <v>79.5</v>
      </c>
      <c r="G1622" s="270">
        <v>4.0999999999999996</v>
      </c>
      <c r="H1622" s="270">
        <v>17.399999999999999</v>
      </c>
      <c r="I1622" s="270">
        <v>58</v>
      </c>
      <c r="J1622" s="270">
        <v>2639.07</v>
      </c>
      <c r="K1622" s="2056">
        <v>53.5</v>
      </c>
      <c r="L1622" s="270">
        <v>2507.08</v>
      </c>
      <c r="M1622" s="31">
        <f>K1622/L1622</f>
        <v>2.1339566348102176E-2</v>
      </c>
      <c r="N1622" s="30">
        <v>197.29</v>
      </c>
      <c r="O1622" s="2053">
        <f>M1622*N1622</f>
        <v>4.2100830448170781</v>
      </c>
      <c r="P1622" s="43">
        <f>M1622*60*1000</f>
        <v>1280.3739808861305</v>
      </c>
      <c r="Q1622" s="44">
        <f>O1622*60</f>
        <v>252.60498268902469</v>
      </c>
    </row>
    <row r="1623" spans="1:17">
      <c r="A1623" s="1676"/>
      <c r="B1623" s="23">
        <v>3</v>
      </c>
      <c r="C1623" s="27" t="s">
        <v>940</v>
      </c>
      <c r="D1623" s="23">
        <v>20</v>
      </c>
      <c r="E1623" s="23" t="s">
        <v>43</v>
      </c>
      <c r="F1623" s="270">
        <v>16.399999999999999</v>
      </c>
      <c r="G1623" s="270">
        <v>1.4</v>
      </c>
      <c r="H1623" s="270">
        <v>3.3</v>
      </c>
      <c r="I1623" s="270">
        <v>24.3</v>
      </c>
      <c r="J1623" s="270">
        <v>1055.4000000000001</v>
      </c>
      <c r="K1623" s="2056">
        <v>24.3</v>
      </c>
      <c r="L1623" s="270">
        <v>1055.4000000000001</v>
      </c>
      <c r="M1623" s="31">
        <f>K1623/L1623</f>
        <v>2.3024445707788516E-2</v>
      </c>
      <c r="N1623" s="30">
        <v>197.29</v>
      </c>
      <c r="O1623" s="2053">
        <f>M1623*N1623</f>
        <v>4.5424928936895963</v>
      </c>
      <c r="P1623" s="43">
        <f>M1623*60*1000</f>
        <v>1381.466742467311</v>
      </c>
      <c r="Q1623" s="44">
        <f>O1623*60</f>
        <v>272.54957362137577</v>
      </c>
    </row>
    <row r="1624" spans="1:17">
      <c r="A1624" s="1538"/>
      <c r="B1624" s="23">
        <v>4</v>
      </c>
      <c r="C1624" s="27" t="s">
        <v>941</v>
      </c>
      <c r="D1624" s="23">
        <v>24</v>
      </c>
      <c r="E1624" s="23" t="s">
        <v>43</v>
      </c>
      <c r="F1624" s="270">
        <v>13.7</v>
      </c>
      <c r="G1624" s="270">
        <v>1.8</v>
      </c>
      <c r="H1624" s="270">
        <v>0.2</v>
      </c>
      <c r="I1624" s="270">
        <v>27.4</v>
      </c>
      <c r="J1624" s="270">
        <v>1111.8599999999999</v>
      </c>
      <c r="K1624" s="2056">
        <v>24</v>
      </c>
      <c r="L1624" s="270">
        <v>980.15</v>
      </c>
      <c r="M1624" s="31">
        <f>K1624/L1624</f>
        <v>2.4486048053869305E-2</v>
      </c>
      <c r="N1624" s="30">
        <v>197.29</v>
      </c>
      <c r="O1624" s="2053">
        <f>M1624*N1624</f>
        <v>4.8308524205478749</v>
      </c>
      <c r="P1624" s="43">
        <f>M1624*60*1000</f>
        <v>1469.1628832321585</v>
      </c>
      <c r="Q1624" s="44">
        <f>O1624*60</f>
        <v>289.85114523287251</v>
      </c>
    </row>
    <row r="1625" spans="1:17">
      <c r="A1625" s="1538"/>
      <c r="B1625" s="23">
        <v>5</v>
      </c>
      <c r="C1625" s="27" t="s">
        <v>931</v>
      </c>
      <c r="D1625" s="23">
        <v>42</v>
      </c>
      <c r="E1625" s="23" t="s">
        <v>43</v>
      </c>
      <c r="F1625" s="270">
        <f t="shared" ref="F1625:F1630" si="337">G1625+H1625+I1625</f>
        <v>35.299999999999997</v>
      </c>
      <c r="G1625" s="270">
        <v>2.6</v>
      </c>
      <c r="H1625" s="270">
        <v>0.4</v>
      </c>
      <c r="I1625" s="270">
        <v>32.299999999999997</v>
      </c>
      <c r="J1625" s="30">
        <v>1469.95</v>
      </c>
      <c r="K1625" s="2056">
        <v>28.2</v>
      </c>
      <c r="L1625" s="30">
        <v>1078.77</v>
      </c>
      <c r="M1625" s="31">
        <f t="shared" ref="M1625:M1630" si="338">K1625/L1625</f>
        <v>2.6140882671931921E-2</v>
      </c>
      <c r="N1625" s="30">
        <v>197.29</v>
      </c>
      <c r="O1625" s="2053">
        <f t="shared" ref="O1625:O1630" si="339">M1625*N1625</f>
        <v>5.1573347423454488</v>
      </c>
      <c r="P1625" s="43">
        <f t="shared" ref="P1625:P1630" si="340">M1625*60*1000</f>
        <v>1568.4529603159151</v>
      </c>
      <c r="Q1625" s="44">
        <f t="shared" ref="Q1625:Q1630" si="341">O1625*60</f>
        <v>309.4400845407269</v>
      </c>
    </row>
    <row r="1626" spans="1:17">
      <c r="A1626" s="1538"/>
      <c r="B1626" s="23">
        <v>6</v>
      </c>
      <c r="C1626" s="27" t="s">
        <v>932</v>
      </c>
      <c r="D1626" s="23">
        <v>14</v>
      </c>
      <c r="E1626" s="23" t="s">
        <v>43</v>
      </c>
      <c r="F1626" s="270">
        <f t="shared" si="337"/>
        <v>17.599999999999998</v>
      </c>
      <c r="G1626" s="270">
        <v>0.8</v>
      </c>
      <c r="H1626" s="270">
        <v>0.1</v>
      </c>
      <c r="I1626" s="270">
        <v>16.7</v>
      </c>
      <c r="J1626" s="30">
        <v>624.59</v>
      </c>
      <c r="K1626" s="2056">
        <v>16.7</v>
      </c>
      <c r="L1626" s="30">
        <v>624.59</v>
      </c>
      <c r="M1626" s="31">
        <f t="shared" si="338"/>
        <v>2.6737539826125936E-2</v>
      </c>
      <c r="N1626" s="30">
        <v>197.29</v>
      </c>
      <c r="O1626" s="2053">
        <f t="shared" si="339"/>
        <v>5.2750492322963858</v>
      </c>
      <c r="P1626" s="43">
        <f t="shared" si="340"/>
        <v>1604.2523895675563</v>
      </c>
      <c r="Q1626" s="44">
        <f t="shared" si="341"/>
        <v>316.50295393778316</v>
      </c>
    </row>
    <row r="1627" spans="1:17">
      <c r="A1627" s="1538"/>
      <c r="B1627" s="23">
        <v>7</v>
      </c>
      <c r="C1627" s="27" t="s">
        <v>933</v>
      </c>
      <c r="D1627" s="23">
        <v>31</v>
      </c>
      <c r="E1627" s="23" t="s">
        <v>43</v>
      </c>
      <c r="F1627" s="270">
        <v>23.7</v>
      </c>
      <c r="G1627" s="270">
        <v>1.6</v>
      </c>
      <c r="H1627" s="270">
        <v>2.5</v>
      </c>
      <c r="I1627" s="270">
        <v>38.6</v>
      </c>
      <c r="J1627" s="30">
        <v>1226.6400000000001</v>
      </c>
      <c r="K1627" s="2056">
        <v>32.4</v>
      </c>
      <c r="L1627" s="30">
        <v>1202.5899999999999</v>
      </c>
      <c r="M1627" s="31">
        <f t="shared" si="338"/>
        <v>2.6941850505991235E-2</v>
      </c>
      <c r="N1627" s="30">
        <v>197.29</v>
      </c>
      <c r="O1627" s="2053">
        <f t="shared" si="339"/>
        <v>5.3153576863270109</v>
      </c>
      <c r="P1627" s="43">
        <f t="shared" si="340"/>
        <v>1616.511030359474</v>
      </c>
      <c r="Q1627" s="44">
        <f t="shared" si="341"/>
        <v>318.92146117962068</v>
      </c>
    </row>
    <row r="1628" spans="1:17">
      <c r="A1628" s="1538"/>
      <c r="B1628" s="23">
        <v>8</v>
      </c>
      <c r="C1628" s="27" t="s">
        <v>934</v>
      </c>
      <c r="D1628" s="23">
        <v>24</v>
      </c>
      <c r="E1628" s="23" t="s">
        <v>43</v>
      </c>
      <c r="F1628" s="270">
        <f t="shared" si="337"/>
        <v>28.7</v>
      </c>
      <c r="G1628" s="270">
        <v>2</v>
      </c>
      <c r="H1628" s="270">
        <v>0.2</v>
      </c>
      <c r="I1628" s="270">
        <v>26.5</v>
      </c>
      <c r="J1628" s="30">
        <v>924.4</v>
      </c>
      <c r="K1628" s="2056">
        <v>26.5</v>
      </c>
      <c r="L1628" s="30">
        <v>924.4</v>
      </c>
      <c r="M1628" s="31">
        <f t="shared" si="338"/>
        <v>2.8667243617481609E-2</v>
      </c>
      <c r="N1628" s="30">
        <v>197.29</v>
      </c>
      <c r="O1628" s="2053">
        <f t="shared" si="339"/>
        <v>5.6557604932929468</v>
      </c>
      <c r="P1628" s="43">
        <f t="shared" si="340"/>
        <v>1720.0346170488965</v>
      </c>
      <c r="Q1628" s="44">
        <f t="shared" si="341"/>
        <v>339.34562959757682</v>
      </c>
    </row>
    <row r="1629" spans="1:17">
      <c r="A1629" s="1538"/>
      <c r="B1629" s="23">
        <v>9</v>
      </c>
      <c r="C1629" s="27" t="s">
        <v>935</v>
      </c>
      <c r="D1629" s="23">
        <v>4</v>
      </c>
      <c r="E1629" s="23" t="s">
        <v>43</v>
      </c>
      <c r="F1629" s="270">
        <f t="shared" si="337"/>
        <v>6.25</v>
      </c>
      <c r="G1629" s="270">
        <v>0.31</v>
      </c>
      <c r="H1629" s="270">
        <v>0.04</v>
      </c>
      <c r="I1629" s="270">
        <v>5.9</v>
      </c>
      <c r="J1629" s="30">
        <v>152.25</v>
      </c>
      <c r="K1629" s="2056">
        <v>5.9</v>
      </c>
      <c r="L1629" s="30">
        <v>152.25</v>
      </c>
      <c r="M1629" s="31">
        <f t="shared" si="338"/>
        <v>3.8752052545155999E-2</v>
      </c>
      <c r="N1629" s="30">
        <v>197.29</v>
      </c>
      <c r="O1629" s="2053">
        <f t="shared" si="339"/>
        <v>7.645392446633827</v>
      </c>
      <c r="P1629" s="43">
        <f t="shared" si="340"/>
        <v>2325.1231527093601</v>
      </c>
      <c r="Q1629" s="44">
        <f t="shared" si="341"/>
        <v>458.72354679802964</v>
      </c>
    </row>
    <row r="1630" spans="1:17" ht="12" thickBot="1">
      <c r="A1630" s="1539"/>
      <c r="B1630" s="24">
        <v>10</v>
      </c>
      <c r="C1630" s="28" t="s">
        <v>936</v>
      </c>
      <c r="D1630" s="24">
        <v>4</v>
      </c>
      <c r="E1630" s="24" t="s">
        <v>43</v>
      </c>
      <c r="F1630" s="293">
        <f>G1630+H1630+I1630</f>
        <v>12.799999999999999</v>
      </c>
      <c r="G1630" s="293">
        <v>0.5</v>
      </c>
      <c r="H1630" s="293">
        <v>0.7</v>
      </c>
      <c r="I1630" s="293">
        <v>11.6</v>
      </c>
      <c r="J1630" s="32">
        <v>258.86</v>
      </c>
      <c r="K1630" s="2083">
        <v>11.6</v>
      </c>
      <c r="L1630" s="32">
        <v>258.86</v>
      </c>
      <c r="M1630" s="47">
        <f t="shared" si="338"/>
        <v>4.4811867418681907E-2</v>
      </c>
      <c r="N1630" s="32">
        <v>197.29</v>
      </c>
      <c r="O1630" s="2084">
        <f t="shared" si="339"/>
        <v>8.8409333230317522</v>
      </c>
      <c r="P1630" s="45">
        <f t="shared" si="340"/>
        <v>2688.7120451209144</v>
      </c>
      <c r="Q1630" s="266">
        <f t="shared" si="341"/>
        <v>530.45599938190514</v>
      </c>
    </row>
  </sheetData>
  <dataConsolidate/>
  <mergeCells count="655">
    <mergeCell ref="A1621:A1630"/>
    <mergeCell ref="L1588:L1589"/>
    <mergeCell ref="M1588:M1589"/>
    <mergeCell ref="N1588:N1589"/>
    <mergeCell ref="O1588:O1589"/>
    <mergeCell ref="P1588:P1589"/>
    <mergeCell ref="Q1588:Q1589"/>
    <mergeCell ref="A1591:A1600"/>
    <mergeCell ref="A1601:A1610"/>
    <mergeCell ref="A1611:A1620"/>
    <mergeCell ref="E1587:H1587"/>
    <mergeCell ref="A1588:A1590"/>
    <mergeCell ref="B1588:B1590"/>
    <mergeCell ref="C1588:C1590"/>
    <mergeCell ref="D1588:D1589"/>
    <mergeCell ref="E1588:E1589"/>
    <mergeCell ref="F1588:I1588"/>
    <mergeCell ref="J1588:J1589"/>
    <mergeCell ref="K1588:K1589"/>
    <mergeCell ref="P123:P124"/>
    <mergeCell ref="Q123:Q124"/>
    <mergeCell ref="A127:A136"/>
    <mergeCell ref="A137:A146"/>
    <mergeCell ref="A147:A156"/>
    <mergeCell ref="A157:A166"/>
    <mergeCell ref="A120:Q120"/>
    <mergeCell ref="E121:H121"/>
    <mergeCell ref="A1586:Q1586"/>
    <mergeCell ref="A1544:A1553"/>
    <mergeCell ref="A1554:A1563"/>
    <mergeCell ref="A1564:A1573"/>
    <mergeCell ref="A1574:A1583"/>
    <mergeCell ref="A1497:A1506"/>
    <mergeCell ref="A1507:A1516"/>
    <mergeCell ref="A1517:A1526"/>
    <mergeCell ref="A1527:A1536"/>
    <mergeCell ref="A1539:Q1539"/>
    <mergeCell ref="E1540:H1540"/>
    <mergeCell ref="A1541:A1543"/>
    <mergeCell ref="B1541:B1543"/>
    <mergeCell ref="C1541:C1543"/>
    <mergeCell ref="D1541:D1542"/>
    <mergeCell ref="E1541:E1542"/>
    <mergeCell ref="F1541:I1541"/>
    <mergeCell ref="J1541:J1542"/>
    <mergeCell ref="K1541:K1542"/>
    <mergeCell ref="L1541:L1542"/>
    <mergeCell ref="M1541:M1542"/>
    <mergeCell ref="N1541:N1542"/>
    <mergeCell ref="O1541:O1542"/>
    <mergeCell ref="P1541:P1542"/>
    <mergeCell ref="Q1541:Q1542"/>
    <mergeCell ref="A1492:Q1492"/>
    <mergeCell ref="E1493:H1493"/>
    <mergeCell ref="A1494:A1496"/>
    <mergeCell ref="B1494:B1496"/>
    <mergeCell ref="C1494:C1496"/>
    <mergeCell ref="D1494:D1495"/>
    <mergeCell ref="E1494:E1495"/>
    <mergeCell ref="F1494:I1494"/>
    <mergeCell ref="J1494:J1495"/>
    <mergeCell ref="K1494:K1495"/>
    <mergeCell ref="L1494:L1495"/>
    <mergeCell ref="M1494:M1495"/>
    <mergeCell ref="N1494:N1495"/>
    <mergeCell ref="O1494:O1495"/>
    <mergeCell ref="P1494:P1495"/>
    <mergeCell ref="Q1494:Q1495"/>
    <mergeCell ref="A1450:A1459"/>
    <mergeCell ref="A1460:A1469"/>
    <mergeCell ref="A1470:A1479"/>
    <mergeCell ref="A1480:A1489"/>
    <mergeCell ref="A380:Q380"/>
    <mergeCell ref="E381:H381"/>
    <mergeCell ref="A382:A384"/>
    <mergeCell ref="B382:B384"/>
    <mergeCell ref="C382:C384"/>
    <mergeCell ref="D382:D383"/>
    <mergeCell ref="E382:E383"/>
    <mergeCell ref="F382:I382"/>
    <mergeCell ref="J382:J383"/>
    <mergeCell ref="K382:K383"/>
    <mergeCell ref="L382:L383"/>
    <mergeCell ref="M382:M383"/>
    <mergeCell ref="N382:N383"/>
    <mergeCell ref="O382:O383"/>
    <mergeCell ref="P382:P383"/>
    <mergeCell ref="Q382:Q383"/>
    <mergeCell ref="A386:A395"/>
    <mergeCell ref="A396:A405"/>
    <mergeCell ref="A406:A415"/>
    <mergeCell ref="A416:A425"/>
    <mergeCell ref="A1404:A1413"/>
    <mergeCell ref="A1414:A1423"/>
    <mergeCell ref="A1424:A1433"/>
    <mergeCell ref="A1434:A1443"/>
    <mergeCell ref="A1445:Q1445"/>
    <mergeCell ref="E1446:H1446"/>
    <mergeCell ref="A1447:A1449"/>
    <mergeCell ref="B1447:B1449"/>
    <mergeCell ref="C1447:C1449"/>
    <mergeCell ref="D1447:D1448"/>
    <mergeCell ref="E1447:E1448"/>
    <mergeCell ref="F1447:I1447"/>
    <mergeCell ref="J1447:J1448"/>
    <mergeCell ref="K1447:K1448"/>
    <mergeCell ref="L1447:L1448"/>
    <mergeCell ref="M1447:M1448"/>
    <mergeCell ref="N1447:N1448"/>
    <mergeCell ref="O1447:O1448"/>
    <mergeCell ref="P1447:P1448"/>
    <mergeCell ref="Q1447:Q1448"/>
    <mergeCell ref="A1358:A1367"/>
    <mergeCell ref="A1368:A1377"/>
    <mergeCell ref="A1378:A1387"/>
    <mergeCell ref="A1388:A1397"/>
    <mergeCell ref="A1399:Q1399"/>
    <mergeCell ref="E1400:H1400"/>
    <mergeCell ref="A1401:A1403"/>
    <mergeCell ref="B1401:B1403"/>
    <mergeCell ref="C1401:C1403"/>
    <mergeCell ref="D1401:D1402"/>
    <mergeCell ref="E1401:E1402"/>
    <mergeCell ref="F1401:I1401"/>
    <mergeCell ref="J1401:J1402"/>
    <mergeCell ref="K1401:K1402"/>
    <mergeCell ref="L1401:L1402"/>
    <mergeCell ref="M1401:M1402"/>
    <mergeCell ref="N1401:N1402"/>
    <mergeCell ref="O1401:O1402"/>
    <mergeCell ref="P1401:P1402"/>
    <mergeCell ref="Q1401:Q1402"/>
    <mergeCell ref="A1311:A1320"/>
    <mergeCell ref="A1321:A1330"/>
    <mergeCell ref="A1331:A1340"/>
    <mergeCell ref="A1341:A1350"/>
    <mergeCell ref="A1353:Q1353"/>
    <mergeCell ref="E1354:H1354"/>
    <mergeCell ref="A1355:A1357"/>
    <mergeCell ref="B1355:B1357"/>
    <mergeCell ref="C1355:C1357"/>
    <mergeCell ref="D1355:D1356"/>
    <mergeCell ref="E1355:E1356"/>
    <mergeCell ref="F1355:I1355"/>
    <mergeCell ref="J1355:J1356"/>
    <mergeCell ref="K1355:K1356"/>
    <mergeCell ref="L1355:L1356"/>
    <mergeCell ref="M1355:M1356"/>
    <mergeCell ref="N1355:N1356"/>
    <mergeCell ref="O1355:O1356"/>
    <mergeCell ref="P1355:P1356"/>
    <mergeCell ref="Q1355:Q1356"/>
    <mergeCell ref="A1306:Q1306"/>
    <mergeCell ref="E1307:H1307"/>
    <mergeCell ref="A1308:A1310"/>
    <mergeCell ref="B1308:B1310"/>
    <mergeCell ref="C1308:C1310"/>
    <mergeCell ref="D1308:D1309"/>
    <mergeCell ref="E1308:E1309"/>
    <mergeCell ref="F1308:I1308"/>
    <mergeCell ref="J1308:J1309"/>
    <mergeCell ref="K1308:K1309"/>
    <mergeCell ref="L1308:L1309"/>
    <mergeCell ref="M1308:M1309"/>
    <mergeCell ref="N1308:N1309"/>
    <mergeCell ref="O1308:O1309"/>
    <mergeCell ref="P1308:P1309"/>
    <mergeCell ref="Q1308:Q1309"/>
    <mergeCell ref="A954:A963"/>
    <mergeCell ref="A900:Q900"/>
    <mergeCell ref="A905:A913"/>
    <mergeCell ref="L902:L903"/>
    <mergeCell ref="M902:M903"/>
    <mergeCell ref="N902:N903"/>
    <mergeCell ref="O902:O903"/>
    <mergeCell ref="P902:P903"/>
    <mergeCell ref="Q902:Q903"/>
    <mergeCell ref="A888:A897"/>
    <mergeCell ref="C855:C857"/>
    <mergeCell ref="A832:A841"/>
    <mergeCell ref="A842:A851"/>
    <mergeCell ref="A786:Q786"/>
    <mergeCell ref="A902:A904"/>
    <mergeCell ref="B902:B904"/>
    <mergeCell ref="C902:C904"/>
    <mergeCell ref="D902:D903"/>
    <mergeCell ref="E902:E903"/>
    <mergeCell ref="F902:I902"/>
    <mergeCell ref="P788:P789"/>
    <mergeCell ref="Q788:Q789"/>
    <mergeCell ref="A792:A801"/>
    <mergeCell ref="A802:A811"/>
    <mergeCell ref="A812:A821"/>
    <mergeCell ref="A822:A831"/>
    <mergeCell ref="J788:J789"/>
    <mergeCell ref="K788:K789"/>
    <mergeCell ref="L788:L789"/>
    <mergeCell ref="M788:M789"/>
    <mergeCell ref="N788:N789"/>
    <mergeCell ref="O788:O789"/>
    <mergeCell ref="E854:H854"/>
    <mergeCell ref="A764:A773"/>
    <mergeCell ref="A774:A783"/>
    <mergeCell ref="A718:Q718"/>
    <mergeCell ref="A788:A790"/>
    <mergeCell ref="B788:B790"/>
    <mergeCell ref="C788:C790"/>
    <mergeCell ref="D788:D789"/>
    <mergeCell ref="E788:E789"/>
    <mergeCell ref="F788:I788"/>
    <mergeCell ref="P720:P721"/>
    <mergeCell ref="Q720:Q721"/>
    <mergeCell ref="A724:A733"/>
    <mergeCell ref="A734:A743"/>
    <mergeCell ref="A744:A753"/>
    <mergeCell ref="A754:A763"/>
    <mergeCell ref="J720:J721"/>
    <mergeCell ref="K720:K721"/>
    <mergeCell ref="L720:L721"/>
    <mergeCell ref="M720:M721"/>
    <mergeCell ref="N720:N721"/>
    <mergeCell ref="O720:O721"/>
    <mergeCell ref="A696:A705"/>
    <mergeCell ref="A706:A715"/>
    <mergeCell ref="A650:Q650"/>
    <mergeCell ref="A720:A722"/>
    <mergeCell ref="B720:B722"/>
    <mergeCell ref="C720:C722"/>
    <mergeCell ref="D720:D721"/>
    <mergeCell ref="E720:E721"/>
    <mergeCell ref="F720:I720"/>
    <mergeCell ref="P652:P653"/>
    <mergeCell ref="Q652:Q653"/>
    <mergeCell ref="A656:A665"/>
    <mergeCell ref="A666:A675"/>
    <mergeCell ref="A676:A685"/>
    <mergeCell ref="A686:A695"/>
    <mergeCell ref="J652:J653"/>
    <mergeCell ref="K652:K653"/>
    <mergeCell ref="L652:L653"/>
    <mergeCell ref="M652:M653"/>
    <mergeCell ref="N652:N653"/>
    <mergeCell ref="O652:O653"/>
    <mergeCell ref="A628:A637"/>
    <mergeCell ref="A638:A647"/>
    <mergeCell ref="A582:Q582"/>
    <mergeCell ref="A652:A654"/>
    <mergeCell ref="B652:B654"/>
    <mergeCell ref="C652:C654"/>
    <mergeCell ref="D652:D653"/>
    <mergeCell ref="E652:E653"/>
    <mergeCell ref="F652:I652"/>
    <mergeCell ref="P584:P585"/>
    <mergeCell ref="Q584:Q585"/>
    <mergeCell ref="A588:A597"/>
    <mergeCell ref="A598:A607"/>
    <mergeCell ref="A608:A617"/>
    <mergeCell ref="A618:A627"/>
    <mergeCell ref="J584:J585"/>
    <mergeCell ref="K584:K585"/>
    <mergeCell ref="L584:L585"/>
    <mergeCell ref="M584:M585"/>
    <mergeCell ref="N584:N585"/>
    <mergeCell ref="O584:O585"/>
    <mergeCell ref="E584:E585"/>
    <mergeCell ref="F584:I584"/>
    <mergeCell ref="J516:J517"/>
    <mergeCell ref="F516:I516"/>
    <mergeCell ref="E516:E517"/>
    <mergeCell ref="D516:D517"/>
    <mergeCell ref="C516:C518"/>
    <mergeCell ref="A570:A579"/>
    <mergeCell ref="A560:A569"/>
    <mergeCell ref="A550:A559"/>
    <mergeCell ref="A540:A549"/>
    <mergeCell ref="A530:A539"/>
    <mergeCell ref="A520:A529"/>
    <mergeCell ref="A216:Q216"/>
    <mergeCell ref="O171:O172"/>
    <mergeCell ref="E217:H217"/>
    <mergeCell ref="N855:N856"/>
    <mergeCell ref="P855:P856"/>
    <mergeCell ref="M855:M856"/>
    <mergeCell ref="J902:J903"/>
    <mergeCell ref="K902:K903"/>
    <mergeCell ref="P449:P450"/>
    <mergeCell ref="B516:B518"/>
    <mergeCell ref="A516:A518"/>
    <mergeCell ref="A463:A472"/>
    <mergeCell ref="A473:A482"/>
    <mergeCell ref="F449:I449"/>
    <mergeCell ref="J449:J450"/>
    <mergeCell ref="K449:K450"/>
    <mergeCell ref="L449:L450"/>
    <mergeCell ref="O516:O517"/>
    <mergeCell ref="A868:A877"/>
    <mergeCell ref="A453:A462"/>
    <mergeCell ref="N516:N517"/>
    <mergeCell ref="M516:M517"/>
    <mergeCell ref="L516:L517"/>
    <mergeCell ref="K516:K517"/>
    <mergeCell ref="Q5:Q6"/>
    <mergeCell ref="A9:A18"/>
    <mergeCell ref="A19:A28"/>
    <mergeCell ref="A29:A38"/>
    <mergeCell ref="A39:A48"/>
    <mergeCell ref="A49:A58"/>
    <mergeCell ref="K5:K6"/>
    <mergeCell ref="L5:L6"/>
    <mergeCell ref="M5:M6"/>
    <mergeCell ref="N5:N6"/>
    <mergeCell ref="A5:A7"/>
    <mergeCell ref="O5:O6"/>
    <mergeCell ref="P5:P6"/>
    <mergeCell ref="B5:B7"/>
    <mergeCell ref="C5:C7"/>
    <mergeCell ref="D5:D6"/>
    <mergeCell ref="E5:E6"/>
    <mergeCell ref="F5:I5"/>
    <mergeCell ref="J5:J6"/>
    <mergeCell ref="A59:A68"/>
    <mergeCell ref="M171:M172"/>
    <mergeCell ref="A169:Q169"/>
    <mergeCell ref="O72:O73"/>
    <mergeCell ref="P171:P172"/>
    <mergeCell ref="Q171:Q172"/>
    <mergeCell ref="K72:K73"/>
    <mergeCell ref="A75:A84"/>
    <mergeCell ref="A85:A94"/>
    <mergeCell ref="A95:A104"/>
    <mergeCell ref="B171:B173"/>
    <mergeCell ref="L171:L172"/>
    <mergeCell ref="A123:A125"/>
    <mergeCell ref="B123:B125"/>
    <mergeCell ref="C123:C125"/>
    <mergeCell ref="D123:D124"/>
    <mergeCell ref="E123:E124"/>
    <mergeCell ref="F123:I123"/>
    <mergeCell ref="J123:J124"/>
    <mergeCell ref="K123:K124"/>
    <mergeCell ref="L123:L124"/>
    <mergeCell ref="M123:M124"/>
    <mergeCell ref="N123:N124"/>
    <mergeCell ref="O123:O124"/>
    <mergeCell ref="E315:E316"/>
    <mergeCell ref="F315:I315"/>
    <mergeCell ref="J315:J316"/>
    <mergeCell ref="M315:M316"/>
    <mergeCell ref="N315:N316"/>
    <mergeCell ref="O315:O316"/>
    <mergeCell ref="P315:P316"/>
    <mergeCell ref="A426:A435"/>
    <mergeCell ref="N171:N172"/>
    <mergeCell ref="A269:A278"/>
    <mergeCell ref="K266:K267"/>
    <mergeCell ref="P266:P267"/>
    <mergeCell ref="F266:I266"/>
    <mergeCell ref="L266:L267"/>
    <mergeCell ref="M266:M267"/>
    <mergeCell ref="J266:J267"/>
    <mergeCell ref="N266:N267"/>
    <mergeCell ref="C171:C173"/>
    <mergeCell ref="K171:K172"/>
    <mergeCell ref="A175:A184"/>
    <mergeCell ref="A185:A194"/>
    <mergeCell ref="A195:A204"/>
    <mergeCell ref="A205:A214"/>
    <mergeCell ref="A251:A260"/>
    <mergeCell ref="Q72:Q73"/>
    <mergeCell ref="P72:P73"/>
    <mergeCell ref="E72:E73"/>
    <mergeCell ref="F72:I72"/>
    <mergeCell ref="E170:H170"/>
    <mergeCell ref="A264:Q264"/>
    <mergeCell ref="Q218:Q219"/>
    <mergeCell ref="A221:A230"/>
    <mergeCell ref="A231:A240"/>
    <mergeCell ref="A241:A250"/>
    <mergeCell ref="F218:I218"/>
    <mergeCell ref="J218:J219"/>
    <mergeCell ref="L218:L219"/>
    <mergeCell ref="M218:M219"/>
    <mergeCell ref="N218:N219"/>
    <mergeCell ref="P218:P219"/>
    <mergeCell ref="A218:A220"/>
    <mergeCell ref="B218:B220"/>
    <mergeCell ref="C218:C220"/>
    <mergeCell ref="D218:D219"/>
    <mergeCell ref="E218:E219"/>
    <mergeCell ref="O218:O219"/>
    <mergeCell ref="K218:K219"/>
    <mergeCell ref="E171:E172"/>
    <mergeCell ref="J72:J73"/>
    <mergeCell ref="B967:B969"/>
    <mergeCell ref="N967:N968"/>
    <mergeCell ref="O967:O968"/>
    <mergeCell ref="P967:P968"/>
    <mergeCell ref="M967:M968"/>
    <mergeCell ref="J967:J968"/>
    <mergeCell ref="E787:H787"/>
    <mergeCell ref="E719:H719"/>
    <mergeCell ref="E651:H651"/>
    <mergeCell ref="E583:H583"/>
    <mergeCell ref="E515:H515"/>
    <mergeCell ref="J171:J172"/>
    <mergeCell ref="D171:D172"/>
    <mergeCell ref="E448:H448"/>
    <mergeCell ref="E314:H314"/>
    <mergeCell ref="E265:H265"/>
    <mergeCell ref="M449:M450"/>
    <mergeCell ref="O266:O267"/>
    <mergeCell ref="B266:B268"/>
    <mergeCell ref="C266:C268"/>
    <mergeCell ref="D266:D267"/>
    <mergeCell ref="E266:E267"/>
    <mergeCell ref="K315:K316"/>
    <mergeCell ref="A967:A969"/>
    <mergeCell ref="A855:A857"/>
    <mergeCell ref="A858:A867"/>
    <mergeCell ref="A72:A73"/>
    <mergeCell ref="B72:B73"/>
    <mergeCell ref="C72:C73"/>
    <mergeCell ref="D72:D73"/>
    <mergeCell ref="A105:A114"/>
    <mergeCell ref="A171:A173"/>
    <mergeCell ref="A369:A378"/>
    <mergeCell ref="A266:A268"/>
    <mergeCell ref="A279:A288"/>
    <mergeCell ref="A289:A298"/>
    <mergeCell ref="A299:A308"/>
    <mergeCell ref="A319:A328"/>
    <mergeCell ref="A329:A338"/>
    <mergeCell ref="A339:A348"/>
    <mergeCell ref="A349:A358"/>
    <mergeCell ref="A359:A368"/>
    <mergeCell ref="A447:Q447"/>
    <mergeCell ref="A436:A445"/>
    <mergeCell ref="N449:N450"/>
    <mergeCell ref="A449:A451"/>
    <mergeCell ref="B449:B451"/>
    <mergeCell ref="F171:I171"/>
    <mergeCell ref="A483:A492"/>
    <mergeCell ref="A493:A502"/>
    <mergeCell ref="A503:A512"/>
    <mergeCell ref="A514:Q514"/>
    <mergeCell ref="Q516:Q517"/>
    <mergeCell ref="P516:P517"/>
    <mergeCell ref="A584:A586"/>
    <mergeCell ref="B584:B586"/>
    <mergeCell ref="C584:C586"/>
    <mergeCell ref="D584:D585"/>
    <mergeCell ref="Q266:Q267"/>
    <mergeCell ref="Q315:Q316"/>
    <mergeCell ref="L315:L316"/>
    <mergeCell ref="C449:C451"/>
    <mergeCell ref="D449:D450"/>
    <mergeCell ref="E449:E450"/>
    <mergeCell ref="Q449:Q450"/>
    <mergeCell ref="O449:O450"/>
    <mergeCell ref="A313:Q313"/>
    <mergeCell ref="A315:A317"/>
    <mergeCell ref="B315:B317"/>
    <mergeCell ref="C315:C317"/>
    <mergeCell ref="D315:D316"/>
    <mergeCell ref="O1005:O1006"/>
    <mergeCell ref="A993:A1000"/>
    <mergeCell ref="A970:A977"/>
    <mergeCell ref="A1:Q1"/>
    <mergeCell ref="A3:Q3"/>
    <mergeCell ref="N72:N73"/>
    <mergeCell ref="C967:C969"/>
    <mergeCell ref="E967:E968"/>
    <mergeCell ref="F967:I967"/>
    <mergeCell ref="A70:Q70"/>
    <mergeCell ref="M72:M73"/>
    <mergeCell ref="L72:L73"/>
    <mergeCell ref="E855:E856"/>
    <mergeCell ref="K855:K856"/>
    <mergeCell ref="D855:D856"/>
    <mergeCell ref="O855:O856"/>
    <mergeCell ref="L855:L856"/>
    <mergeCell ref="J855:J856"/>
    <mergeCell ref="A853:Q853"/>
    <mergeCell ref="Q855:Q856"/>
    <mergeCell ref="F855:I855"/>
    <mergeCell ref="A878:A887"/>
    <mergeCell ref="B855:B857"/>
    <mergeCell ref="E901:H901"/>
    <mergeCell ref="A1008:A1017"/>
    <mergeCell ref="A1028:A1037"/>
    <mergeCell ref="A965:Q965"/>
    <mergeCell ref="D967:D968"/>
    <mergeCell ref="A1005:A1007"/>
    <mergeCell ref="B1005:B1007"/>
    <mergeCell ref="F1005:I1005"/>
    <mergeCell ref="D1005:D1006"/>
    <mergeCell ref="E1005:E1006"/>
    <mergeCell ref="A1018:A1027"/>
    <mergeCell ref="M1005:M1006"/>
    <mergeCell ref="A1003:Q1003"/>
    <mergeCell ref="A985:A992"/>
    <mergeCell ref="A978:A984"/>
    <mergeCell ref="L1005:L1006"/>
    <mergeCell ref="Q1005:Q1006"/>
    <mergeCell ref="Q967:Q968"/>
    <mergeCell ref="K967:K968"/>
    <mergeCell ref="C1005:C1007"/>
    <mergeCell ref="J1005:J1006"/>
    <mergeCell ref="K1005:K1006"/>
    <mergeCell ref="P1005:P1006"/>
    <mergeCell ref="N1005:N1006"/>
    <mergeCell ref="L967:L968"/>
    <mergeCell ref="A1042:A1044"/>
    <mergeCell ref="B1042:B1044"/>
    <mergeCell ref="C1042:C1044"/>
    <mergeCell ref="D1042:D1043"/>
    <mergeCell ref="Q1042:Q1043"/>
    <mergeCell ref="E1042:E1043"/>
    <mergeCell ref="F1042:I1042"/>
    <mergeCell ref="J1042:J1043"/>
    <mergeCell ref="K1042:K1043"/>
    <mergeCell ref="L1042:L1043"/>
    <mergeCell ref="M1042:M1043"/>
    <mergeCell ref="N1042:N1043"/>
    <mergeCell ref="O1042:O1043"/>
    <mergeCell ref="P1042:P1043"/>
    <mergeCell ref="J1080:J1081"/>
    <mergeCell ref="K1080:K1081"/>
    <mergeCell ref="L1080:L1081"/>
    <mergeCell ref="M1080:M1081"/>
    <mergeCell ref="N1080:N1081"/>
    <mergeCell ref="A1080:A1082"/>
    <mergeCell ref="B1080:B1082"/>
    <mergeCell ref="C1080:C1082"/>
    <mergeCell ref="D1080:D1081"/>
    <mergeCell ref="E1080:E1081"/>
    <mergeCell ref="F1080:I1080"/>
    <mergeCell ref="A1103:A1111"/>
    <mergeCell ref="A1112:A1121"/>
    <mergeCell ref="A1123:Q1123"/>
    <mergeCell ref="A1125:A1127"/>
    <mergeCell ref="B1125:B1127"/>
    <mergeCell ref="L1125:L1126"/>
    <mergeCell ref="M1125:M1126"/>
    <mergeCell ref="N1125:N1126"/>
    <mergeCell ref="O1125:O1126"/>
    <mergeCell ref="P1125:P1126"/>
    <mergeCell ref="Q1125:Q1126"/>
    <mergeCell ref="C1125:C1127"/>
    <mergeCell ref="D1125:D1126"/>
    <mergeCell ref="E1125:E1126"/>
    <mergeCell ref="F1125:I1125"/>
    <mergeCell ref="J1125:J1126"/>
    <mergeCell ref="K1125:K1126"/>
    <mergeCell ref="A914:A923"/>
    <mergeCell ref="A924:A933"/>
    <mergeCell ref="A934:A943"/>
    <mergeCell ref="A944:A953"/>
    <mergeCell ref="A1149:Q1149"/>
    <mergeCell ref="A1151:A1153"/>
    <mergeCell ref="B1151:B1153"/>
    <mergeCell ref="C1151:C1153"/>
    <mergeCell ref="D1151:D1152"/>
    <mergeCell ref="E1151:E1152"/>
    <mergeCell ref="F1151:I1151"/>
    <mergeCell ref="J1151:J1152"/>
    <mergeCell ref="K1151:K1152"/>
    <mergeCell ref="L1151:L1152"/>
    <mergeCell ref="M1151:M1152"/>
    <mergeCell ref="N1151:N1152"/>
    <mergeCell ref="O1151:O1152"/>
    <mergeCell ref="P1151:P1152"/>
    <mergeCell ref="E966:H966"/>
    <mergeCell ref="Q1151:Q1152"/>
    <mergeCell ref="A1138:A1147"/>
    <mergeCell ref="A1128:A1137"/>
    <mergeCell ref="A1083:A1092"/>
    <mergeCell ref="A1093:A1102"/>
    <mergeCell ref="A1221:A1230"/>
    <mergeCell ref="A1231:A1240"/>
    <mergeCell ref="A1198:A1200"/>
    <mergeCell ref="B1198:B1200"/>
    <mergeCell ref="C1198:C1200"/>
    <mergeCell ref="D1198:D1199"/>
    <mergeCell ref="J1198:J1199"/>
    <mergeCell ref="A1154:A1163"/>
    <mergeCell ref="A1164:A1173"/>
    <mergeCell ref="A1174:A1183"/>
    <mergeCell ref="A1184:A1193"/>
    <mergeCell ref="A1196:Q1196"/>
    <mergeCell ref="M1198:M1199"/>
    <mergeCell ref="N1198:N1199"/>
    <mergeCell ref="O1198:O1199"/>
    <mergeCell ref="P1198:P1199"/>
    <mergeCell ref="Q1198:Q1199"/>
    <mergeCell ref="A1201:A1210"/>
    <mergeCell ref="A1211:A1220"/>
    <mergeCell ref="K1198:K1199"/>
    <mergeCell ref="L1198:L1199"/>
    <mergeCell ref="B1245:B1247"/>
    <mergeCell ref="J1245:J1246"/>
    <mergeCell ref="K1245:K1246"/>
    <mergeCell ref="L1245:L1246"/>
    <mergeCell ref="M1245:M1246"/>
    <mergeCell ref="N1245:N1246"/>
    <mergeCell ref="O1245:O1246"/>
    <mergeCell ref="P1245:P1246"/>
    <mergeCell ref="Q1245:Q1246"/>
    <mergeCell ref="A1040:Q1040"/>
    <mergeCell ref="E71:H71"/>
    <mergeCell ref="E4:H4"/>
    <mergeCell ref="A1289:Q1289"/>
    <mergeCell ref="A1291:A1293"/>
    <mergeCell ref="B1291:B1293"/>
    <mergeCell ref="C1291:C1293"/>
    <mergeCell ref="D1291:D1292"/>
    <mergeCell ref="E1291:E1292"/>
    <mergeCell ref="F1291:I1291"/>
    <mergeCell ref="J1291:J1292"/>
    <mergeCell ref="K1291:K1292"/>
    <mergeCell ref="L1291:L1292"/>
    <mergeCell ref="M1291:M1292"/>
    <mergeCell ref="N1291:N1292"/>
    <mergeCell ref="O1291:O1292"/>
    <mergeCell ref="P1291:P1292"/>
    <mergeCell ref="Q1291:Q1292"/>
    <mergeCell ref="A1248:A1257"/>
    <mergeCell ref="A1258:A1267"/>
    <mergeCell ref="A1268:A1277"/>
    <mergeCell ref="A1278:A1287"/>
    <mergeCell ref="A1243:Q1243"/>
    <mergeCell ref="A1245:A1247"/>
    <mergeCell ref="A1294:A1303"/>
    <mergeCell ref="E1290:H1290"/>
    <mergeCell ref="E1004:H1004"/>
    <mergeCell ref="E1041:H1041"/>
    <mergeCell ref="E1079:H1079"/>
    <mergeCell ref="E1124:H1124"/>
    <mergeCell ref="E1150:H1150"/>
    <mergeCell ref="E1197:H1197"/>
    <mergeCell ref="E1244:H1244"/>
    <mergeCell ref="C1245:C1247"/>
    <mergeCell ref="D1245:D1246"/>
    <mergeCell ref="E1245:E1246"/>
    <mergeCell ref="F1245:I1245"/>
    <mergeCell ref="E1198:E1199"/>
    <mergeCell ref="F1198:I1198"/>
    <mergeCell ref="A1045:A1052"/>
    <mergeCell ref="A1053:A1059"/>
    <mergeCell ref="A1060:A1067"/>
    <mergeCell ref="A1068:A1075"/>
    <mergeCell ref="A1078:Q1078"/>
    <mergeCell ref="P1080:P1081"/>
    <mergeCell ref="Q1080:Q1081"/>
    <mergeCell ref="O1080:O1081"/>
  </mergeCells>
  <phoneticPr fontId="2" type="noConversion"/>
  <pageMargins left="0.27" right="0.15748031496062992" top="0.19685039370078741" bottom="0.19685039370078741" header="0.15748031496062992" footer="0.1574803149606299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2014_gruodis</vt:lpstr>
    </vt:vector>
  </TitlesOfParts>
  <Company>LŠTA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Ramunė Kmieliauskaitė</dc:creator>
  <cp:lastModifiedBy>Nerijaus</cp:lastModifiedBy>
  <cp:lastPrinted>2011-05-24T07:22:09Z</cp:lastPrinted>
  <dcterms:created xsi:type="dcterms:W3CDTF">2007-12-03T08:09:16Z</dcterms:created>
  <dcterms:modified xsi:type="dcterms:W3CDTF">2015-01-16T12:41:50Z</dcterms:modified>
</cp:coreProperties>
</file>