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8810" windowHeight="6030" activeTab="0"/>
  </bookViews>
  <sheets>
    <sheet name="2013_gruodis" sheetId="1" r:id="rId1"/>
  </sheets>
  <definedNames/>
  <calcPr fullCalcOnLoad="1"/>
</workbook>
</file>

<file path=xl/sharedStrings.xml><?xml version="1.0" encoding="utf-8"?>
<sst xmlns="http://schemas.openxmlformats.org/spreadsheetml/2006/main" count="2646" uniqueCount="1170">
  <si>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</si>
  <si>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</si>
  <si>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</si>
  <si>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</si>
  <si>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</si>
  <si>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</si>
  <si>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</si>
  <si>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</si>
  <si>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</si>
  <si>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</si>
  <si>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</si>
  <si>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</si>
  <si>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</si>
  <si>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</si>
  <si>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</si>
  <si>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</si>
  <si>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</si>
  <si>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</si>
  <si>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</si>
  <si>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</si>
  <si>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</si>
  <si>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</si>
  <si>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</si>
  <si>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</si>
  <si>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</si>
  <si>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</si>
  <si>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</si>
  <si>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</si>
  <si>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</si>
  <si>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</si>
  <si>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</si>
  <si>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</si>
  <si>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</si>
  <si>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</si>
  <si>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</si>
  <si>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</si>
  <si>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</si>
  <si>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</si>
  <si>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</si>
  <si>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</si>
  <si>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</si>
  <si>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</si>
  <si>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</si>
  <si>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</si>
  <si>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>III. Daugiabučiai suvartojantys daug šilumos (senos statybos nerenovuoti namai)</t>
  </si>
  <si>
    <t>Kaišiadorys (UAB"Kaišiadorių šiluma")</t>
  </si>
  <si>
    <t>Šilalė (UAB"Šilalės šilumos tinklai")</t>
  </si>
  <si>
    <t>IV. Daugiaubučiai suvartojantys labai daug šilumos (senos statybos, labai prastos šiluminės izoliacijos namai)</t>
  </si>
  <si>
    <t>Prienai (UAB „Prienų energija“)</t>
  </si>
  <si>
    <t>Elektrėnai (UAB „Elektrėnų komunalinis ūkis")</t>
  </si>
  <si>
    <t>Tauragė (UAB "Tauragės šilumos tinklai")</t>
  </si>
  <si>
    <t>Varėna (UAB "Varėnos šiluma")</t>
  </si>
  <si>
    <t>Klaipėda (AB "Klaipėdos energija")</t>
  </si>
  <si>
    <t>Ignalina (UAB „Ignalinos šilumos tinklai")</t>
  </si>
  <si>
    <t>Anykščiai (UAB"Anykščių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</si>
  <si>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</si>
  <si>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</si>
  <si>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</si>
  <si>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</si>
  <si>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</si>
  <si>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</si>
  <si>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</si>
  <si>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</si>
  <si>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</si>
  <si>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</si>
  <si>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</si>
  <si>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</si>
  <si>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</si>
  <si>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</si>
  <si>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</si>
  <si>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</si>
  <si>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</si>
  <si>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</si>
  <si>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</si>
  <si>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</si>
  <si>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</si>
  <si>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</si>
  <si>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</si>
  <si>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</si>
  <si>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</si>
  <si>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</si>
  <si>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</si>
  <si>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Žirmūnų g. 3</t>
  </si>
  <si>
    <t>MWh/m²/mėn.</t>
  </si>
  <si>
    <t>Lt/m²/mėn.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</si>
  <si>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</si>
  <si>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</si>
  <si>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</si>
  <si>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</si>
  <si>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</si>
  <si>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</si>
  <si>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</si>
  <si>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</si>
  <si>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</si>
  <si>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</si>
  <si>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</si>
  <si>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Lt/m²/mėn</t>
  </si>
  <si>
    <t>Sodų 6</t>
  </si>
  <si>
    <t>Vasario 16-osios g. 8</t>
  </si>
  <si>
    <t>iki1992</t>
  </si>
  <si>
    <t>Gedimino g. 32</t>
  </si>
  <si>
    <t>Dariaus ir Girėno g. 34</t>
  </si>
  <si>
    <t>Miško g. 8</t>
  </si>
  <si>
    <t>Prezidento g. 67</t>
  </si>
  <si>
    <t>Vasario 16-osios g. 5</t>
  </si>
  <si>
    <t>Dariaus ir Girėno g. 24</t>
  </si>
  <si>
    <t>Dariaus ir Grėno g. 4</t>
  </si>
  <si>
    <t>Sodų 4</t>
  </si>
  <si>
    <t>Taikos 4</t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</si>
  <si>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</si>
  <si>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</si>
  <si>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</si>
  <si>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</si>
  <si>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</si>
  <si>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</si>
  <si>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</si>
  <si>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</si>
  <si>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</si>
  <si>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</si>
  <si>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t>Dariaus ir Girėno g. 26A</t>
  </si>
  <si>
    <t>Dariaus ir Girėno g. 16A</t>
  </si>
  <si>
    <t>Parko g. 8, Stasiūnai</t>
  </si>
  <si>
    <t>Rožių g. 1, Žiežmariai</t>
  </si>
  <si>
    <t>Parko g. 6, Stasiūnai</t>
  </si>
  <si>
    <t>Trakų 10</t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</si>
  <si>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</si>
  <si>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</si>
  <si>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</si>
  <si>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Dariaus ir Girėno g.59</t>
  </si>
  <si>
    <t>Statybininkų g. 23</t>
  </si>
  <si>
    <t>Statybininkų g. 21</t>
  </si>
  <si>
    <t>Basanavičiaus g. 60</t>
  </si>
  <si>
    <t>Raseiniai (UAB „Raseinių šilumos tinklai")</t>
  </si>
  <si>
    <t>Vaižganto 5A</t>
  </si>
  <si>
    <t>Dariaus ir Girėno 23</t>
  </si>
  <si>
    <t>Dariaus ir Girėno 28</t>
  </si>
  <si>
    <t>Dubysos 3</t>
  </si>
  <si>
    <t>Stonų 3</t>
  </si>
  <si>
    <t>Dubysos 16</t>
  </si>
  <si>
    <t>Dubysos 1</t>
  </si>
  <si>
    <t xml:space="preserve">Jaunimo 14 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</si>
  <si>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</si>
  <si>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</si>
  <si>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</si>
  <si>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</si>
  <si>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</si>
  <si>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</si>
  <si>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</si>
  <si>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</si>
  <si>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mažiausiai šilumos</t>
    </r>
    <r>
      <rPr>
        <sz val="8"/>
        <rFont val="Arial"/>
        <family val="2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</si>
  <si>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</si>
  <si>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</si>
  <si>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Žirmūnų g. 128</t>
  </si>
  <si>
    <t>Žirmūnų g. 126</t>
  </si>
  <si>
    <t>Sviliškių g. 8</t>
  </si>
  <si>
    <t>Žirmūnų g. 30C</t>
  </si>
  <si>
    <t>Sviliškių g. 4, 6</t>
  </si>
  <si>
    <r>
      <rPr>
        <b/>
        <sz val="8"/>
        <rFont val="Arial"/>
        <family val="2"/>
      </rPr>
      <t>II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Daugiabučiai, suvartojantys mažai šilumos</t>
    </r>
    <r>
      <rPr>
        <sz val="8"/>
        <rFont val="Arial"/>
        <family val="2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</si>
  <si>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Blindžių g. 7</t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</si>
  <si>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</si>
  <si>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</si>
  <si>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</si>
  <si>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</si>
  <si>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</si>
  <si>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</si>
  <si>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</si>
  <si>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t>Žirmūnų g. 131</t>
  </si>
  <si>
    <r>
      <rPr>
        <b/>
        <sz val="8"/>
        <rFont val="Arial"/>
        <family val="2"/>
      </rPr>
      <t>III. Daugiabučiai, pastatyti iki 1992 m., neapšiltinti, su įrengtais dalikliais individualiai šilumos apskaitai</t>
    </r>
    <r>
      <rPr>
        <sz val="8"/>
        <rFont val="Arial"/>
        <family val="2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</si>
  <si>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</si>
  <si>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</si>
  <si>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</si>
  <si>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</si>
  <si>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</si>
  <si>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</si>
  <si>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</si>
  <si>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</si>
  <si>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</si>
  <si>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</si>
  <si>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Daugiabučiai, pastatyti iki 1992 m.</t>
    </r>
    <r>
      <rPr>
        <sz val="8"/>
        <rFont val="Arial"/>
        <family val="2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</si>
  <si>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</si>
  <si>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</si>
  <si>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</si>
  <si>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</si>
  <si>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</si>
  <si>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</si>
  <si>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</si>
  <si>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</si>
  <si>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</si>
  <si>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</si>
  <si>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</si>
  <si>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</si>
  <si>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</si>
  <si>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</si>
  <si>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</si>
  <si>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</si>
  <si>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</si>
  <si>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</si>
  <si>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</si>
  <si>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</si>
  <si>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</si>
  <si>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</si>
  <si>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</si>
  <si>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</si>
  <si>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</si>
  <si>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21</t>
  </si>
  <si>
    <t>Vykinto g. 8</t>
  </si>
  <si>
    <t>V.Grybo g. 30</t>
  </si>
  <si>
    <t>Žygio g. 4</t>
  </si>
  <si>
    <t>Gedimino pr. 27</t>
  </si>
  <si>
    <t xml:space="preserve">PASTABA: </t>
  </si>
  <si>
    <t>1) Lentlelėje pateikti objektai, kurių butų skaičius daugiau nei 3.</t>
  </si>
  <si>
    <t>2) Pastatai atrinkti pagal 2012 metų šildymo sezono duomenis.</t>
  </si>
  <si>
    <t>RENOVUOTI</t>
  </si>
  <si>
    <t>(KVT)</t>
  </si>
  <si>
    <t>daugiabutis namas kuriame karšto vandens tiekėjas AB ,,Kauno energija"</t>
  </si>
  <si>
    <t>šildymui šilumos kiekis išmatuotas šilumos apskaitos prietaisu</t>
  </si>
  <si>
    <t>Kranto g. 37  (su dalikliais, apšiltintas), Panevėžys</t>
  </si>
  <si>
    <t>Kranto g. 47 (su ind.apskaitos priet., apšiltintas), Panevėžys</t>
  </si>
  <si>
    <t>Molainių g. 8 (apšiltintas), Panevėžys</t>
  </si>
  <si>
    <t xml:space="preserve">iki 1992 </t>
  </si>
  <si>
    <t>Kniaudiškių g. 54 (apšiltintas), Panevėžys</t>
  </si>
  <si>
    <t>Anykščių g. 5 (su dalikliais, apšiltintas)</t>
  </si>
  <si>
    <t>Klaipėdos g. 99 K3, Panevėžys</t>
  </si>
  <si>
    <t>Klaipėdos g. 99 K2, Panevėžys</t>
  </si>
  <si>
    <t>Klaipėdos g. 99 K1, Panevėžys</t>
  </si>
  <si>
    <t>Pušaloto g. 76, Panevėžys</t>
  </si>
  <si>
    <t>Jakšto g. 10 (su ind.apskaitos priet., apšiltintas), Panevėžys</t>
  </si>
  <si>
    <t>Basanavičiaus g. 130, Kėdainiai</t>
  </si>
  <si>
    <t>Basanavičiaus g. 94, Kėdainiai</t>
  </si>
  <si>
    <t>Respublikos g. 24, Kėdainiai</t>
  </si>
  <si>
    <t>Basanavičiaus g. 138 ,Kėdainiai</t>
  </si>
  <si>
    <t>Margirio g. 20/22, Panevėžys</t>
  </si>
  <si>
    <t>Margirio g. 18, Panevėžys</t>
  </si>
  <si>
    <t>Chemikų g. 3, Kėdainiai</t>
  </si>
  <si>
    <t>Respublikos g. 26, Kėdainiai</t>
  </si>
  <si>
    <t>Margirio g. 10/12, Panevėžys</t>
  </si>
  <si>
    <t>Liepų al. 13, Panevėžys</t>
  </si>
  <si>
    <t>Topolių 6, Panevėžys</t>
  </si>
  <si>
    <t>Nepriklausomybės 9, Panevėžys</t>
  </si>
  <si>
    <t>Švyturio g. 19, Panevėžys</t>
  </si>
  <si>
    <t>Vilniaus 20,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</si>
  <si>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</si>
  <si>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</si>
  <si>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</si>
  <si>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</si>
  <si>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</si>
  <si>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</si>
  <si>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</si>
  <si>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</si>
  <si>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Katedros g. 4, Panevėžys</t>
  </si>
  <si>
    <t>Švyturio g. 27, Panevėžys</t>
  </si>
  <si>
    <t>Švyturio g. 23, Panevėžys</t>
  </si>
  <si>
    <t>Įmonių g. 21, Panevėžys</t>
  </si>
  <si>
    <t>Marijonų g. 45,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</si>
  <si>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</si>
  <si>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</si>
  <si>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</si>
  <si>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</si>
  <si>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</si>
  <si>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LAISVĖS 218</t>
  </si>
  <si>
    <t>Jaunystės 20 (renovuotas)</t>
  </si>
  <si>
    <t>Stiklo 1a</t>
  </si>
  <si>
    <t>GAMYKLOS 17</t>
  </si>
  <si>
    <t>NAFTININKŲ 8</t>
  </si>
  <si>
    <t>VYŠNIŲ 42</t>
  </si>
  <si>
    <t>S.Daukanto 8 Viekšniai</t>
  </si>
  <si>
    <t>Gedimino g. 8</t>
  </si>
  <si>
    <t>Prezidento g. 60</t>
  </si>
  <si>
    <t>Gedimino g. 86, Kaišiadorys</t>
  </si>
  <si>
    <t>Gedimino g. 78, Kaišiadorys</t>
  </si>
  <si>
    <t>Ateities g. 1, Stasiūnai</t>
  </si>
  <si>
    <t>Brundzos 8, Prienai</t>
  </si>
  <si>
    <t>Brundzos 7, Prienai</t>
  </si>
  <si>
    <t>Brundzos 10, Prienai</t>
  </si>
  <si>
    <t>Bausko 8 Venta</t>
  </si>
  <si>
    <t>Žalgirio 7 Naujoji Akmenė</t>
  </si>
  <si>
    <t>Akmenė (UAB „Akmenės energija“)</t>
  </si>
  <si>
    <t>Vytauto Didžiojo 37</t>
  </si>
  <si>
    <t>Partizanų 14A</t>
  </si>
  <si>
    <t>Basanavičiaus g. 48</t>
  </si>
  <si>
    <t>J. Biliūno g.8</t>
  </si>
  <si>
    <t>Statybininkų g. 19</t>
  </si>
  <si>
    <t>Birštonas (UAB „Birštono šiluma)</t>
  </si>
  <si>
    <t>VILNIAUS 10 IIIL.</t>
  </si>
  <si>
    <t>Kęstučio g. 21</t>
  </si>
  <si>
    <t>Jaunystės takas 6</t>
  </si>
  <si>
    <t>Nepriklausomybės g. 5</t>
  </si>
  <si>
    <t>Šaulių g. 26</t>
  </si>
  <si>
    <t>Vytauto g. 4</t>
  </si>
  <si>
    <t>Šaulių g. 8</t>
  </si>
  <si>
    <t>V. Kudirkos g. 47</t>
  </si>
  <si>
    <t>Šaulių g. 22</t>
  </si>
  <si>
    <t>Šaulių g. 10</t>
  </si>
  <si>
    <t>Vytauto g. 6</t>
  </si>
  <si>
    <t>Šakiai (UAB "Šakių šilumos tinklai")</t>
  </si>
  <si>
    <t>Šalčininkai (UAB „Šalčininkų šilumos tinklai")</t>
  </si>
  <si>
    <t>K.Vanagėlio g. 9</t>
  </si>
  <si>
    <t>Pašilės 59</t>
  </si>
  <si>
    <t>Lukšos-Daumanto 2</t>
  </si>
  <si>
    <t>Gedimino 3</t>
  </si>
  <si>
    <t>Jaunystės 22</t>
  </si>
  <si>
    <t>Topolių 8</t>
  </si>
  <si>
    <t>Vytauto 6</t>
  </si>
  <si>
    <t>Kudirkos 11</t>
  </si>
  <si>
    <t>Topolių 2</t>
  </si>
  <si>
    <t>Dzūkų g. 36</t>
  </si>
  <si>
    <t>Dzūkų g. 68</t>
  </si>
  <si>
    <t>J.Basanavičiaus g. 21</t>
  </si>
  <si>
    <t>renov.</t>
  </si>
  <si>
    <t>M.K.Čiurlionio g. 11</t>
  </si>
  <si>
    <t>Dzūkų g. 62</t>
  </si>
  <si>
    <t>Marcinkonių g. 8</t>
  </si>
  <si>
    <t>M.K.Čiurlionio g. 6</t>
  </si>
  <si>
    <t>M.K.Čiurlionio g. 8</t>
  </si>
  <si>
    <t>Vytauto g. 24</t>
  </si>
  <si>
    <t>Melioratorių g. 3</t>
  </si>
  <si>
    <t>Vasario 16 g. 8</t>
  </si>
  <si>
    <t>Vasario 16 g. 11</t>
  </si>
  <si>
    <t>Vytauto g. 58</t>
  </si>
  <si>
    <t>Aušros g. 10</t>
  </si>
  <si>
    <t>Laisvės g. 3</t>
  </si>
  <si>
    <t>Mechanizatorių g. 21</t>
  </si>
  <si>
    <t>M.K.Čiurlionio g. 37</t>
  </si>
  <si>
    <t>Vasario 16 g. 4</t>
  </si>
  <si>
    <t>Vasario 16 g. 13</t>
  </si>
  <si>
    <t>V.Krėvės g. 4</t>
  </si>
  <si>
    <t>Gedimino g. 89, Kaišiadorys</t>
  </si>
  <si>
    <t>Gedimino g. 46, Kaišiadorys</t>
  </si>
  <si>
    <t>Ateities g. 6, Stasiūnai</t>
  </si>
  <si>
    <t xml:space="preserve">iki 1992 m. </t>
  </si>
  <si>
    <t>Vasario 16-osios g. 12, Ignalina</t>
  </si>
  <si>
    <t>Technikos g. 10, Ignalina</t>
  </si>
  <si>
    <t>Stadiono 13 Akmenė</t>
  </si>
  <si>
    <t>Ramučių 39 Naujoji Akmenė</t>
  </si>
  <si>
    <t>Puškino 40 Akmenė</t>
  </si>
  <si>
    <t>Ventos 18 Venta</t>
  </si>
  <si>
    <t>Ventos 7 Venta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</si>
  <si>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</si>
  <si>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</si>
  <si>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</si>
  <si>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</si>
  <si>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</si>
  <si>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</si>
  <si>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</si>
  <si>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</si>
  <si>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A.Mickevičiaus g. 8 Šalčininkai</t>
  </si>
  <si>
    <t>A.Mickevičiaus g.24 Šalčininkai</t>
  </si>
  <si>
    <t>Sniadeckio g.10 Šalčininkai</t>
  </si>
  <si>
    <t>Sniadeckio g.14 Šalčininkai</t>
  </si>
  <si>
    <t>Sniadeckio g.18 Šalčininkai</t>
  </si>
  <si>
    <t>Sniadeckio g.24 Šalčininkai</t>
  </si>
  <si>
    <t>Sniadeckio g.27 Šalčininkai</t>
  </si>
  <si>
    <t>Mokyklos g.19 Šalčininkai</t>
  </si>
  <si>
    <t>Vutauto g.33 Šalčininkai</t>
  </si>
  <si>
    <t>J.Pauliaus II G.34 Eišiškės</t>
  </si>
  <si>
    <t>A.Mickevičiaus g.1a Šalčininkai</t>
  </si>
  <si>
    <t>Šalčios g.8 Šalčininkai</t>
  </si>
  <si>
    <t>Šalčios g.14 Šalčininkai</t>
  </si>
  <si>
    <t>Vilniaus g.26 Šalčininkai</t>
  </si>
  <si>
    <t>Vilniaus g.26 b Šalčininkai</t>
  </si>
  <si>
    <t>Vilniaus g.45-1 Šalčininkai</t>
  </si>
  <si>
    <t>Vytauto g.22-3 Šalčininkai</t>
  </si>
  <si>
    <t>Mokyklos g.27 Šalčininkai</t>
  </si>
  <si>
    <t>Vytauto g.31-1 Šalčininkai</t>
  </si>
  <si>
    <t>J.Pauliaus II G.28 Eišiškės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</si>
  <si>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</si>
  <si>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</si>
  <si>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</si>
  <si>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</si>
  <si>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</si>
  <si>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</si>
  <si>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</si>
  <si>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</si>
  <si>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</si>
  <si>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</si>
  <si>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</si>
  <si>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</si>
  <si>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</si>
  <si>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</si>
  <si>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</si>
  <si>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</si>
  <si>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</si>
  <si>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</si>
  <si>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</si>
  <si>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</si>
  <si>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</si>
  <si>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</si>
  <si>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</si>
  <si>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</si>
  <si>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</si>
  <si>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29</t>
  </si>
  <si>
    <t>VOLUNGĖS 27</t>
  </si>
  <si>
    <t>VOLUNGĖS 22</t>
  </si>
  <si>
    <t>STATYBININKŲ 43</t>
  </si>
  <si>
    <t>VOLUNGĖS 19</t>
  </si>
  <si>
    <t>Pastatai atrinkti pagal 2012 metų šildymo sezono duomenis.</t>
  </si>
  <si>
    <t>Alytus (UAB "Litesko")</t>
  </si>
  <si>
    <r>
      <rPr>
        <b/>
        <sz val="8"/>
        <rFont val="Arial"/>
        <family val="2"/>
      </rPr>
      <t>I. Daugiabučiai suvartojantys mažiausiai šilumos</t>
    </r>
    <r>
      <rPr>
        <sz val="8"/>
        <rFont val="Arial"/>
        <family val="2"/>
      </rPr>
      <t xml:space="preserve"> (naujos statybos, kokybiški namai)</t>
    </r>
  </si>
  <si>
    <r>
      <rPr>
        <b/>
        <sz val="8"/>
        <rFont val="Arial"/>
        <family val="2"/>
      </rPr>
      <t xml:space="preserve">II. Daugiabučiai suvartojantys mažai arba vidutiniškai šilumos </t>
    </r>
    <r>
      <rPr>
        <sz val="8"/>
        <rFont val="Arial"/>
        <family val="2"/>
      </rPr>
      <t>(naujos statybos ir kiti kažkiek taupantys šilumą namai)</t>
    </r>
  </si>
  <si>
    <r>
      <rPr>
        <b/>
        <sz val="8"/>
        <rFont val="Arial"/>
        <family val="2"/>
      </rPr>
      <t xml:space="preserve">III. Daugiabučiai suvartojantys daug šilumos </t>
    </r>
    <r>
      <rPr>
        <sz val="8"/>
        <rFont val="Arial"/>
        <family val="2"/>
      </rPr>
      <t>(senos statybos nerenovuoti namai)</t>
    </r>
  </si>
  <si>
    <r>
      <rPr>
        <b/>
        <sz val="8"/>
        <rFont val="Arial"/>
        <family val="2"/>
      </rPr>
      <t>IV. 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</si>
  <si>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t>Biržai (UAB "Litesko")</t>
  </si>
  <si>
    <t>Vilniaus 77B</t>
  </si>
  <si>
    <t>Respublikos 58</t>
  </si>
  <si>
    <t>Vytauto 62</t>
  </si>
  <si>
    <t>Vėjo 11a</t>
  </si>
  <si>
    <t>Vėjo 9C</t>
  </si>
  <si>
    <t>Gimnazijos 9</t>
  </si>
  <si>
    <t>Vėjo 7A</t>
  </si>
  <si>
    <t>Rinkuškių 47B</t>
  </si>
  <si>
    <t>Skratiškių 8</t>
  </si>
  <si>
    <t>Gimnazijos 1</t>
  </si>
  <si>
    <t>Rotušės  15</t>
  </si>
  <si>
    <t>Gimnazijos 7</t>
  </si>
  <si>
    <t>Vilniaus 91A</t>
  </si>
  <si>
    <t>Rinkuškių 20</t>
  </si>
  <si>
    <t>Gimnazijos 5</t>
  </si>
  <si>
    <t>Rotušės 26</t>
  </si>
  <si>
    <t>Vilniaus 93A</t>
  </si>
  <si>
    <t>Rotušės 24</t>
  </si>
  <si>
    <t>Skratiškių 12</t>
  </si>
  <si>
    <t>Kilučių 11</t>
  </si>
  <si>
    <t>Vilniaus 47A</t>
  </si>
  <si>
    <t>Basanavičiaus 18</t>
  </si>
  <si>
    <t>Vilkaviškis (UAB "Litesko")</t>
  </si>
  <si>
    <t>DVARO  25</t>
  </si>
  <si>
    <t>DVARO  27</t>
  </si>
  <si>
    <t>Marijampolė (UAB "Litesko")</t>
  </si>
  <si>
    <t>Telšiai (UAB "Litesko")</t>
  </si>
  <si>
    <t>Masčio 54</t>
  </si>
  <si>
    <t>Dariaus ir Girėno 15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</si>
  <si>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</si>
  <si>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</si>
  <si>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</si>
  <si>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</si>
  <si>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</si>
  <si>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</si>
  <si>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</si>
  <si>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</si>
  <si>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</si>
  <si>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Šviesos 29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</si>
  <si>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</si>
  <si>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</si>
  <si>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</si>
  <si>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</si>
  <si>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</si>
  <si>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</si>
  <si>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</si>
  <si>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</si>
  <si>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</si>
  <si>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</si>
  <si>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</si>
  <si>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</si>
  <si>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</si>
  <si>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</si>
  <si>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</si>
  <si>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</si>
  <si>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</si>
  <si>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</si>
  <si>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Oškinio 5</t>
  </si>
  <si>
    <t>Mokyklos 13</t>
  </si>
  <si>
    <t>Kretingos 6</t>
  </si>
  <si>
    <t>Janonio 41</t>
  </si>
  <si>
    <t>Kelmė (UAB "Litesko")</t>
  </si>
  <si>
    <t>Renovuoti</t>
  </si>
  <si>
    <t>Druskininkai (UAB "Litesko")</t>
  </si>
  <si>
    <t>Plungė (UAB "Plungės šilumos tinklai")</t>
  </si>
  <si>
    <t>I. Končiaus g. 7</t>
  </si>
  <si>
    <t>I. Končiaus g. 7A</t>
  </si>
  <si>
    <r>
      <rPr>
        <b/>
        <sz val="8"/>
        <rFont val="Arial"/>
        <family val="2"/>
      </rPr>
      <t>II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Daugiabučiai, suvartojantys mažai šilumos</t>
    </r>
    <r>
      <rPr>
        <sz val="8"/>
        <rFont val="Arial"/>
        <family val="2"/>
      </rPr>
      <t xml:space="preserve"> (naujos statybos, kurių atitvarų varža atitinka tik minimalius šiuolaikinius reikalavimus)</t>
    </r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</si>
  <si>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</si>
  <si>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</si>
  <si>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</si>
  <si>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</si>
  <si>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</si>
  <si>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</si>
  <si>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</si>
  <si>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</si>
  <si>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r>
      <rPr>
        <b/>
        <sz val="8"/>
        <rFont val="Arial"/>
        <family val="2"/>
      </rPr>
      <t>III. Daugiabučiai, pastatyti iki 1992 m., renovuoti, su įrengtais dalikliais individualiai šilumos apskaitai</t>
    </r>
    <r>
      <rPr>
        <sz val="8"/>
        <rFont val="Arial"/>
        <family val="2"/>
      </rPr>
      <t xml:space="preserve"> (pastato vidaus šildymo ir karšto vandens sistema subalansuota; ant kiekvieno šildymo prietaiso įrengti termostatiniai ventiliai ir šilumos kiekio apskaitos dalikliai arba šilumos skaitikliai)</t>
    </r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</si>
  <si>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</si>
  <si>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</si>
  <si>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</si>
  <si>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</si>
  <si>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</si>
  <si>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</si>
  <si>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</si>
  <si>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</si>
  <si>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</si>
  <si>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</si>
  <si>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</si>
  <si>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</si>
  <si>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</si>
  <si>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</si>
  <si>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</si>
  <si>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</si>
  <si>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</si>
  <si>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</si>
  <si>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</si>
  <si>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</si>
  <si>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</si>
  <si>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</si>
  <si>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</si>
  <si>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</si>
  <si>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</si>
  <si>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</si>
  <si>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</si>
  <si>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</si>
  <si>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</si>
  <si>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</si>
  <si>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LIETAVOS  31 (renovuotas)</t>
  </si>
  <si>
    <t>PANERIŲ  19 (renovuotas)</t>
  </si>
  <si>
    <t>LIETAVOS  17</t>
  </si>
  <si>
    <t>KAUNO  68</t>
  </si>
  <si>
    <t>RUKLIO  10</t>
  </si>
  <si>
    <t>FABRIKO  14</t>
  </si>
  <si>
    <t>VILNIAUS  40</t>
  </si>
  <si>
    <t>Jonava (UAB "Jonavos šilumos tinklai")</t>
  </si>
  <si>
    <t>Šviesos 12</t>
  </si>
  <si>
    <t>Draugystės 25</t>
  </si>
  <si>
    <t>Pergalės 17</t>
  </si>
  <si>
    <t>Saulės 12</t>
  </si>
  <si>
    <t>Saulės 14</t>
  </si>
  <si>
    <t>Taikos 11</t>
  </si>
  <si>
    <t>Saulės 11</t>
  </si>
  <si>
    <t>Saulės 6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</si>
  <si>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</si>
  <si>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</si>
  <si>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</si>
  <si>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</si>
  <si>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</si>
  <si>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</si>
  <si>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Žemaitės g. 32</t>
  </si>
  <si>
    <t>Dariaus ir Girėno g. 38</t>
  </si>
  <si>
    <t>V. Kudirkos g. 5</t>
  </si>
  <si>
    <t>Dariaus ir Girėno g. 20</t>
  </si>
  <si>
    <t>Vytauto g. 62</t>
  </si>
  <si>
    <t>Vytauto 27 1L.,Prienai</t>
  </si>
  <si>
    <t>Stadiono 24 2L.,Prienai</t>
  </si>
  <si>
    <t>Brundzos 4, Prienai</t>
  </si>
  <si>
    <t>Vytauto 25,Prienai</t>
  </si>
  <si>
    <t>Janonio 5,Prienai</t>
  </si>
  <si>
    <t xml:space="preserve">ATEITIES 14     </t>
  </si>
  <si>
    <t xml:space="preserve">LIŠKIAVOS 8 </t>
  </si>
  <si>
    <t xml:space="preserve">LIŠKIAVOS 5 </t>
  </si>
  <si>
    <t xml:space="preserve">VEISIEJŲ 9  </t>
  </si>
  <si>
    <t>SVEIKATOS 28</t>
  </si>
  <si>
    <t xml:space="preserve">SVEIKATOS 18 </t>
  </si>
  <si>
    <t>VYTAUTO 47</t>
  </si>
  <si>
    <t xml:space="preserve">ŠILTNAMIŲ 24  </t>
  </si>
  <si>
    <t xml:space="preserve">MELIORATORIŲ 4 </t>
  </si>
  <si>
    <t xml:space="preserve">NERAVŲ 29   </t>
  </si>
  <si>
    <t xml:space="preserve">ATEITIES 2 </t>
  </si>
  <si>
    <t xml:space="preserve">SEIRIJŲ 9 </t>
  </si>
  <si>
    <t xml:space="preserve">KLONIO 18A </t>
  </si>
  <si>
    <t xml:space="preserve">Laucevičiaus 16  I korpusas </t>
  </si>
  <si>
    <t xml:space="preserve">Birutės 2 </t>
  </si>
  <si>
    <t xml:space="preserve">Birutės 4 </t>
  </si>
  <si>
    <t xml:space="preserve">Dariaus ir Girėno 4 </t>
  </si>
  <si>
    <t xml:space="preserve">Birutės 3 </t>
  </si>
  <si>
    <t xml:space="preserve">Birutės 1 </t>
  </si>
  <si>
    <t xml:space="preserve">Janonio 12 </t>
  </si>
  <si>
    <t xml:space="preserve">Pievų 6 </t>
  </si>
  <si>
    <t xml:space="preserve">Raseinių 5A </t>
  </si>
  <si>
    <t xml:space="preserve">Raseinių 9 II korpusas </t>
  </si>
  <si>
    <t xml:space="preserve">Raseinių 9a  II korpusas </t>
  </si>
  <si>
    <t>Kooperacijos 28</t>
  </si>
  <si>
    <t xml:space="preserve">J.Janonio 13 </t>
  </si>
  <si>
    <t xml:space="preserve">Maironio 5a,Tytuvėnai </t>
  </si>
  <si>
    <t xml:space="preserve">Vyt. Didžiojo 45 </t>
  </si>
  <si>
    <t xml:space="preserve">VERPĖJŲ 6 </t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</si>
  <si>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mažiausiai šilumos</t>
    </r>
    <r>
      <rPr>
        <sz val="8"/>
        <rFont val="Arial"/>
        <family val="2"/>
      </rPr>
      <t xml:space="preserve"> (naujos statybos, kokybiški namai)</t>
    </r>
  </si>
  <si>
    <r>
      <t xml:space="preserve">III. Daugiabučiai suvartojantys daug šilumos </t>
    </r>
    <r>
      <rPr>
        <sz val="8"/>
        <rFont val="Arial"/>
        <family val="2"/>
      </rPr>
      <t>(senos statybos nerenovuoti namai)</t>
    </r>
  </si>
  <si>
    <r>
      <t>III.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daug šilumos</t>
    </r>
    <r>
      <rPr>
        <sz val="8"/>
        <rFont val="Arial"/>
        <family val="2"/>
      </rPr>
      <t xml:space="preserve"> (senos statybos nerenovuoti namai)</t>
    </r>
  </si>
  <si>
    <r>
      <t>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Daugiabučiai suvartojantys mažai arba vidutiniškai šilumos </t>
    </r>
    <r>
      <rPr>
        <sz val="8"/>
        <rFont val="Arial"/>
        <family val="2"/>
      </rPr>
      <t>(naujos statybos ir kiti kažkiek taupantys šilumą namai)</t>
    </r>
  </si>
  <si>
    <r>
      <t>III.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Daugiabučiai suvartojantys daug šilumos </t>
    </r>
    <r>
      <rPr>
        <sz val="8"/>
        <rFont val="Arial"/>
        <family val="2"/>
      </rPr>
      <t>(senos statybos nerenovuoti namai)</t>
    </r>
  </si>
  <si>
    <r>
      <t>IV. 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</si>
  <si>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</rPr>
      <t xml:space="preserve"> (naujos statybos, kokybiški namai)</t>
    </r>
  </si>
  <si>
    <r>
      <t>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mažai arba vidutiniškai šilumos</t>
    </r>
    <r>
      <rPr>
        <sz val="8"/>
        <rFont val="Arial"/>
        <family val="2"/>
      </rPr>
      <t xml:space="preserve"> (naujos statybos ir kiti kažkiek taupantys šilumą namai)</t>
    </r>
  </si>
  <si>
    <r>
      <rPr>
        <b/>
        <sz val="8"/>
        <rFont val="Arial"/>
        <family val="2"/>
      </rPr>
      <t>III. Daugiabučiai suvartojantys daug šilumos</t>
    </r>
    <r>
      <rPr>
        <sz val="8"/>
        <rFont val="Arial"/>
        <family val="2"/>
      </rPr>
      <t xml:space="preserve"> (senos statybos nerenovuoti namai)</t>
    </r>
  </si>
  <si>
    <r>
      <rPr>
        <b/>
        <sz val="8"/>
        <rFont val="Arial"/>
        <family val="2"/>
      </rPr>
      <t xml:space="preserve">IV. Daugiaubučiai suvartojantys labai daug šilumos </t>
    </r>
    <r>
      <rPr>
        <sz val="8"/>
        <rFont val="Arial"/>
        <family val="2"/>
      </rPr>
      <t>(senos statybos, labai prastos šiluminės izoliacijos namai)</t>
    </r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</si>
  <si>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Daugiabučiai suvartojantys mažiausiai šilumos </t>
    </r>
    <r>
      <rPr>
        <sz val="8"/>
        <rFont val="Arial"/>
        <family val="2"/>
      </rPr>
      <t>(naujos statybos, kokybiški namai)</t>
    </r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</si>
  <si>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mažiausiai šilumo</t>
    </r>
    <r>
      <rPr>
        <sz val="8"/>
        <rFont val="Arial"/>
        <family val="2"/>
      </rPr>
      <t>s (naujos statybos, kokybiški namai)</t>
    </r>
  </si>
  <si>
    <r>
      <t>IV.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</si>
  <si>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t>Kauno rajonas (UAB „Komunalinių paslaugų centras")</t>
  </si>
  <si>
    <t>Karmėlava, Vilniaus g. 8</t>
  </si>
  <si>
    <t>Karmėlava, Vilniaus g. 7</t>
  </si>
  <si>
    <t>Karmėlava, Vilniaus g. 3</t>
  </si>
  <si>
    <t>Babtai, Kėdainių g. 8</t>
  </si>
  <si>
    <t>Babtai, Kėdainių g. 2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</si>
  <si>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</si>
  <si>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</si>
  <si>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</si>
  <si>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</si>
  <si>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</si>
  <si>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</si>
  <si>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Vandžiogala, Parko g. 10</t>
  </si>
  <si>
    <t>Babtai, Kauno g. 10</t>
  </si>
  <si>
    <t>Vandžiogala, Parko g. 9</t>
  </si>
  <si>
    <t>Babtai, Kauno g. 24</t>
  </si>
  <si>
    <t>Babtai, Kauno g. 22</t>
  </si>
  <si>
    <t>Babtai, Kauno g. 29</t>
  </si>
  <si>
    <t>Vandžiogala, Parko g. 7</t>
  </si>
  <si>
    <t>Babtai, Kauno g. 18</t>
  </si>
  <si>
    <t>Neveronys, Kertupio g. 2</t>
  </si>
  <si>
    <t>Neveronys, Kertupio g. 1</t>
  </si>
  <si>
    <t>Babtai, Kauno g. 27</t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</si>
  <si>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</si>
  <si>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</si>
  <si>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</rPr>
      <t xml:space="preserve"> (naujos statybos ir kiti kažkiek taupantys šilumą namai)</t>
    </r>
  </si>
  <si>
    <r>
      <t>III. Daugiabučiai suvartojantys daug šilumos</t>
    </r>
    <r>
      <rPr>
        <sz val="8"/>
        <rFont val="Arial"/>
        <family val="2"/>
      </rPr>
      <t xml:space="preserve"> (senos statybos nerenovuoti namai)</t>
    </r>
  </si>
  <si>
    <t>LIEPOJOS G.  6</t>
  </si>
  <si>
    <t>ŽARDININKŲ G.  29</t>
  </si>
  <si>
    <t>VYTURIO G.  21A</t>
  </si>
  <si>
    <t>STRĖVOS G.  10</t>
  </si>
  <si>
    <t>RUMPIŠKĖS G.  20B</t>
  </si>
  <si>
    <t>Trakai, Lentvaris (UAB „Prienų energija")</t>
  </si>
  <si>
    <t>Pakalnės g. 44, Lentvaris</t>
  </si>
  <si>
    <t>N.Sodybos g. 36, Lentvaris</t>
  </si>
  <si>
    <t>Mindaugo g. 18, Trakai</t>
  </si>
  <si>
    <t>Trakų g. 27, Trakai</t>
  </si>
  <si>
    <t>Vytauto g. 70, Trakai</t>
  </si>
  <si>
    <t>Lauko g. 12, Lentvaris</t>
  </si>
  <si>
    <t>Lauko g. 8, Lentvaris</t>
  </si>
  <si>
    <t>Bažnyčios g. 15, Lentvaris</t>
  </si>
  <si>
    <t>Lauko g. 3, Lentvaris</t>
  </si>
  <si>
    <t>Lauko g. 9, Lentvaris</t>
  </si>
  <si>
    <t>Bažnyčios g. 11, Lentvaris</t>
  </si>
  <si>
    <t>Pakalnės g. 23, Lentvaris</t>
  </si>
  <si>
    <t>Klevų al. 42, Lentvaris</t>
  </si>
  <si>
    <t>S. Banaičio g. 3</t>
  </si>
  <si>
    <t>V. Kudirkos g. 80</t>
  </si>
  <si>
    <t>J. Basanavičiaus g. 4</t>
  </si>
  <si>
    <t>V. Kudirkos g. 88</t>
  </si>
  <si>
    <t>Nepriklausomybės g. 3</t>
  </si>
  <si>
    <t>Kęstučio g. 4</t>
  </si>
  <si>
    <t>V. Kudirkos g. 37</t>
  </si>
  <si>
    <t>LELIJŲ  11</t>
  </si>
  <si>
    <t>VILNIAUS 8</t>
  </si>
  <si>
    <t>VILNIAUS 6</t>
  </si>
  <si>
    <t>VILNIAUS 12</t>
  </si>
  <si>
    <t>DRUSKUPIO 8</t>
  </si>
  <si>
    <t>DARIAUS IR GIRĖNO 23A IIIL.</t>
  </si>
  <si>
    <t>PAVASARIO 35</t>
  </si>
  <si>
    <t>VASARIO 16-OSIOS 12</t>
  </si>
  <si>
    <t>STOTIES 8</t>
  </si>
  <si>
    <t>Šilumos suvartojimo ir mokėjimų už šilumą analizė Lietuvos miestų daugiabučiuose gyvenamuosiuose namuose (2013 m. gruodžio mėn)</t>
  </si>
  <si>
    <t>vidutinė lauko oro temperatūra: 2,1 °C, dienolaipsniai 492,9</t>
  </si>
  <si>
    <t>Stadiono 7 Akmenė</t>
  </si>
  <si>
    <t>Kestučio 6 Akmenė</t>
  </si>
  <si>
    <t>Respublikos 24Naujoji Akmenė</t>
  </si>
  <si>
    <t>Kestučio 2 Akmenė</t>
  </si>
  <si>
    <t>Ramučių 38 Naujoji Akmenė</t>
  </si>
  <si>
    <t>Respublikos 27Naujoji Akmenė</t>
  </si>
  <si>
    <t>Ventos 24 Venta</t>
  </si>
  <si>
    <t>Stadiono 18 Akmenė</t>
  </si>
  <si>
    <t>Respublikos 5 Naujoji Akmenė</t>
  </si>
  <si>
    <t>Ramučių 3 Naujoji Akmenė</t>
  </si>
  <si>
    <t>V.Kudirkos 5 Naujoji Akmenė</t>
  </si>
  <si>
    <t>Ventos 40 Venta</t>
  </si>
  <si>
    <t>V.Kudirkos 1 Naujoji Akmenė</t>
  </si>
  <si>
    <t>Bausko 3 Venta</t>
  </si>
  <si>
    <t>Ventos 14 Venta</t>
  </si>
  <si>
    <t>Ažupiečių g. 4</t>
  </si>
  <si>
    <t>vidutinė lauko oro temperatūra: 1,4°C, dienolaipsniai 512,7</t>
  </si>
  <si>
    <t>Basanavičiaus g.  50</t>
  </si>
  <si>
    <t>J. Biliūno g. 10</t>
  </si>
  <si>
    <t>J. Biliūno g. 20</t>
  </si>
  <si>
    <t>Dariaus ir Girėno g.5</t>
  </si>
  <si>
    <t>vidutinė lauko oro temperatūra: 1,6 °C, dienolaipsniai 508</t>
  </si>
  <si>
    <t>LELIJŲ 15</t>
  </si>
  <si>
    <t>B.SRUOGOS  8</t>
  </si>
  <si>
    <t>B.SRUOGOS  14</t>
  </si>
  <si>
    <t>LELIJŲ 9</t>
  </si>
  <si>
    <t>DARIAUS IR GIRĖNO 29  IIIL.</t>
  </si>
  <si>
    <t xml:space="preserve">S. Banaičio g. 12 </t>
  </si>
  <si>
    <t>Nepriklausomybės g. 6</t>
  </si>
  <si>
    <t>S.Banaičio g. 4</t>
  </si>
  <si>
    <t>V. Kudirkos g. 92b</t>
  </si>
  <si>
    <t>V. Kudirkos g. 39</t>
  </si>
  <si>
    <t>Šaulių g.12</t>
  </si>
  <si>
    <t>V. Kudirkosg. 53</t>
  </si>
  <si>
    <t>V. kudirkos g. 108</t>
  </si>
  <si>
    <t>Jaunystės takas 5</t>
  </si>
  <si>
    <t>Vytauto g. 10</t>
  </si>
  <si>
    <t xml:space="preserve">Vasario 16-osios </t>
  </si>
  <si>
    <r>
      <t xml:space="preserve">vidutinė lauko oro temperatūra:2,3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487</t>
    </r>
  </si>
  <si>
    <r>
      <t xml:space="preserve">vidutinė lauko oro temperatūra: 1,7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505</t>
    </r>
  </si>
  <si>
    <t>Statybininkų 19,Prienai(renov.)</t>
  </si>
  <si>
    <t>Vaitkaus 6,Prienai(renov)</t>
  </si>
  <si>
    <t>Birutės 4,Prienai</t>
  </si>
  <si>
    <t>Kęstučio 5,Prienai(renov)</t>
  </si>
  <si>
    <t>Vytauto 22,Prienai</t>
  </si>
  <si>
    <t>Kęstučio 81G,Prienai</t>
  </si>
  <si>
    <t>Jaunimo 13,Balbieriškis</t>
  </si>
  <si>
    <t>Stadiono 16,Prienai</t>
  </si>
  <si>
    <t>Parko 10,Balbieriškis</t>
  </si>
  <si>
    <t>Stadiono 24A,Prienai</t>
  </si>
  <si>
    <t>Jaunimo 15,Balbieriškis</t>
  </si>
  <si>
    <t>Stadiono 4 1L.,Prienai</t>
  </si>
  <si>
    <t>Tylioji 5/1,Prienai</t>
  </si>
  <si>
    <t>Jaunimo 7,Balbieriškis</t>
  </si>
  <si>
    <t>Stadiono 26 1L.,Prienai</t>
  </si>
  <si>
    <t>Stadiono 20 2L.,Prienai</t>
  </si>
  <si>
    <t>Jaunimo 9,Balbieriškis</t>
  </si>
  <si>
    <t>Statybininkų 5 1L.,Prienai</t>
  </si>
  <si>
    <t>Statybininkų 13,Prienai</t>
  </si>
  <si>
    <t>Aušros 20,Veiveriai</t>
  </si>
  <si>
    <t>Vytauto 32,Prienai</t>
  </si>
  <si>
    <t>Vytenio 14,Prienai</t>
  </si>
  <si>
    <r>
      <t xml:space="preserve">vidutinė lauko oro temperatūra: 2,2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489,8</t>
    </r>
  </si>
  <si>
    <t>Taikos 5</t>
  </si>
  <si>
    <t>Draugystės 8</t>
  </si>
  <si>
    <t>Taikos 1</t>
  </si>
  <si>
    <t>Sodų 16</t>
  </si>
  <si>
    <t>Šviesos 5</t>
  </si>
  <si>
    <t>Draugystės 19</t>
  </si>
  <si>
    <t>Pergalės 39</t>
  </si>
  <si>
    <t>Pergalės 49</t>
  </si>
  <si>
    <t>Saulės 7</t>
  </si>
  <si>
    <t>Trakų 18</t>
  </si>
  <si>
    <t>Trakų 20</t>
  </si>
  <si>
    <t>Šarkinės 21</t>
  </si>
  <si>
    <t>Saulės 5</t>
  </si>
  <si>
    <t>Saulės 23</t>
  </si>
  <si>
    <t>Saulės 26</t>
  </si>
  <si>
    <t>Trakų 4</t>
  </si>
  <si>
    <t>Trakų 19</t>
  </si>
  <si>
    <t>vidutinė lauko oro temperatūra: 0,7°C, dienolaipsniai 536,3</t>
  </si>
  <si>
    <t>Atgimimo g. 27, Ignalina (renov.)</t>
  </si>
  <si>
    <t>Ateities g. 29, Ignalina (renov.)</t>
  </si>
  <si>
    <t>Atgimimo g. 33, Ignalina (renov.)</t>
  </si>
  <si>
    <t>Aukštaičių g. 48, Ignalina (renov.)</t>
  </si>
  <si>
    <t>Ligoninės g. 4, Ignalina (renov.)</t>
  </si>
  <si>
    <t xml:space="preserve">M. Petrausko g. 3, Ignalina </t>
  </si>
  <si>
    <t>Laisvės g. 74, Ignalina (renov.)</t>
  </si>
  <si>
    <t>Ateities g. 10, Ignalina (renov.)</t>
  </si>
  <si>
    <t xml:space="preserve">Laisvės g. 56, Ignalina </t>
  </si>
  <si>
    <t>Atgimimo g. 32, Ignalina</t>
  </si>
  <si>
    <t>Turistų g. 11a, Ignalina</t>
  </si>
  <si>
    <t>Ateities g. 6, Ignalina</t>
  </si>
  <si>
    <t>Aukštaičių g. 7, Ignalina</t>
  </si>
  <si>
    <t>Sodų g. 1, Ignalina</t>
  </si>
  <si>
    <t>vidutinė lauko oro temperatūra: 1,7°C; dienolaipsniai 505,3</t>
  </si>
  <si>
    <t>PANERIŲ  21 (renovuotas)</t>
  </si>
  <si>
    <t>PANERIŲ  6 (renovuotas)</t>
  </si>
  <si>
    <t>J.RALIO 8 (renovuotas)</t>
  </si>
  <si>
    <t>CHEMIKŲ  86(renovuotas)</t>
  </si>
  <si>
    <t>J.RALIO  12 (renovuotas)</t>
  </si>
  <si>
    <t>KOSMONAUTŲ 9(renovuotas)</t>
  </si>
  <si>
    <t>BIRUTĖS  8 (renovuotas)</t>
  </si>
  <si>
    <t>PARKO 5 (renovuotas)</t>
  </si>
  <si>
    <t>CHEMIKŲ 112</t>
  </si>
  <si>
    <t>KOSMONAUTŲ  12</t>
  </si>
  <si>
    <t>SODŲ  89</t>
  </si>
  <si>
    <t>ŽEMAITĖS  14</t>
  </si>
  <si>
    <t>KAUNO  44</t>
  </si>
  <si>
    <t>PANERIŲ  17</t>
  </si>
  <si>
    <t>ŽALIOJI  10</t>
  </si>
  <si>
    <t>KOSMONAUTŲ  48</t>
  </si>
  <si>
    <t>KLAIPĖDOS   5</t>
  </si>
  <si>
    <t>KOSMONAUTŲ   3A</t>
  </si>
  <si>
    <t>ŽALIOJI   4</t>
  </si>
  <si>
    <t>VARNUTĖS   5</t>
  </si>
  <si>
    <t>CHEMIKŲ  21</t>
  </si>
  <si>
    <t>SODŲ  37L</t>
  </si>
  <si>
    <t>KOSMONAUTŲ   3</t>
  </si>
  <si>
    <t>CHEMIKŲ  39</t>
  </si>
  <si>
    <t>SODŲ  93A</t>
  </si>
  <si>
    <t>CHEMIKŲ  41</t>
  </si>
  <si>
    <t>CHEMIKŲ  32</t>
  </si>
  <si>
    <t>ŽEMAITĖS  20</t>
  </si>
  <si>
    <t>MIŠKININKŲ   3</t>
  </si>
  <si>
    <t>GELEŽINKELIO  10</t>
  </si>
  <si>
    <t>LIETAVOS   5</t>
  </si>
  <si>
    <t>Gedimino g. 20, Kaišiadorys</t>
  </si>
  <si>
    <t>Gedimino g. 24, Kaišiadorys</t>
  </si>
  <si>
    <t>Gedimino g. 26, Kaišiadorys</t>
  </si>
  <si>
    <t>Gedimino g. 95, Kaišiadorys</t>
  </si>
  <si>
    <t>Gedimino g. 99, Kaišiadorys</t>
  </si>
  <si>
    <t>Gedimino g. 119, Kaišiadorys</t>
  </si>
  <si>
    <t>Gedimino g. 121, Kaišiadorys</t>
  </si>
  <si>
    <t>Gedimino g. 125, Kaišiadorys</t>
  </si>
  <si>
    <t>Gedimino g. 127, Kaišiadorys</t>
  </si>
  <si>
    <t>Gedimino g. 129, Kaišiadorys</t>
  </si>
  <si>
    <t>Ateities g. 2A, Stasiūnai</t>
  </si>
  <si>
    <t>Ateities g. 4A, Stasiūnai</t>
  </si>
  <si>
    <t>Ateities g. 10, Stasiūnai</t>
  </si>
  <si>
    <t>Birutės g. 5, Kaišiadorys</t>
  </si>
  <si>
    <t>Gedimino g. 22, Kaišiadorys</t>
  </si>
  <si>
    <t>Gedimino g. 28, Kaišiadorys</t>
  </si>
  <si>
    <t>Ateities g. 8, Stasiūnai</t>
  </si>
  <si>
    <t>Birutės g. 10, Kaišiadorys</t>
  </si>
  <si>
    <t>Gedimino g. 75, Kaišiadorys</t>
  </si>
  <si>
    <t>Žąslių g. 62A, Žiežmariai</t>
  </si>
  <si>
    <t>vidutinė lauko oro temperatūra: 1,7 °C; dienolaipsniai: 505,3</t>
  </si>
  <si>
    <t>vidutinė lauko oro temperatūra: 1,7°C</t>
  </si>
  <si>
    <t>Babtai, Kėdainių g. 2a</t>
  </si>
  <si>
    <t>Karmėlava, Vilniaus g. 2</t>
  </si>
  <si>
    <t>Karmėlava, Vilniaus g. 5</t>
  </si>
  <si>
    <t>Lazdijai (UAB „Lazdijų šiluma")</t>
  </si>
  <si>
    <t>vidutinė lauko oro temperatūra: 1,4 °C, dienolaipsniai 514,6</t>
  </si>
  <si>
    <t>Dzūkų 11 (RENOVUOTAS )</t>
  </si>
  <si>
    <t>Sodų 6 (RENOVUOTAS )</t>
  </si>
  <si>
    <t>Dzūkų 9 (RENOVUOTAS )</t>
  </si>
  <si>
    <t>Tiesos 8 (RENOVUOTAS)</t>
  </si>
  <si>
    <t>Dainavos 12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</si>
  <si>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</si>
  <si>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</si>
  <si>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</si>
  <si>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</si>
  <si>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</si>
  <si>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</si>
  <si>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</si>
  <si>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</si>
  <si>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</si>
  <si>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</si>
  <si>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</si>
  <si>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</si>
  <si>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</si>
  <si>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</si>
  <si>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</si>
  <si>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</si>
  <si>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</si>
  <si>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</si>
  <si>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</si>
  <si>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</si>
  <si>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r>
      <t>vidutinė lauko oro temperatūra: 1,9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498</t>
    </r>
  </si>
  <si>
    <r>
      <t xml:space="preserve">vidutinė lauko oro temperatūra: 1,7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506,7</t>
    </r>
  </si>
  <si>
    <r>
      <t xml:space="preserve">vidutinė lauko oro temperatūra: 2,5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481</t>
    </r>
  </si>
  <si>
    <r>
      <t xml:space="preserve">vidutinė lauko oro temperatūra: 2,4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483,4</t>
    </r>
  </si>
  <si>
    <r>
      <t xml:space="preserve">vidutinė lauko oro temperatūra: 2,0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496,5</t>
    </r>
  </si>
  <si>
    <r>
      <t xml:space="preserve">vidutinė lauko oro temperatūra: 3,8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439,9</t>
    </r>
  </si>
  <si>
    <r>
      <t xml:space="preserve">vidutinė lauko oro temperatūra: 1,3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518,1</t>
    </r>
  </si>
  <si>
    <t>vidutinė lauko oro temperatūra: 1,4C; dienolaipsniai: 515,1</t>
  </si>
  <si>
    <t xml:space="preserve">STATYBININKŲ 8 </t>
  </si>
  <si>
    <t>VIENYBĖS 72</t>
  </si>
  <si>
    <t xml:space="preserve">LAUKO 44 </t>
  </si>
  <si>
    <t xml:space="preserve">AUŠROS 8 </t>
  </si>
  <si>
    <t xml:space="preserve">STATYBININKŲ 4 </t>
  </si>
  <si>
    <t xml:space="preserve">AUŠROS 10 </t>
  </si>
  <si>
    <t xml:space="preserve">VIENYBES 70 </t>
  </si>
  <si>
    <t xml:space="preserve">NEPRIKLAUSOMYBĖS 72 </t>
  </si>
  <si>
    <t xml:space="preserve">BIRUTES 2 </t>
  </si>
  <si>
    <t xml:space="preserve">AUŠROS 4 </t>
  </si>
  <si>
    <t xml:space="preserve">NEPRIKLAUSOMYBĖS 50 </t>
  </si>
  <si>
    <t xml:space="preserve">S.NERIES 33C </t>
  </si>
  <si>
    <t xml:space="preserve">KĘSTUČIO 10 </t>
  </si>
  <si>
    <t xml:space="preserve">PASIENIO 3 </t>
  </si>
  <si>
    <t xml:space="preserve">VILNIAUS 8 </t>
  </si>
  <si>
    <t xml:space="preserve">DARVINO 26 </t>
  </si>
  <si>
    <t xml:space="preserve">LAUKO 32 </t>
  </si>
  <si>
    <t xml:space="preserve">DARVINO 46  </t>
  </si>
  <si>
    <t xml:space="preserve">K.NAUMIESČIO 9A </t>
  </si>
  <si>
    <t xml:space="preserve">DARVINO 19 </t>
  </si>
  <si>
    <t xml:space="preserve">TARYBŲ 7 </t>
  </si>
  <si>
    <t xml:space="preserve">VIŠTYČIO 2 </t>
  </si>
  <si>
    <t xml:space="preserve">VASARIO 16-OS 4 </t>
  </si>
  <si>
    <t xml:space="preserve">DARIAUS IR GIRENO 2A </t>
  </si>
  <si>
    <t xml:space="preserve">MOKYKLOS 3 </t>
  </si>
  <si>
    <t xml:space="preserve">VASARIO 16-OS 12 </t>
  </si>
  <si>
    <t xml:space="preserve">VASARIO 16-OS 10 </t>
  </si>
  <si>
    <t xml:space="preserve">Kosmonautų 12 </t>
  </si>
  <si>
    <t xml:space="preserve">Kosmonautų 28 </t>
  </si>
  <si>
    <t xml:space="preserve">A.Civinsko 7 </t>
  </si>
  <si>
    <t xml:space="preserve">Gėlių 14 </t>
  </si>
  <si>
    <t xml:space="preserve">Vilkaviškio 61 </t>
  </si>
  <si>
    <t xml:space="preserve">Dariaus ir Girėno 13 </t>
  </si>
  <si>
    <t xml:space="preserve">Mokolų 9 </t>
  </si>
  <si>
    <t xml:space="preserve">Dariaus ir Girėno 9 </t>
  </si>
  <si>
    <t xml:space="preserve">Dariaus ir Girėno 11 </t>
  </si>
  <si>
    <t>Mokolų 51</t>
  </si>
  <si>
    <t xml:space="preserve">Vytenio 8 </t>
  </si>
  <si>
    <t xml:space="preserve">Draugystės 3 </t>
  </si>
  <si>
    <t xml:space="preserve">Draugystės 1 </t>
  </si>
  <si>
    <t xml:space="preserve">R.Juknevičiaus 48 </t>
  </si>
  <si>
    <t xml:space="preserve">Vytauto 54 </t>
  </si>
  <si>
    <t xml:space="preserve">Vytauto 56A </t>
  </si>
  <si>
    <t xml:space="preserve">J.Jablonskio 2 </t>
  </si>
  <si>
    <t xml:space="preserve">Garso 4 </t>
  </si>
  <si>
    <t xml:space="preserve">Mokyklos 13 </t>
  </si>
  <si>
    <t xml:space="preserve">Jaunimo, 3 </t>
  </si>
  <si>
    <t xml:space="preserve">Jaunimo, 7 </t>
  </si>
  <si>
    <t xml:space="preserve">Maironio. 34 </t>
  </si>
  <si>
    <t>M.Valančiaus. 18</t>
  </si>
  <si>
    <t xml:space="preserve">Vytauto.. 33 </t>
  </si>
  <si>
    <t xml:space="preserve">Nausupės 8 </t>
  </si>
  <si>
    <t xml:space="preserve">Mokyklos 9 </t>
  </si>
  <si>
    <t>Dvarkelio 11</t>
  </si>
  <si>
    <t xml:space="preserve">Žemaitės. 8 </t>
  </si>
  <si>
    <t xml:space="preserve">Lietuvininkų 4 </t>
  </si>
  <si>
    <t>Vandžiogalos 4D</t>
  </si>
  <si>
    <t>Žemaitės. 10</t>
  </si>
  <si>
    <t xml:space="preserve">Dvarkelio 7 </t>
  </si>
  <si>
    <t xml:space="preserve">K.Donelaičio. 5 - 2 </t>
  </si>
  <si>
    <t xml:space="preserve">Kauno 20 </t>
  </si>
  <si>
    <t xml:space="preserve">Vytauto 21 </t>
  </si>
  <si>
    <t xml:space="preserve">Vytauto 15 </t>
  </si>
  <si>
    <t xml:space="preserve">Mackevičiaus 29 </t>
  </si>
  <si>
    <t xml:space="preserve">Dariaus ir Girėno 2-1 </t>
  </si>
  <si>
    <t xml:space="preserve">Dariaus ir Girėno 2-2 </t>
  </si>
  <si>
    <t xml:space="preserve">Pievų 2 </t>
  </si>
  <si>
    <t xml:space="preserve">ŠILTNAMIŲ 18    </t>
  </si>
  <si>
    <t xml:space="preserve">ŠILTNAMIŲ 22      </t>
  </si>
  <si>
    <t xml:space="preserve">GARDINO 80     </t>
  </si>
  <si>
    <t xml:space="preserve">ATEITIES 16 </t>
  </si>
  <si>
    <t xml:space="preserve">VYTAUTO 6      </t>
  </si>
  <si>
    <t xml:space="preserve">ATEITIES 36 </t>
  </si>
  <si>
    <t xml:space="preserve">NERAVŲ 27    </t>
  </si>
  <si>
    <t xml:space="preserve">ČIURLIONIO 74 </t>
  </si>
  <si>
    <t xml:space="preserve">GARDINO 22 </t>
  </si>
  <si>
    <t xml:space="preserve">ŠILTNAMIŲ 26 </t>
  </si>
  <si>
    <t>Sodų g.10-ojo NSB(ren.)</t>
  </si>
  <si>
    <t>GAMYKLOS 3(ren.)</t>
  </si>
  <si>
    <t>P.VILEIŠIO 4(ren.)</t>
  </si>
  <si>
    <t>MINDAUGO 12(ren.)</t>
  </si>
  <si>
    <t>GAMYKLOS 6(ren.)</t>
  </si>
  <si>
    <t>P.Vileišio g.3-ojo NSB</t>
  </si>
  <si>
    <t>Gamyklos g.15-ojo NSB(ren.)</t>
  </si>
  <si>
    <t>MINDAUGO 13(ren.)</t>
  </si>
  <si>
    <t>V.BURBOS 4(ren.)</t>
  </si>
  <si>
    <t>P.VILEIŠIO 2(ren.)</t>
  </si>
  <si>
    <t>Laisvės g.40-ojo NSB(ren.)</t>
  </si>
  <si>
    <t>Gamyklos g. 31-ojo NSB</t>
  </si>
  <si>
    <t>ŽEMAITIJOS 29</t>
  </si>
  <si>
    <t>MINDAUGO 15(ren.)</t>
  </si>
  <si>
    <t>V.BURBOS 2(ren.)</t>
  </si>
  <si>
    <t>LAISVĖS 27(ren.)</t>
  </si>
  <si>
    <t>V.BURBOS 5(ren.)</t>
  </si>
  <si>
    <t>VENTOS 33</t>
  </si>
  <si>
    <t>PAVENČIŲ 41</t>
  </si>
  <si>
    <t>JUODPELKIO 10</t>
  </si>
  <si>
    <t>BAŽNYČIOS 21</t>
  </si>
  <si>
    <t>Bažnyčios 13</t>
  </si>
  <si>
    <t>MINDAUGO 20</t>
  </si>
  <si>
    <t>Taikos g.20-ojo NSB</t>
  </si>
  <si>
    <t>Pavenčių g.11-ojo NSB</t>
  </si>
  <si>
    <t>Bažnyčios 11</t>
  </si>
  <si>
    <t>M.K.ČIURLIONIO 8</t>
  </si>
  <si>
    <r>
      <t xml:space="preserve">vidutinė lauko oro temperatūra: 3,2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dienolaipsniai:458,8</t>
    </r>
  </si>
  <si>
    <t>Pakruojis (UAB "Pakruojo šiluma")</t>
  </si>
  <si>
    <t xml:space="preserve">vidutinė lauko oro temperatūra: 2,1 °C, dienolaipsniai </t>
  </si>
  <si>
    <t>Pergalės 4, Pakruojis</t>
  </si>
  <si>
    <t>Pergalės g. 14</t>
  </si>
  <si>
    <t>Mindaugo g. 4</t>
  </si>
  <si>
    <t>P.Mašioto g. 67</t>
  </si>
  <si>
    <t>Saulėtekio g. 50</t>
  </si>
  <si>
    <t>P.Mašioto g. 53</t>
  </si>
  <si>
    <t>P.Mašioto g. 59</t>
  </si>
  <si>
    <t>Dariaus Ir Girėno g. 51A</t>
  </si>
  <si>
    <t>Vytauto Didžiojo g. 72</t>
  </si>
  <si>
    <t>P.Mašioto g. 39</t>
  </si>
  <si>
    <t>Mindaugo g. 6</t>
  </si>
  <si>
    <t>Taikos g. 18A</t>
  </si>
  <si>
    <t>Ušinsko g. 31A</t>
  </si>
  <si>
    <t>Mindaugo g. 2C</t>
  </si>
  <si>
    <t>Kęstučio g. 2</t>
  </si>
  <si>
    <t>Mažoji g. 3</t>
  </si>
  <si>
    <t>Vilniaus g. 32</t>
  </si>
  <si>
    <t>Vilniaus g. 33</t>
  </si>
  <si>
    <t>P.Mašioto g. 55</t>
  </si>
  <si>
    <t>Kęstučio g. 8</t>
  </si>
  <si>
    <t>Taikos g. 22</t>
  </si>
  <si>
    <t>Basanavičiaus g. 2A</t>
  </si>
  <si>
    <t>Vilniaus g. 28</t>
  </si>
  <si>
    <t>Joniškėlio g. 8</t>
  </si>
  <si>
    <t>Joniškėlio g. 2</t>
  </si>
  <si>
    <t>Vilniaus g. 34</t>
  </si>
  <si>
    <t>Mažoji g. 1</t>
  </si>
  <si>
    <t>Ušinsko g. 22</t>
  </si>
  <si>
    <t>Vasario  16-sios g. 15</t>
  </si>
  <si>
    <t>Vasario  16-sios g. 13</t>
  </si>
  <si>
    <t>Vytauto Didžiojo g. 27</t>
  </si>
  <si>
    <r>
      <t xml:space="preserve">vidutinė lauko oro temperatūra: 1,7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505,3</t>
    </r>
  </si>
  <si>
    <t>vidutinė lauko oro temperatūra: 2,0 °C; dienolaipsniai 496</t>
  </si>
  <si>
    <t>vidutinė lauko oro temperatūra: 1,4°C, dienolaipsniai 514,6</t>
  </si>
  <si>
    <t>vidutinė lauko oro temperatūra: 0,9°C, dienolaipsniai 530</t>
  </si>
  <si>
    <r>
      <t>vidutinė lauko oro temperatūra: 2,1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429,9</t>
    </r>
  </si>
  <si>
    <t xml:space="preserve">Žeimių g. 6B, 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</si>
  <si>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</si>
  <si>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</si>
  <si>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</si>
  <si>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</si>
  <si>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</si>
  <si>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Gegužių g. 19 (renov.), </t>
  </si>
  <si>
    <t xml:space="preserve">Vytauto g. 149 (renov.), </t>
  </si>
  <si>
    <t xml:space="preserve">Žeimių g. 6A, </t>
  </si>
  <si>
    <t>Architektų g. 14,</t>
  </si>
  <si>
    <t xml:space="preserve">Putinų g. 10, </t>
  </si>
  <si>
    <t xml:space="preserve">Mickevičiaus g. 19, </t>
  </si>
  <si>
    <t xml:space="preserve">Architektų g. 2A, </t>
  </si>
  <si>
    <t xml:space="preserve">Gegužių g. 13, </t>
  </si>
  <si>
    <t xml:space="preserve">Dainų g. 72, </t>
  </si>
  <si>
    <t xml:space="preserve">Vilniaus g. 33, </t>
  </si>
  <si>
    <t>Gardino g. 25, .</t>
  </si>
  <si>
    <t>Žemaitės g. 42, .</t>
  </si>
  <si>
    <t>Lyros g. 19, .</t>
  </si>
  <si>
    <t>Korsako g. 26, .</t>
  </si>
  <si>
    <t>Vytauto g. 56, .</t>
  </si>
  <si>
    <t>Vilniaus g. 24, .</t>
  </si>
  <si>
    <t>Trakų g. 7, .</t>
  </si>
  <si>
    <t>Radviliškio g. 108, .</t>
  </si>
  <si>
    <t>Kauno g. 22, .</t>
  </si>
  <si>
    <t>Draugystės pr. 16, .</t>
  </si>
  <si>
    <t>Ežero g. 29, .</t>
  </si>
  <si>
    <t>Stoties g. 14, .</t>
  </si>
  <si>
    <t>Stoties g. 10, .</t>
  </si>
  <si>
    <t>Tilžės g. 126A, .</t>
  </si>
  <si>
    <t>Vasario 16-osios g. 21, .</t>
  </si>
  <si>
    <t>Tilžės g. 128, .</t>
  </si>
  <si>
    <t>Sukilėlių g. 2, .</t>
  </si>
  <si>
    <t>Energetikų g. 11, .</t>
  </si>
  <si>
    <t>Vilniaus g. 213A, .</t>
  </si>
  <si>
    <t>A. Mickevičiaus g. 36, .</t>
  </si>
  <si>
    <t>P. Cvirkos g. 75A, .</t>
  </si>
  <si>
    <t>Ežero g. 14, .</t>
  </si>
  <si>
    <t>P. Višinskio g. 37, .</t>
  </si>
  <si>
    <t>Ežero g. 15, .</t>
  </si>
  <si>
    <t>Dariaus ir Girėno g.47</t>
  </si>
  <si>
    <t>Dariaus ir Girėno g.45</t>
  </si>
  <si>
    <t>D.Poškos g.16</t>
  </si>
  <si>
    <t>D.Poškos g.20</t>
  </si>
  <si>
    <t>D.Poškos g.4</t>
  </si>
  <si>
    <t>Kovo 11-osio g.24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</si>
  <si>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</si>
  <si>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t>vidutinė lauko oro temperatūra: 2,0°C; dienolaipsniai 496</t>
  </si>
  <si>
    <t>Birutės g. 29, Trakai</t>
  </si>
  <si>
    <t>Mindaugo g. 10, Trakai</t>
  </si>
  <si>
    <t>Trakų g. 16, Trakai</t>
  </si>
  <si>
    <t>Mindaugo g. 1a, Trakai</t>
  </si>
  <si>
    <t>Ežero g. 5, Lentvaris</t>
  </si>
  <si>
    <t>Pakalnės g. 7, Lentvaris</t>
  </si>
  <si>
    <t>Vytauto g. 78, Trakai</t>
  </si>
  <si>
    <t>Vytauto g. 9A, Lentvaris</t>
  </si>
  <si>
    <t>N.Sodybos g. 38, Lentvaris</t>
  </si>
  <si>
    <t>Maironio g. 5, Trakai</t>
  </si>
  <si>
    <t>Lauko g. 6, Lentvaris</t>
  </si>
  <si>
    <t>Geležinkelio g. 28, Lentvaris</t>
  </si>
  <si>
    <t>Karaimų g. 24, Trakai</t>
  </si>
  <si>
    <t>Mindaugo g. 20, Trakai</t>
  </si>
  <si>
    <t>Senkelio g. 5, Trakai</t>
  </si>
  <si>
    <t>Kilimų g. 6, Lentvaris</t>
  </si>
  <si>
    <t>Pakalnės g. 26A, Lentvaris</t>
  </si>
  <si>
    <t xml:space="preserve">Kudirkos g. 22, </t>
  </si>
  <si>
    <t>Vyžuonų g. 11a,  (renov.)</t>
  </si>
  <si>
    <t>Aušros g. 99,  (renov.)</t>
  </si>
  <si>
    <t xml:space="preserve">Aukštakalnio g. 108, </t>
  </si>
  <si>
    <t>Aušros g.  89 IIkorp.,  (renov.)</t>
  </si>
  <si>
    <t>Aušros g.  89 Ikorp.,  (renov.)</t>
  </si>
  <si>
    <t xml:space="preserve">Aukštakalnio g. 76, </t>
  </si>
  <si>
    <t xml:space="preserve">Vaižganto g. 58, </t>
  </si>
  <si>
    <t xml:space="preserve">Taikos g. 14, </t>
  </si>
  <si>
    <t xml:space="preserve">Krašuonos g. 13, </t>
  </si>
  <si>
    <t xml:space="preserve">Aukštakalnio g. 110, </t>
  </si>
  <si>
    <t xml:space="preserve">Sėlių g. 59, </t>
  </si>
  <si>
    <t xml:space="preserve">Aušros g. 83, </t>
  </si>
  <si>
    <t xml:space="preserve">Sėlių g. 67, </t>
  </si>
  <si>
    <t xml:space="preserve">Vaižganto g. 46, </t>
  </si>
  <si>
    <t xml:space="preserve">Taikos g. 32, </t>
  </si>
  <si>
    <t xml:space="preserve">Vaižganto g. 62, </t>
  </si>
  <si>
    <t xml:space="preserve">Aukštakalnio g. 116, </t>
  </si>
  <si>
    <t xml:space="preserve">Taikos g. 4, </t>
  </si>
  <si>
    <t xml:space="preserve">Taikos g. 24, </t>
  </si>
  <si>
    <t xml:space="preserve">Užpalių g. 82, </t>
  </si>
  <si>
    <t xml:space="preserve">Aušros g. 62, </t>
  </si>
  <si>
    <t xml:space="preserve">J.Basanavičiaus g. 96, </t>
  </si>
  <si>
    <t xml:space="preserve">Aušros g. 87, </t>
  </si>
  <si>
    <t xml:space="preserve">Taikos g. 80, </t>
  </si>
  <si>
    <t xml:space="preserve">Aušros g. 82, </t>
  </si>
  <si>
    <t xml:space="preserve">Sėlių g. 30b, </t>
  </si>
  <si>
    <t xml:space="preserve">Aušros g. 50, </t>
  </si>
  <si>
    <t xml:space="preserve">Kauno g. 27, </t>
  </si>
  <si>
    <t xml:space="preserve">J.Basanavičiaus g. 106, </t>
  </si>
  <si>
    <t xml:space="preserve">J.Basanavičiaus g. 108, </t>
  </si>
  <si>
    <t xml:space="preserve">Utenio a. 10, </t>
  </si>
  <si>
    <t xml:space="preserve">Aukštakalnio g. 10,12 </t>
  </si>
  <si>
    <t xml:space="preserve">J.Basanavičiaus g. 110, </t>
  </si>
  <si>
    <t xml:space="preserve">Kęstučio g. 1, </t>
  </si>
  <si>
    <t xml:space="preserve">Utenio a. 5, </t>
  </si>
  <si>
    <t xml:space="preserve">K.Donelaičio g. 12, </t>
  </si>
  <si>
    <t xml:space="preserve">Kęstučio g. 9, </t>
  </si>
  <si>
    <t xml:space="preserve">Bažnyčios g. 4, </t>
  </si>
  <si>
    <t xml:space="preserve">Užpalių g. 88, </t>
  </si>
  <si>
    <r>
      <t xml:space="preserve">vidutinė lauko oro temperatūra:1,3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534,4</t>
    </r>
  </si>
  <si>
    <t>Aušros g. 1</t>
  </si>
  <si>
    <t>Pušelės g. 5 Nauj. Valkininkai</t>
  </si>
  <si>
    <t>Pušelės g. 7 Nauj. Valkininkai</t>
  </si>
  <si>
    <t>Pušelės g. 9 Nauj. Valkininkai</t>
  </si>
  <si>
    <t>Dzūkų g. 3</t>
  </si>
  <si>
    <t>Dzūkų g. 44</t>
  </si>
  <si>
    <t>Marcinkonių g. 14</t>
  </si>
  <si>
    <t>Marcinkonių g. 16</t>
  </si>
  <si>
    <t>Marcinkonių g. 18</t>
  </si>
  <si>
    <t>Vytauto g. 38</t>
  </si>
  <si>
    <t>Z.Voronecko g. 1</t>
  </si>
  <si>
    <t>Dzūkų g. 17</t>
  </si>
  <si>
    <t>Dzūkų g. 26</t>
  </si>
  <si>
    <t>Kalno g. 7</t>
  </si>
  <si>
    <t>Šiltnamių g. 1</t>
  </si>
  <si>
    <t>Vasario 16 g. 6</t>
  </si>
  <si>
    <t>Žalioji g. 31</t>
  </si>
  <si>
    <t>J.Basanavičiaus g. 44</t>
  </si>
  <si>
    <t>Vytauto g. 64</t>
  </si>
  <si>
    <t>Vytauto g. 73</t>
  </si>
  <si>
    <t>vidutinė lauko oro temperatūra: 1,3 °C; dienolaipsniai 517,7</t>
  </si>
  <si>
    <r>
      <t xml:space="preserve">vidutinė lauko oro temperatūra: 0,9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530,4</t>
    </r>
  </si>
  <si>
    <t>jaunystės 35(renovuotas)</t>
  </si>
  <si>
    <t>Laisvės al. 36(renovuotas)</t>
  </si>
  <si>
    <t>Vaižganto 60(renovuotas)</t>
  </si>
  <si>
    <t>Gedimino 5</t>
  </si>
  <si>
    <t>Gedimino 1</t>
  </si>
  <si>
    <t>Gedimino 7</t>
  </si>
  <si>
    <t>Žalioji 35</t>
  </si>
  <si>
    <t>Laisvės al. 34</t>
  </si>
  <si>
    <t>Stiklo 10</t>
  </si>
  <si>
    <t>Jaunystės 27</t>
  </si>
  <si>
    <t>Jaunystės 29</t>
  </si>
  <si>
    <t>Povyliaus 10</t>
  </si>
  <si>
    <t>Kaštonų 8</t>
  </si>
  <si>
    <t>Jaramino 16b</t>
  </si>
  <si>
    <t>Vaižganto 30b</t>
  </si>
  <si>
    <t>Radvilų 23</t>
  </si>
  <si>
    <t>Naujoji 12</t>
  </si>
  <si>
    <t>Radvilų 10</t>
  </si>
  <si>
    <t>Maironio 11A</t>
  </si>
  <si>
    <t>Naujoji 15</t>
  </si>
  <si>
    <t>Marijošiaus 1</t>
  </si>
  <si>
    <t>Kęstučio 3a</t>
  </si>
  <si>
    <t>Stiklo 4</t>
  </si>
  <si>
    <t>Dariaus ir Girėno 54</t>
  </si>
  <si>
    <t>Bernotėno 1</t>
  </si>
  <si>
    <t>Vasario 16-osios 4</t>
  </si>
  <si>
    <t>Vasario 16-osios 17</t>
  </si>
  <si>
    <t>vidutinė lauko oro temperatūra: 2,1°C; dienolaipsniai 493</t>
  </si>
  <si>
    <t>STATYBININKŲ PR.  19</t>
  </si>
  <si>
    <t>KRETINGOS G.  55</t>
  </si>
  <si>
    <t>I.SIMONAITYTĖS G.  3</t>
  </si>
  <si>
    <t>DEBRECENO G.  38</t>
  </si>
  <si>
    <t>H.MANTO G.  44</t>
  </si>
  <si>
    <t>LIEPOJOS G.  20</t>
  </si>
  <si>
    <t>RAMIOJI G.  7</t>
  </si>
  <si>
    <t>KRETINGOS G.  25</t>
  </si>
  <si>
    <t>LAUKININKŲ G.  43</t>
  </si>
  <si>
    <t>PIETINĖ G.  5</t>
  </si>
  <si>
    <t>I.SIMONAITYTĖS G.  23</t>
  </si>
  <si>
    <t>PARYŽIAUS KOMUNOS G.  6</t>
  </si>
  <si>
    <t>I.SIMONAITYTĖS G.  9</t>
  </si>
  <si>
    <t>POILSIO G.  37</t>
  </si>
  <si>
    <t>NAUJAKIEMIO G.  24</t>
  </si>
  <si>
    <t>ALKSNYNĖS G.  5B</t>
  </si>
  <si>
    <t>ŠILUTĖS PL.  8</t>
  </si>
  <si>
    <t>BROŽYNŲ G.  8</t>
  </si>
  <si>
    <t>SMILTELĖS G.  61</t>
  </si>
  <si>
    <t>TAIKOS PR.  38</t>
  </si>
  <si>
    <t>VINGIO G.  39</t>
  </si>
  <si>
    <t>MINIJOS G.  147</t>
  </si>
  <si>
    <t>S.DAUKANTO G.  33</t>
  </si>
  <si>
    <t>SULUPĖS G.  11</t>
  </si>
  <si>
    <t>MINIJOS G.  129</t>
  </si>
  <si>
    <t>PARYŽIAUS KOMUNOS G.  2</t>
  </si>
  <si>
    <t>H.MANTO G.  1</t>
  </si>
  <si>
    <t>SAUSIO 15-OSIOS G.  19</t>
  </si>
  <si>
    <t>LAUKININKŲ G.  31</t>
  </si>
  <si>
    <t>TAIKOS PR.  41</t>
  </si>
  <si>
    <t>SPORTININKŲ G.  5</t>
  </si>
  <si>
    <t>TAIKOS PR.  27</t>
  </si>
  <si>
    <t>KANTO G.  8</t>
  </si>
  <si>
    <t>VYTURIO G.  7</t>
  </si>
  <si>
    <t>SULUPĖS G.  13</t>
  </si>
  <si>
    <t>vidutinė lauko oro temperatūra: 3,8°C; dienolaipsniai: 426</t>
  </si>
  <si>
    <t>vidutinė lauko oro temperatūra: 2,1°C, dienolaispniai: 492,3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</si>
</sst>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 horizontal="right"/>
    </xf>
    <xf numFmtId="2" fontId="2" fillId="34" borderId="19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2" fontId="2" fillId="34" borderId="17" xfId="0" applyNumberFormat="1" applyFont="1" applyFill="1" applyBorder="1" applyAlignment="1">
      <alignment horizontal="right"/>
    </xf>
    <xf numFmtId="2" fontId="2" fillId="34" borderId="20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167" fontId="2" fillId="34" borderId="12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left" indent="3"/>
    </xf>
    <xf numFmtId="2" fontId="2" fillId="34" borderId="19" xfId="0" applyNumberFormat="1" applyFont="1" applyFill="1" applyBorder="1" applyAlignment="1">
      <alignment horizontal="left" indent="3"/>
    </xf>
    <xf numFmtId="2" fontId="2" fillId="34" borderId="17" xfId="0" applyNumberFormat="1" applyFont="1" applyFill="1" applyBorder="1" applyAlignment="1">
      <alignment horizontal="left" indent="3"/>
    </xf>
    <xf numFmtId="0" fontId="2" fillId="34" borderId="22" xfId="0" applyFont="1" applyFill="1" applyBorder="1" applyAlignment="1">
      <alignment horizontal="center"/>
    </xf>
    <xf numFmtId="167" fontId="2" fillId="34" borderId="17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1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/>
    </xf>
    <xf numFmtId="166" fontId="2" fillId="33" borderId="12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33" borderId="2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" fontId="2" fillId="33" borderId="12" xfId="0" applyNumberFormat="1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/>
    </xf>
    <xf numFmtId="167" fontId="2" fillId="35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167" fontId="2" fillId="33" borderId="1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 applyProtection="1">
      <alignment horizontal="center"/>
      <protection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/>
    </xf>
    <xf numFmtId="2" fontId="2" fillId="33" borderId="19" xfId="0" applyNumberFormat="1" applyFont="1" applyFill="1" applyBorder="1" applyAlignment="1" applyProtection="1">
      <alignment horizontal="center"/>
      <protection/>
    </xf>
    <xf numFmtId="2" fontId="2" fillId="36" borderId="15" xfId="0" applyNumberFormat="1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5" fontId="2" fillId="36" borderId="12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166" fontId="2" fillId="34" borderId="12" xfId="0" applyNumberFormat="1" applyFont="1" applyFill="1" applyBorder="1" applyAlignment="1" applyProtection="1">
      <alignment horizontal="center"/>
      <protection locked="0"/>
    </xf>
    <xf numFmtId="167" fontId="2" fillId="34" borderId="12" xfId="0" applyNumberFormat="1" applyFont="1" applyFill="1" applyBorder="1" applyAlignment="1" applyProtection="1">
      <alignment horizontal="center"/>
      <protection/>
    </xf>
    <xf numFmtId="2" fontId="2" fillId="34" borderId="19" xfId="0" applyNumberFormat="1" applyFont="1" applyFill="1" applyBorder="1" applyAlignment="1" applyProtection="1">
      <alignment horizontal="center"/>
      <protection/>
    </xf>
    <xf numFmtId="2" fontId="2" fillId="34" borderId="12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165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vertical="top" wrapText="1"/>
    </xf>
    <xf numFmtId="1" fontId="2" fillId="33" borderId="17" xfId="0" applyNumberFormat="1" applyFont="1" applyFill="1" applyBorder="1" applyAlignment="1">
      <alignment horizontal="center" vertical="top"/>
    </xf>
    <xf numFmtId="166" fontId="2" fillId="33" borderId="17" xfId="0" applyNumberFormat="1" applyFont="1" applyFill="1" applyBorder="1" applyAlignment="1">
      <alignment vertical="top"/>
    </xf>
    <xf numFmtId="0" fontId="2" fillId="37" borderId="12" xfId="0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/>
    </xf>
    <xf numFmtId="165" fontId="2" fillId="36" borderId="17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22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2" fontId="2" fillId="38" borderId="22" xfId="0" applyNumberFormat="1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166" fontId="2" fillId="38" borderId="2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8" borderId="18" xfId="0" applyFont="1" applyFill="1" applyBorder="1" applyAlignment="1">
      <alignment horizontal="center" vertical="top"/>
    </xf>
    <xf numFmtId="0" fontId="2" fillId="38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165" fontId="2" fillId="33" borderId="12" xfId="0" applyNumberFormat="1" applyFont="1" applyFill="1" applyBorder="1" applyAlignment="1" applyProtection="1">
      <alignment horizontal="center"/>
      <protection locked="0"/>
    </xf>
    <xf numFmtId="165" fontId="2" fillId="33" borderId="12" xfId="0" applyNumberFormat="1" applyFont="1" applyFill="1" applyBorder="1" applyAlignment="1">
      <alignment horizontal="center"/>
    </xf>
    <xf numFmtId="2" fontId="2" fillId="38" borderId="3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top"/>
    </xf>
    <xf numFmtId="167" fontId="2" fillId="33" borderId="12" xfId="0" applyNumberFormat="1" applyFont="1" applyFill="1" applyBorder="1" applyAlignment="1">
      <alignment horizontal="center" vertical="top"/>
    </xf>
    <xf numFmtId="2" fontId="2" fillId="33" borderId="19" xfId="0" applyNumberFormat="1" applyFont="1" applyFill="1" applyBorder="1" applyAlignment="1">
      <alignment horizontal="center" vertical="top"/>
    </xf>
    <xf numFmtId="2" fontId="2" fillId="33" borderId="17" xfId="0" applyNumberFormat="1" applyFont="1" applyFill="1" applyBorder="1" applyAlignment="1">
      <alignment horizontal="center" vertical="top"/>
    </xf>
    <xf numFmtId="167" fontId="2" fillId="33" borderId="17" xfId="0" applyNumberFormat="1" applyFont="1" applyFill="1" applyBorder="1" applyAlignment="1">
      <alignment horizontal="center" vertical="top"/>
    </xf>
    <xf numFmtId="2" fontId="2" fillId="33" borderId="20" xfId="0" applyNumberFormat="1" applyFont="1" applyFill="1" applyBorder="1" applyAlignment="1">
      <alignment horizontal="center" vertical="top"/>
    </xf>
    <xf numFmtId="165" fontId="2" fillId="33" borderId="12" xfId="0" applyNumberFormat="1" applyFont="1" applyFill="1" applyBorder="1" applyAlignment="1">
      <alignment horizontal="center" vertical="top"/>
    </xf>
    <xf numFmtId="165" fontId="2" fillId="33" borderId="1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/>
    </xf>
    <xf numFmtId="166" fontId="2" fillId="32" borderId="12" xfId="0" applyNumberFormat="1" applyFont="1" applyFill="1" applyBorder="1" applyAlignment="1">
      <alignment horizontal="right"/>
    </xf>
    <xf numFmtId="166" fontId="2" fillId="32" borderId="12" xfId="0" applyNumberFormat="1" applyFont="1" applyFill="1" applyBorder="1" applyAlignment="1">
      <alignment/>
    </xf>
    <xf numFmtId="166" fontId="2" fillId="32" borderId="12" xfId="0" applyNumberFormat="1" applyFont="1" applyFill="1" applyBorder="1" applyAlignment="1">
      <alignment horizontal="center"/>
    </xf>
    <xf numFmtId="167" fontId="2" fillId="32" borderId="12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 horizontal="center"/>
    </xf>
    <xf numFmtId="2" fontId="2" fillId="32" borderId="12" xfId="0" applyNumberFormat="1" applyFont="1" applyFill="1" applyBorder="1" applyAlignment="1">
      <alignment horizontal="left" indent="3"/>
    </xf>
    <xf numFmtId="2" fontId="2" fillId="32" borderId="33" xfId="0" applyNumberFormat="1" applyFont="1" applyFill="1" applyBorder="1" applyAlignment="1">
      <alignment horizontal="left" indent="3"/>
    </xf>
    <xf numFmtId="0" fontId="2" fillId="37" borderId="12" xfId="0" applyFont="1" applyFill="1" applyBorder="1" applyAlignment="1">
      <alignment horizontal="left"/>
    </xf>
    <xf numFmtId="166" fontId="2" fillId="37" borderId="12" xfId="0" applyNumberFormat="1" applyFont="1" applyFill="1" applyBorder="1" applyAlignment="1">
      <alignment horizontal="right"/>
    </xf>
    <xf numFmtId="166" fontId="2" fillId="37" borderId="12" xfId="0" applyNumberFormat="1" applyFont="1" applyFill="1" applyBorder="1" applyAlignment="1">
      <alignment/>
    </xf>
    <xf numFmtId="166" fontId="2" fillId="37" borderId="12" xfId="0" applyNumberFormat="1" applyFont="1" applyFill="1" applyBorder="1" applyAlignment="1">
      <alignment horizontal="center"/>
    </xf>
    <xf numFmtId="167" fontId="2" fillId="37" borderId="12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left" indent="3"/>
    </xf>
    <xf numFmtId="2" fontId="2" fillId="37" borderId="33" xfId="0" applyNumberFormat="1" applyFont="1" applyFill="1" applyBorder="1" applyAlignment="1">
      <alignment horizontal="left" indent="3"/>
    </xf>
    <xf numFmtId="2" fontId="2" fillId="32" borderId="26" xfId="0" applyNumberFormat="1" applyFont="1" applyFill="1" applyBorder="1" applyAlignment="1">
      <alignment horizontal="left" indent="3"/>
    </xf>
    <xf numFmtId="166" fontId="2" fillId="33" borderId="15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 horizontal="center"/>
    </xf>
    <xf numFmtId="167" fontId="2" fillId="33" borderId="15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 horizontal="left" indent="3"/>
    </xf>
    <xf numFmtId="2" fontId="2" fillId="33" borderId="34" xfId="0" applyNumberFormat="1" applyFont="1" applyFill="1" applyBorder="1" applyAlignment="1">
      <alignment horizontal="left" indent="3"/>
    </xf>
    <xf numFmtId="166" fontId="2" fillId="33" borderId="12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left" indent="3"/>
    </xf>
    <xf numFmtId="2" fontId="2" fillId="33" borderId="19" xfId="0" applyNumberFormat="1" applyFont="1" applyFill="1" applyBorder="1" applyAlignment="1">
      <alignment horizontal="left" indent="3"/>
    </xf>
    <xf numFmtId="0" fontId="2" fillId="39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/>
    </xf>
    <xf numFmtId="166" fontId="2" fillId="39" borderId="15" xfId="0" applyNumberFormat="1" applyFont="1" applyFill="1" applyBorder="1" applyAlignment="1">
      <alignment/>
    </xf>
    <xf numFmtId="166" fontId="2" fillId="39" borderId="15" xfId="0" applyNumberFormat="1" applyFont="1" applyFill="1" applyBorder="1" applyAlignment="1">
      <alignment horizontal="center"/>
    </xf>
    <xf numFmtId="167" fontId="2" fillId="39" borderId="15" xfId="0" applyNumberFormat="1" applyFont="1" applyFill="1" applyBorder="1" applyAlignment="1">
      <alignment/>
    </xf>
    <xf numFmtId="2" fontId="2" fillId="39" borderId="15" xfId="0" applyNumberFormat="1" applyFont="1" applyFill="1" applyBorder="1" applyAlignment="1">
      <alignment/>
    </xf>
    <xf numFmtId="2" fontId="2" fillId="39" borderId="15" xfId="0" applyNumberFormat="1" applyFont="1" applyFill="1" applyBorder="1" applyAlignment="1">
      <alignment horizontal="center"/>
    </xf>
    <xf numFmtId="2" fontId="2" fillId="39" borderId="15" xfId="0" applyNumberFormat="1" applyFont="1" applyFill="1" applyBorder="1" applyAlignment="1">
      <alignment horizontal="left" indent="3"/>
    </xf>
    <xf numFmtId="2" fontId="2" fillId="39" borderId="34" xfId="0" applyNumberFormat="1" applyFont="1" applyFill="1" applyBorder="1" applyAlignment="1">
      <alignment horizontal="left" indent="3"/>
    </xf>
    <xf numFmtId="0" fontId="2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166" fontId="2" fillId="39" borderId="12" xfId="0" applyNumberFormat="1" applyFont="1" applyFill="1" applyBorder="1" applyAlignment="1">
      <alignment/>
    </xf>
    <xf numFmtId="166" fontId="2" fillId="39" borderId="12" xfId="0" applyNumberFormat="1" applyFont="1" applyFill="1" applyBorder="1" applyAlignment="1">
      <alignment horizontal="center"/>
    </xf>
    <xf numFmtId="167" fontId="2" fillId="39" borderId="12" xfId="0" applyNumberFormat="1" applyFont="1" applyFill="1" applyBorder="1" applyAlignment="1">
      <alignment/>
    </xf>
    <xf numFmtId="2" fontId="2" fillId="39" borderId="12" xfId="0" applyNumberFormat="1" applyFont="1" applyFill="1" applyBorder="1" applyAlignment="1">
      <alignment/>
    </xf>
    <xf numFmtId="2" fontId="2" fillId="39" borderId="12" xfId="0" applyNumberFormat="1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left" indent="3"/>
    </xf>
    <xf numFmtId="2" fontId="2" fillId="39" borderId="19" xfId="0" applyNumberFormat="1" applyFont="1" applyFill="1" applyBorder="1" applyAlignment="1">
      <alignment horizontal="left" indent="3"/>
    </xf>
    <xf numFmtId="0" fontId="2" fillId="39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/>
    </xf>
    <xf numFmtId="166" fontId="2" fillId="39" borderId="17" xfId="0" applyNumberFormat="1" applyFont="1" applyFill="1" applyBorder="1" applyAlignment="1">
      <alignment/>
    </xf>
    <xf numFmtId="166" fontId="2" fillId="39" borderId="17" xfId="0" applyNumberFormat="1" applyFont="1" applyFill="1" applyBorder="1" applyAlignment="1">
      <alignment horizontal="center"/>
    </xf>
    <xf numFmtId="167" fontId="2" fillId="39" borderId="17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 horizontal="center"/>
    </xf>
    <xf numFmtId="2" fontId="2" fillId="39" borderId="17" xfId="0" applyNumberFormat="1" applyFont="1" applyFill="1" applyBorder="1" applyAlignment="1">
      <alignment horizontal="left" indent="3"/>
    </xf>
    <xf numFmtId="2" fontId="2" fillId="39" borderId="20" xfId="0" applyNumberFormat="1" applyFont="1" applyFill="1" applyBorder="1" applyAlignment="1">
      <alignment horizontal="left" indent="3"/>
    </xf>
    <xf numFmtId="0" fontId="2" fillId="38" borderId="22" xfId="0" applyFont="1" applyFill="1" applyBorder="1" applyAlignment="1">
      <alignment/>
    </xf>
    <xf numFmtId="166" fontId="2" fillId="38" borderId="22" xfId="0" applyNumberFormat="1" applyFont="1" applyFill="1" applyBorder="1" applyAlignment="1">
      <alignment/>
    </xf>
    <xf numFmtId="167" fontId="2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 horizontal="left" indent="3"/>
    </xf>
    <xf numFmtId="2" fontId="2" fillId="38" borderId="33" xfId="0" applyNumberFormat="1" applyFont="1" applyFill="1" applyBorder="1" applyAlignment="1">
      <alignment horizontal="left" indent="3"/>
    </xf>
    <xf numFmtId="0" fontId="2" fillId="38" borderId="30" xfId="0" applyFont="1" applyFill="1" applyBorder="1" applyAlignment="1">
      <alignment horizontal="center"/>
    </xf>
    <xf numFmtId="0" fontId="2" fillId="38" borderId="30" xfId="0" applyFont="1" applyFill="1" applyBorder="1" applyAlignment="1">
      <alignment/>
    </xf>
    <xf numFmtId="0" fontId="2" fillId="38" borderId="30" xfId="0" applyFont="1" applyFill="1" applyBorder="1" applyAlignment="1">
      <alignment horizontal="center"/>
    </xf>
    <xf numFmtId="166" fontId="2" fillId="38" borderId="30" xfId="0" applyNumberFormat="1" applyFont="1" applyFill="1" applyBorder="1" applyAlignment="1">
      <alignment/>
    </xf>
    <xf numFmtId="166" fontId="2" fillId="38" borderId="30" xfId="0" applyNumberFormat="1" applyFont="1" applyFill="1" applyBorder="1" applyAlignment="1">
      <alignment horizontal="center"/>
    </xf>
    <xf numFmtId="167" fontId="2" fillId="38" borderId="30" xfId="0" applyNumberFormat="1" applyFont="1" applyFill="1" applyBorder="1" applyAlignment="1">
      <alignment/>
    </xf>
    <xf numFmtId="2" fontId="2" fillId="38" borderId="30" xfId="0" applyNumberFormat="1" applyFont="1" applyFill="1" applyBorder="1" applyAlignment="1">
      <alignment/>
    </xf>
    <xf numFmtId="2" fontId="2" fillId="38" borderId="30" xfId="0" applyNumberFormat="1" applyFont="1" applyFill="1" applyBorder="1" applyAlignment="1">
      <alignment horizontal="left" indent="3"/>
    </xf>
    <xf numFmtId="2" fontId="2" fillId="38" borderId="35" xfId="0" applyNumberFormat="1" applyFont="1" applyFill="1" applyBorder="1" applyAlignment="1">
      <alignment horizontal="left" indent="3"/>
    </xf>
    <xf numFmtId="0" fontId="2" fillId="40" borderId="15" xfId="0" applyFont="1" applyFill="1" applyBorder="1" applyAlignment="1">
      <alignment horizontal="center"/>
    </xf>
    <xf numFmtId="0" fontId="2" fillId="40" borderId="15" xfId="0" applyFont="1" applyFill="1" applyBorder="1" applyAlignment="1">
      <alignment/>
    </xf>
    <xf numFmtId="166" fontId="2" fillId="40" borderId="15" xfId="0" applyNumberFormat="1" applyFont="1" applyFill="1" applyBorder="1" applyAlignment="1">
      <alignment/>
    </xf>
    <xf numFmtId="166" fontId="2" fillId="40" borderId="15" xfId="0" applyNumberFormat="1" applyFont="1" applyFill="1" applyBorder="1" applyAlignment="1">
      <alignment horizontal="center"/>
    </xf>
    <xf numFmtId="167" fontId="2" fillId="40" borderId="15" xfId="0" applyNumberFormat="1" applyFont="1" applyFill="1" applyBorder="1" applyAlignment="1">
      <alignment/>
    </xf>
    <xf numFmtId="2" fontId="2" fillId="40" borderId="15" xfId="0" applyNumberFormat="1" applyFont="1" applyFill="1" applyBorder="1" applyAlignment="1">
      <alignment/>
    </xf>
    <xf numFmtId="2" fontId="2" fillId="40" borderId="15" xfId="0" applyNumberFormat="1" applyFont="1" applyFill="1" applyBorder="1" applyAlignment="1">
      <alignment horizontal="center"/>
    </xf>
    <xf numFmtId="2" fontId="2" fillId="40" borderId="15" xfId="0" applyNumberFormat="1" applyFont="1" applyFill="1" applyBorder="1" applyAlignment="1">
      <alignment horizontal="left" indent="3"/>
    </xf>
    <xf numFmtId="2" fontId="2" fillId="40" borderId="34" xfId="0" applyNumberFormat="1" applyFont="1" applyFill="1" applyBorder="1" applyAlignment="1">
      <alignment horizontal="left" indent="3"/>
    </xf>
    <xf numFmtId="0" fontId="2" fillId="40" borderId="12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166" fontId="2" fillId="40" borderId="12" xfId="0" applyNumberFormat="1" applyFont="1" applyFill="1" applyBorder="1" applyAlignment="1">
      <alignment/>
    </xf>
    <xf numFmtId="166" fontId="2" fillId="40" borderId="12" xfId="0" applyNumberFormat="1" applyFont="1" applyFill="1" applyBorder="1" applyAlignment="1">
      <alignment horizontal="center"/>
    </xf>
    <xf numFmtId="167" fontId="2" fillId="40" borderId="12" xfId="0" applyNumberFormat="1" applyFont="1" applyFill="1" applyBorder="1" applyAlignment="1">
      <alignment/>
    </xf>
    <xf numFmtId="2" fontId="2" fillId="40" borderId="12" xfId="0" applyNumberFormat="1" applyFont="1" applyFill="1" applyBorder="1" applyAlignment="1">
      <alignment/>
    </xf>
    <xf numFmtId="2" fontId="2" fillId="40" borderId="12" xfId="0" applyNumberFormat="1" applyFont="1" applyFill="1" applyBorder="1" applyAlignment="1">
      <alignment horizontal="center"/>
    </xf>
    <xf numFmtId="2" fontId="2" fillId="40" borderId="12" xfId="0" applyNumberFormat="1" applyFont="1" applyFill="1" applyBorder="1" applyAlignment="1">
      <alignment horizontal="left" indent="3"/>
    </xf>
    <xf numFmtId="2" fontId="2" fillId="40" borderId="19" xfId="0" applyNumberFormat="1" applyFont="1" applyFill="1" applyBorder="1" applyAlignment="1">
      <alignment horizontal="left" indent="3"/>
    </xf>
    <xf numFmtId="0" fontId="2" fillId="40" borderId="17" xfId="0" applyFont="1" applyFill="1" applyBorder="1" applyAlignment="1">
      <alignment horizontal="center"/>
    </xf>
    <xf numFmtId="0" fontId="2" fillId="40" borderId="17" xfId="0" applyFont="1" applyFill="1" applyBorder="1" applyAlignment="1">
      <alignment/>
    </xf>
    <xf numFmtId="166" fontId="2" fillId="40" borderId="17" xfId="0" applyNumberFormat="1" applyFont="1" applyFill="1" applyBorder="1" applyAlignment="1">
      <alignment/>
    </xf>
    <xf numFmtId="166" fontId="2" fillId="40" borderId="17" xfId="0" applyNumberFormat="1" applyFont="1" applyFill="1" applyBorder="1" applyAlignment="1">
      <alignment horizontal="center"/>
    </xf>
    <xf numFmtId="167" fontId="2" fillId="40" borderId="17" xfId="0" applyNumberFormat="1" applyFont="1" applyFill="1" applyBorder="1" applyAlignment="1">
      <alignment/>
    </xf>
    <xf numFmtId="2" fontId="2" fillId="40" borderId="17" xfId="0" applyNumberFormat="1" applyFont="1" applyFill="1" applyBorder="1" applyAlignment="1">
      <alignment/>
    </xf>
    <xf numFmtId="2" fontId="2" fillId="40" borderId="17" xfId="0" applyNumberFormat="1" applyFont="1" applyFill="1" applyBorder="1" applyAlignment="1">
      <alignment horizontal="center"/>
    </xf>
    <xf numFmtId="2" fontId="2" fillId="40" borderId="17" xfId="0" applyNumberFormat="1" applyFont="1" applyFill="1" applyBorder="1" applyAlignment="1">
      <alignment horizontal="left" indent="3"/>
    </xf>
    <xf numFmtId="2" fontId="2" fillId="40" borderId="20" xfId="0" applyNumberFormat="1" applyFont="1" applyFill="1" applyBorder="1" applyAlignment="1">
      <alignment horizontal="left" indent="3"/>
    </xf>
    <xf numFmtId="166" fontId="2" fillId="36" borderId="15" xfId="0" applyNumberFormat="1" applyFont="1" applyFill="1" applyBorder="1" applyAlignment="1">
      <alignment/>
    </xf>
    <xf numFmtId="166" fontId="2" fillId="36" borderId="15" xfId="0" applyNumberFormat="1" applyFont="1" applyFill="1" applyBorder="1" applyAlignment="1">
      <alignment horizontal="center"/>
    </xf>
    <xf numFmtId="167" fontId="2" fillId="36" borderId="15" xfId="0" applyNumberFormat="1" applyFont="1" applyFill="1" applyBorder="1" applyAlignment="1">
      <alignment/>
    </xf>
    <xf numFmtId="2" fontId="2" fillId="36" borderId="15" xfId="0" applyNumberFormat="1" applyFont="1" applyFill="1" applyBorder="1" applyAlignment="1">
      <alignment/>
    </xf>
    <xf numFmtId="2" fontId="2" fillId="36" borderId="15" xfId="0" applyNumberFormat="1" applyFont="1" applyFill="1" applyBorder="1" applyAlignment="1">
      <alignment horizontal="left" indent="3"/>
    </xf>
    <xf numFmtId="2" fontId="2" fillId="36" borderId="34" xfId="0" applyNumberFormat="1" applyFont="1" applyFill="1" applyBorder="1" applyAlignment="1">
      <alignment horizontal="left" indent="3"/>
    </xf>
    <xf numFmtId="166" fontId="2" fillId="36" borderId="12" xfId="0" applyNumberFormat="1" applyFont="1" applyFill="1" applyBorder="1" applyAlignment="1">
      <alignment/>
    </xf>
    <xf numFmtId="166" fontId="2" fillId="36" borderId="17" xfId="0" applyNumberFormat="1" applyFont="1" applyFill="1" applyBorder="1" applyAlignment="1">
      <alignment/>
    </xf>
    <xf numFmtId="2" fontId="2" fillId="36" borderId="20" xfId="0" applyNumberFormat="1" applyFont="1" applyFill="1" applyBorder="1" applyAlignment="1">
      <alignment horizontal="left" indent="3"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5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165" fontId="2" fillId="41" borderId="0" xfId="0" applyNumberFormat="1" applyFont="1" applyFill="1" applyBorder="1" applyAlignment="1">
      <alignment horizontal="center" vertical="center"/>
    </xf>
    <xf numFmtId="1" fontId="2" fillId="41" borderId="0" xfId="0" applyNumberFormat="1" applyFont="1" applyFill="1" applyBorder="1" applyAlignment="1">
      <alignment horizontal="center" vertical="center"/>
    </xf>
    <xf numFmtId="167" fontId="2" fillId="41" borderId="0" xfId="0" applyNumberFormat="1" applyFont="1" applyFill="1" applyBorder="1" applyAlignment="1">
      <alignment horizontal="center" vertical="center"/>
    </xf>
    <xf numFmtId="2" fontId="2" fillId="41" borderId="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35" borderId="36" xfId="0" applyFont="1" applyFill="1" applyBorder="1" applyAlignment="1">
      <alignment/>
    </xf>
    <xf numFmtId="165" fontId="2" fillId="35" borderId="15" xfId="0" applyNumberFormat="1" applyFont="1" applyFill="1" applyBorder="1" applyAlignment="1">
      <alignment horizontal="center"/>
    </xf>
    <xf numFmtId="167" fontId="2" fillId="35" borderId="15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left" indent="3"/>
    </xf>
    <xf numFmtId="0" fontId="2" fillId="35" borderId="38" xfId="0" applyFont="1" applyFill="1" applyBorder="1" applyAlignment="1">
      <alignment/>
    </xf>
    <xf numFmtId="2" fontId="2" fillId="35" borderId="28" xfId="0" applyNumberFormat="1" applyFont="1" applyFill="1" applyBorder="1" applyAlignment="1">
      <alignment horizontal="left" indent="3"/>
    </xf>
    <xf numFmtId="0" fontId="2" fillId="42" borderId="22" xfId="0" applyFont="1" applyFill="1" applyBorder="1" applyAlignment="1">
      <alignment horizontal="center"/>
    </xf>
    <xf numFmtId="165" fontId="2" fillId="42" borderId="22" xfId="0" applyNumberFormat="1" applyFont="1" applyFill="1" applyBorder="1" applyAlignment="1">
      <alignment horizontal="center"/>
    </xf>
    <xf numFmtId="2" fontId="2" fillId="42" borderId="28" xfId="0" applyNumberFormat="1" applyFont="1" applyFill="1" applyBorder="1" applyAlignment="1">
      <alignment horizontal="left" indent="3"/>
    </xf>
    <xf numFmtId="2" fontId="2" fillId="42" borderId="22" xfId="0" applyNumberFormat="1" applyFont="1" applyFill="1" applyBorder="1" applyAlignment="1">
      <alignment horizontal="left" indent="3"/>
    </xf>
    <xf numFmtId="2" fontId="2" fillId="42" borderId="33" xfId="0" applyNumberFormat="1" applyFont="1" applyFill="1" applyBorder="1" applyAlignment="1">
      <alignment horizontal="left" indent="3"/>
    </xf>
    <xf numFmtId="0" fontId="2" fillId="42" borderId="38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165" fontId="2" fillId="42" borderId="12" xfId="0" applyNumberFormat="1" applyFont="1" applyFill="1" applyBorder="1" applyAlignment="1">
      <alignment horizontal="center"/>
    </xf>
    <xf numFmtId="167" fontId="2" fillId="42" borderId="12" xfId="0" applyNumberFormat="1" applyFont="1" applyFill="1" applyBorder="1" applyAlignment="1">
      <alignment horizontal="center"/>
    </xf>
    <xf numFmtId="2" fontId="2" fillId="42" borderId="12" xfId="0" applyNumberFormat="1" applyFont="1" applyFill="1" applyBorder="1" applyAlignment="1">
      <alignment horizontal="left" indent="3"/>
    </xf>
    <xf numFmtId="2" fontId="2" fillId="42" borderId="19" xfId="0" applyNumberFormat="1" applyFont="1" applyFill="1" applyBorder="1" applyAlignment="1">
      <alignment horizontal="left" indent="3"/>
    </xf>
    <xf numFmtId="2" fontId="2" fillId="42" borderId="12" xfId="0" applyNumberFormat="1" applyFont="1" applyFill="1" applyBorder="1" applyAlignment="1">
      <alignment horizontal="center"/>
    </xf>
    <xf numFmtId="0" fontId="2" fillId="43" borderId="36" xfId="0" applyFont="1" applyFill="1" applyBorder="1" applyAlignment="1">
      <alignment/>
    </xf>
    <xf numFmtId="2" fontId="2" fillId="43" borderId="15" xfId="0" applyNumberFormat="1" applyFont="1" applyFill="1" applyBorder="1" applyAlignment="1">
      <alignment horizontal="center"/>
    </xf>
    <xf numFmtId="167" fontId="2" fillId="43" borderId="15" xfId="0" applyNumberFormat="1" applyFont="1" applyFill="1" applyBorder="1" applyAlignment="1">
      <alignment horizontal="center"/>
    </xf>
    <xf numFmtId="165" fontId="2" fillId="43" borderId="15" xfId="0" applyNumberFormat="1" applyFont="1" applyFill="1" applyBorder="1" applyAlignment="1">
      <alignment horizontal="center"/>
    </xf>
    <xf numFmtId="2" fontId="2" fillId="43" borderId="37" xfId="0" applyNumberFormat="1" applyFont="1" applyFill="1" applyBorder="1" applyAlignment="1">
      <alignment horizontal="left" indent="3"/>
    </xf>
    <xf numFmtId="2" fontId="2" fillId="43" borderId="15" xfId="0" applyNumberFormat="1" applyFont="1" applyFill="1" applyBorder="1" applyAlignment="1">
      <alignment horizontal="left" indent="3"/>
    </xf>
    <xf numFmtId="2" fontId="2" fillId="43" borderId="34" xfId="0" applyNumberFormat="1" applyFont="1" applyFill="1" applyBorder="1" applyAlignment="1">
      <alignment horizontal="left" indent="3"/>
    </xf>
    <xf numFmtId="0" fontId="2" fillId="43" borderId="38" xfId="0" applyFont="1" applyFill="1" applyBorder="1" applyAlignment="1">
      <alignment/>
    </xf>
    <xf numFmtId="2" fontId="2" fillId="43" borderId="28" xfId="0" applyNumberFormat="1" applyFont="1" applyFill="1" applyBorder="1" applyAlignment="1">
      <alignment horizontal="left" indent="3"/>
    </xf>
    <xf numFmtId="2" fontId="2" fillId="43" borderId="12" xfId="0" applyNumberFormat="1" applyFont="1" applyFill="1" applyBorder="1" applyAlignment="1">
      <alignment horizontal="left" indent="3"/>
    </xf>
    <xf numFmtId="2" fontId="2" fillId="43" borderId="19" xfId="0" applyNumberFormat="1" applyFont="1" applyFill="1" applyBorder="1" applyAlignment="1">
      <alignment horizontal="left" indent="3"/>
    </xf>
    <xf numFmtId="0" fontId="2" fillId="43" borderId="39" xfId="0" applyFont="1" applyFill="1" applyBorder="1" applyAlignment="1">
      <alignment/>
    </xf>
    <xf numFmtId="2" fontId="2" fillId="43" borderId="25" xfId="0" applyNumberFormat="1" applyFont="1" applyFill="1" applyBorder="1" applyAlignment="1">
      <alignment horizontal="left" indent="3"/>
    </xf>
    <xf numFmtId="2" fontId="2" fillId="43" borderId="17" xfId="0" applyNumberFormat="1" applyFont="1" applyFill="1" applyBorder="1" applyAlignment="1">
      <alignment horizontal="left" indent="3"/>
    </xf>
    <xf numFmtId="2" fontId="2" fillId="43" borderId="20" xfId="0" applyNumberFormat="1" applyFont="1" applyFill="1" applyBorder="1" applyAlignment="1">
      <alignment horizontal="left" indent="3"/>
    </xf>
    <xf numFmtId="0" fontId="2" fillId="44" borderId="36" xfId="0" applyFont="1" applyFill="1" applyBorder="1" applyAlignment="1">
      <alignment/>
    </xf>
    <xf numFmtId="167" fontId="2" fillId="44" borderId="15" xfId="0" applyNumberFormat="1" applyFont="1" applyFill="1" applyBorder="1" applyAlignment="1">
      <alignment horizontal="center"/>
    </xf>
    <xf numFmtId="165" fontId="2" fillId="44" borderId="15" xfId="0" applyNumberFormat="1" applyFont="1" applyFill="1" applyBorder="1" applyAlignment="1">
      <alignment horizontal="center"/>
    </xf>
    <xf numFmtId="2" fontId="2" fillId="44" borderId="37" xfId="0" applyNumberFormat="1" applyFont="1" applyFill="1" applyBorder="1" applyAlignment="1">
      <alignment horizontal="left" indent="3"/>
    </xf>
    <xf numFmtId="0" fontId="2" fillId="44" borderId="38" xfId="0" applyFont="1" applyFill="1" applyBorder="1" applyAlignment="1">
      <alignment/>
    </xf>
    <xf numFmtId="167" fontId="2" fillId="44" borderId="12" xfId="0" applyNumberFormat="1" applyFont="1" applyFill="1" applyBorder="1" applyAlignment="1">
      <alignment horizontal="center"/>
    </xf>
    <xf numFmtId="165" fontId="2" fillId="44" borderId="22" xfId="0" applyNumberFormat="1" applyFont="1" applyFill="1" applyBorder="1" applyAlignment="1">
      <alignment horizontal="center"/>
    </xf>
    <xf numFmtId="2" fontId="2" fillId="44" borderId="28" xfId="0" applyNumberFormat="1" applyFont="1" applyFill="1" applyBorder="1" applyAlignment="1">
      <alignment horizontal="left" indent="3"/>
    </xf>
    <xf numFmtId="0" fontId="2" fillId="44" borderId="39" xfId="0" applyFont="1" applyFill="1" applyBorder="1" applyAlignment="1">
      <alignment/>
    </xf>
    <xf numFmtId="167" fontId="2" fillId="44" borderId="17" xfId="0" applyNumberFormat="1" applyFont="1" applyFill="1" applyBorder="1" applyAlignment="1">
      <alignment horizontal="center"/>
    </xf>
    <xf numFmtId="2" fontId="2" fillId="44" borderId="25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wrapText="1"/>
    </xf>
    <xf numFmtId="0" fontId="2" fillId="45" borderId="12" xfId="0" applyFont="1" applyFill="1" applyBorder="1" applyAlignment="1">
      <alignment/>
    </xf>
    <xf numFmtId="0" fontId="2" fillId="30" borderId="12" xfId="0" applyFont="1" applyFill="1" applyBorder="1" applyAlignment="1">
      <alignment horizontal="center"/>
    </xf>
    <xf numFmtId="0" fontId="2" fillId="30" borderId="12" xfId="0" applyFont="1" applyFill="1" applyBorder="1" applyAlignment="1">
      <alignment/>
    </xf>
    <xf numFmtId="167" fontId="2" fillId="30" borderId="12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 horizontal="left" indent="3"/>
    </xf>
    <xf numFmtId="2" fontId="2" fillId="30" borderId="19" xfId="0" applyNumberFormat="1" applyFont="1" applyFill="1" applyBorder="1" applyAlignment="1">
      <alignment horizontal="left" indent="3"/>
    </xf>
    <xf numFmtId="0" fontId="2" fillId="30" borderId="15" xfId="0" applyFont="1" applyFill="1" applyBorder="1" applyAlignment="1">
      <alignment horizontal="center"/>
    </xf>
    <xf numFmtId="167" fontId="2" fillId="30" borderId="15" xfId="0" applyNumberFormat="1" applyFont="1" applyFill="1" applyBorder="1" applyAlignment="1">
      <alignment/>
    </xf>
    <xf numFmtId="2" fontId="2" fillId="30" borderId="15" xfId="0" applyNumberFormat="1" applyFont="1" applyFill="1" applyBorder="1" applyAlignment="1">
      <alignment horizontal="left" indent="3"/>
    </xf>
    <xf numFmtId="2" fontId="2" fillId="30" borderId="34" xfId="0" applyNumberFormat="1" applyFont="1" applyFill="1" applyBorder="1" applyAlignment="1">
      <alignment horizontal="left" indent="3"/>
    </xf>
    <xf numFmtId="0" fontId="2" fillId="30" borderId="17" xfId="0" applyFont="1" applyFill="1" applyBorder="1" applyAlignment="1">
      <alignment horizontal="center"/>
    </xf>
    <xf numFmtId="2" fontId="2" fillId="30" borderId="17" xfId="0" applyNumberFormat="1" applyFont="1" applyFill="1" applyBorder="1" applyAlignment="1">
      <alignment horizontal="left" indent="3"/>
    </xf>
    <xf numFmtId="2" fontId="2" fillId="30" borderId="20" xfId="0" applyNumberFormat="1" applyFont="1" applyFill="1" applyBorder="1" applyAlignment="1">
      <alignment horizontal="left" indent="3"/>
    </xf>
    <xf numFmtId="2" fontId="2" fillId="33" borderId="17" xfId="0" applyNumberFormat="1" applyFont="1" applyFill="1" applyBorder="1" applyAlignment="1">
      <alignment horizontal="left" indent="3"/>
    </xf>
    <xf numFmtId="2" fontId="2" fillId="33" borderId="20" xfId="0" applyNumberFormat="1" applyFont="1" applyFill="1" applyBorder="1" applyAlignment="1">
      <alignment horizontal="left" indent="3"/>
    </xf>
    <xf numFmtId="2" fontId="2" fillId="33" borderId="10" xfId="0" applyNumberFormat="1" applyFont="1" applyFill="1" applyBorder="1" applyAlignment="1">
      <alignment horizontal="left" indent="3"/>
    </xf>
    <xf numFmtId="2" fontId="2" fillId="33" borderId="11" xfId="0" applyNumberFormat="1" applyFont="1" applyFill="1" applyBorder="1" applyAlignment="1">
      <alignment horizontal="left" indent="3"/>
    </xf>
    <xf numFmtId="0" fontId="2" fillId="30" borderId="10" xfId="0" applyFont="1" applyFill="1" applyBorder="1" applyAlignment="1">
      <alignment horizontal="center"/>
    </xf>
    <xf numFmtId="167" fontId="2" fillId="36" borderId="22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 horizontal="left" indent="3"/>
    </xf>
    <xf numFmtId="2" fontId="2" fillId="36" borderId="33" xfId="0" applyNumberFormat="1" applyFont="1" applyFill="1" applyBorder="1" applyAlignment="1">
      <alignment horizontal="left" indent="3"/>
    </xf>
    <xf numFmtId="0" fontId="2" fillId="45" borderId="17" xfId="0" applyFont="1" applyFill="1" applyBorder="1" applyAlignment="1">
      <alignment/>
    </xf>
    <xf numFmtId="0" fontId="2" fillId="30" borderId="22" xfId="0" applyFont="1" applyFill="1" applyBorder="1" applyAlignment="1">
      <alignment horizontal="center"/>
    </xf>
    <xf numFmtId="0" fontId="2" fillId="30" borderId="22" xfId="0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165" fontId="2" fillId="30" borderId="12" xfId="0" applyNumberFormat="1" applyFont="1" applyFill="1" applyBorder="1" applyAlignment="1">
      <alignment/>
    </xf>
    <xf numFmtId="0" fontId="2" fillId="45" borderId="12" xfId="0" applyFont="1" applyFill="1" applyBorder="1" applyAlignment="1">
      <alignment horizontal="center"/>
    </xf>
    <xf numFmtId="165" fontId="2" fillId="45" borderId="12" xfId="0" applyNumberFormat="1" applyFont="1" applyFill="1" applyBorder="1" applyAlignment="1">
      <alignment horizontal="center"/>
    </xf>
    <xf numFmtId="2" fontId="2" fillId="45" borderId="12" xfId="0" applyNumberFormat="1" applyFont="1" applyFill="1" applyBorder="1" applyAlignment="1">
      <alignment horizontal="center"/>
    </xf>
    <xf numFmtId="167" fontId="2" fillId="45" borderId="12" xfId="0" applyNumberFormat="1" applyFont="1" applyFill="1" applyBorder="1" applyAlignment="1">
      <alignment horizontal="center"/>
    </xf>
    <xf numFmtId="0" fontId="2" fillId="45" borderId="17" xfId="0" applyFont="1" applyFill="1" applyBorder="1" applyAlignment="1">
      <alignment horizontal="center"/>
    </xf>
    <xf numFmtId="165" fontId="2" fillId="45" borderId="17" xfId="0" applyNumberFormat="1" applyFont="1" applyFill="1" applyBorder="1" applyAlignment="1">
      <alignment horizontal="center"/>
    </xf>
    <xf numFmtId="2" fontId="2" fillId="45" borderId="17" xfId="0" applyNumberFormat="1" applyFont="1" applyFill="1" applyBorder="1" applyAlignment="1">
      <alignment horizontal="center"/>
    </xf>
    <xf numFmtId="167" fontId="2" fillId="45" borderId="17" xfId="0" applyNumberFormat="1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1" fontId="2" fillId="45" borderId="12" xfId="0" applyNumberFormat="1" applyFont="1" applyFill="1" applyBorder="1" applyAlignment="1">
      <alignment horizontal="center"/>
    </xf>
    <xf numFmtId="0" fontId="2" fillId="30" borderId="15" xfId="0" applyFont="1" applyFill="1" applyBorder="1" applyAlignment="1">
      <alignment/>
    </xf>
    <xf numFmtId="165" fontId="2" fillId="30" borderId="15" xfId="0" applyNumberFormat="1" applyFont="1" applyFill="1" applyBorder="1" applyAlignment="1">
      <alignment/>
    </xf>
    <xf numFmtId="0" fontId="2" fillId="30" borderId="17" xfId="0" applyFont="1" applyFill="1" applyBorder="1" applyAlignment="1">
      <alignment/>
    </xf>
    <xf numFmtId="165" fontId="2" fillId="30" borderId="17" xfId="0" applyNumberFormat="1" applyFont="1" applyFill="1" applyBorder="1" applyAlignment="1">
      <alignment/>
    </xf>
    <xf numFmtId="165" fontId="2" fillId="30" borderId="17" xfId="0" applyNumberFormat="1" applyFont="1" applyFill="1" applyBorder="1" applyAlignment="1">
      <alignment horizontal="center"/>
    </xf>
    <xf numFmtId="2" fontId="2" fillId="30" borderId="17" xfId="0" applyNumberFormat="1" applyFont="1" applyFill="1" applyBorder="1" applyAlignment="1">
      <alignment horizontal="center"/>
    </xf>
    <xf numFmtId="167" fontId="2" fillId="30" borderId="17" xfId="0" applyNumberFormat="1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left" indent="3"/>
    </xf>
    <xf numFmtId="166" fontId="2" fillId="36" borderId="22" xfId="0" applyNumberFormat="1" applyFont="1" applyFill="1" applyBorder="1" applyAlignment="1">
      <alignment/>
    </xf>
    <xf numFmtId="1" fontId="2" fillId="45" borderId="17" xfId="0" applyNumberFormat="1" applyFont="1" applyFill="1" applyBorder="1" applyAlignment="1">
      <alignment horizontal="center"/>
    </xf>
    <xf numFmtId="166" fontId="2" fillId="30" borderId="2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166" fontId="2" fillId="30" borderId="12" xfId="0" applyNumberFormat="1" applyFont="1" applyFill="1" applyBorder="1" applyAlignment="1">
      <alignment/>
    </xf>
    <xf numFmtId="1" fontId="2" fillId="30" borderId="17" xfId="0" applyNumberFormat="1" applyFont="1" applyFill="1" applyBorder="1" applyAlignment="1">
      <alignment horizontal="center"/>
    </xf>
    <xf numFmtId="166" fontId="2" fillId="30" borderId="15" xfId="0" applyNumberFormat="1" applyFont="1" applyFill="1" applyBorder="1" applyAlignment="1">
      <alignment/>
    </xf>
    <xf numFmtId="2" fontId="2" fillId="30" borderId="20" xfId="0" applyNumberFormat="1" applyFont="1" applyFill="1" applyBorder="1" applyAlignment="1">
      <alignment horizontal="center"/>
    </xf>
    <xf numFmtId="166" fontId="2" fillId="34" borderId="15" xfId="0" applyNumberFormat="1" applyFont="1" applyFill="1" applyBorder="1" applyAlignment="1">
      <alignment/>
    </xf>
    <xf numFmtId="166" fontId="2" fillId="36" borderId="15" xfId="0" applyNumberFormat="1" applyFont="1" applyFill="1" applyBorder="1" applyAlignment="1">
      <alignment horizontal="left" indent="4"/>
    </xf>
    <xf numFmtId="166" fontId="2" fillId="36" borderId="12" xfId="0" applyNumberFormat="1" applyFont="1" applyFill="1" applyBorder="1" applyAlignment="1">
      <alignment horizontal="left" indent="4"/>
    </xf>
    <xf numFmtId="166" fontId="2" fillId="30" borderId="12" xfId="0" applyNumberFormat="1" applyFont="1" applyFill="1" applyBorder="1" applyAlignment="1">
      <alignment horizontal="left" indent="4"/>
    </xf>
    <xf numFmtId="166" fontId="2" fillId="30" borderId="17" xfId="0" applyNumberFormat="1" applyFont="1" applyFill="1" applyBorder="1" applyAlignment="1">
      <alignment/>
    </xf>
    <xf numFmtId="167" fontId="2" fillId="30" borderId="17" xfId="0" applyNumberFormat="1" applyFont="1" applyFill="1" applyBorder="1" applyAlignment="1">
      <alignment/>
    </xf>
    <xf numFmtId="2" fontId="2" fillId="30" borderId="17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167" fontId="2" fillId="35" borderId="22" xfId="0" applyNumberFormat="1" applyFont="1" applyFill="1" applyBorder="1" applyAlignment="1">
      <alignment/>
    </xf>
    <xf numFmtId="2" fontId="2" fillId="35" borderId="21" xfId="0" applyNumberFormat="1" applyFont="1" applyFill="1" applyBorder="1" applyAlignment="1">
      <alignment horizontal="left" indent="3"/>
    </xf>
    <xf numFmtId="165" fontId="2" fillId="36" borderId="15" xfId="0" applyNumberFormat="1" applyFont="1" applyFill="1" applyBorder="1" applyAlignment="1">
      <alignment/>
    </xf>
    <xf numFmtId="166" fontId="2" fillId="35" borderId="22" xfId="0" applyNumberFormat="1" applyFont="1" applyFill="1" applyBorder="1" applyAlignment="1">
      <alignment horizontal="left" indent="4"/>
    </xf>
    <xf numFmtId="2" fontId="2" fillId="35" borderId="33" xfId="0" applyNumberFormat="1" applyFont="1" applyFill="1" applyBorder="1" applyAlignment="1">
      <alignment horizontal="left" indent="3"/>
    </xf>
    <xf numFmtId="2" fontId="2" fillId="33" borderId="28" xfId="0" applyNumberFormat="1" applyFont="1" applyFill="1" applyBorder="1" applyAlignment="1">
      <alignment horizontal="left" indent="3"/>
    </xf>
    <xf numFmtId="0" fontId="2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165" fontId="2" fillId="45" borderId="10" xfId="0" applyNumberFormat="1" applyFont="1" applyFill="1" applyBorder="1" applyAlignment="1">
      <alignment horizontal="center"/>
    </xf>
    <xf numFmtId="1" fontId="2" fillId="45" borderId="10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left" indent="4"/>
    </xf>
    <xf numFmtId="166" fontId="2" fillId="36" borderId="22" xfId="0" applyNumberFormat="1" applyFont="1" applyFill="1" applyBorder="1" applyAlignment="1">
      <alignment horizontal="left" indent="4"/>
    </xf>
    <xf numFmtId="2" fontId="2" fillId="45" borderId="19" xfId="0" applyNumberFormat="1" applyFont="1" applyFill="1" applyBorder="1" applyAlignment="1">
      <alignment horizontal="center"/>
    </xf>
    <xf numFmtId="166" fontId="2" fillId="34" borderId="22" xfId="0" applyNumberFormat="1" applyFont="1" applyFill="1" applyBorder="1" applyAlignment="1">
      <alignment/>
    </xf>
    <xf numFmtId="167" fontId="2" fillId="34" borderId="22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 horizontal="left" indent="3"/>
    </xf>
    <xf numFmtId="2" fontId="2" fillId="45" borderId="20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 horizontal="left" indent="3"/>
    </xf>
    <xf numFmtId="2" fontId="2" fillId="34" borderId="22" xfId="0" applyNumberFormat="1" applyFont="1" applyFill="1" applyBorder="1" applyAlignment="1">
      <alignment horizontal="left" indent="4"/>
    </xf>
    <xf numFmtId="2" fontId="2" fillId="34" borderId="12" xfId="0" applyNumberFormat="1" applyFont="1" applyFill="1" applyBorder="1" applyAlignment="1">
      <alignment horizontal="left" indent="4"/>
    </xf>
    <xf numFmtId="0" fontId="2" fillId="30" borderId="13" xfId="0" applyFont="1" applyFill="1" applyBorder="1" applyAlignment="1">
      <alignment horizontal="center"/>
    </xf>
    <xf numFmtId="165" fontId="2" fillId="34" borderId="17" xfId="0" applyNumberFormat="1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 horizontal="left" indent="4"/>
    </xf>
    <xf numFmtId="0" fontId="2" fillId="30" borderId="22" xfId="0" applyFont="1" applyFill="1" applyBorder="1" applyAlignment="1">
      <alignment horizontal="center" vertical="top"/>
    </xf>
    <xf numFmtId="0" fontId="2" fillId="30" borderId="12" xfId="0" applyFont="1" applyFill="1" applyBorder="1" applyAlignment="1">
      <alignment horizontal="center" vertical="top"/>
    </xf>
    <xf numFmtId="167" fontId="2" fillId="45" borderId="10" xfId="0" applyNumberFormat="1" applyFont="1" applyFill="1" applyBorder="1" applyAlignment="1">
      <alignment horizontal="center"/>
    </xf>
    <xf numFmtId="2" fontId="2" fillId="45" borderId="10" xfId="0" applyNumberFormat="1" applyFont="1" applyFill="1" applyBorder="1" applyAlignment="1">
      <alignment horizontal="center"/>
    </xf>
    <xf numFmtId="2" fontId="2" fillId="45" borderId="11" xfId="0" applyNumberFormat="1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center"/>
    </xf>
    <xf numFmtId="0" fontId="2" fillId="46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66" fontId="2" fillId="36" borderId="12" xfId="0" applyNumberFormat="1" applyFont="1" applyFill="1" applyBorder="1" applyAlignment="1">
      <alignment horizontal="center"/>
    </xf>
    <xf numFmtId="167" fontId="2" fillId="36" borderId="12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 horizontal="left" indent="3"/>
    </xf>
    <xf numFmtId="2" fontId="2" fillId="36" borderId="19" xfId="0" applyNumberFormat="1" applyFont="1" applyFill="1" applyBorder="1" applyAlignment="1">
      <alignment horizontal="left" indent="3"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166" fontId="2" fillId="36" borderId="17" xfId="0" applyNumberFormat="1" applyFont="1" applyFill="1" applyBorder="1" applyAlignment="1">
      <alignment horizontal="center"/>
    </xf>
    <xf numFmtId="167" fontId="2" fillId="36" borderId="17" xfId="0" applyNumberFormat="1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2" fontId="2" fillId="36" borderId="17" xfId="0" applyNumberFormat="1" applyFont="1" applyFill="1" applyBorder="1" applyAlignment="1">
      <alignment horizontal="center"/>
    </xf>
    <xf numFmtId="2" fontId="2" fillId="36" borderId="17" xfId="0" applyNumberFormat="1" applyFont="1" applyFill="1" applyBorder="1" applyAlignment="1">
      <alignment horizontal="left" indent="3"/>
    </xf>
    <xf numFmtId="166" fontId="2" fillId="41" borderId="0" xfId="0" applyNumberFormat="1" applyFont="1" applyFill="1" applyBorder="1" applyAlignment="1">
      <alignment/>
    </xf>
    <xf numFmtId="166" fontId="2" fillId="41" borderId="0" xfId="0" applyNumberFormat="1" applyFont="1" applyFill="1" applyBorder="1" applyAlignment="1">
      <alignment horizontal="center"/>
    </xf>
    <xf numFmtId="167" fontId="2" fillId="41" borderId="0" xfId="0" applyNumberFormat="1" applyFont="1" applyFill="1" applyBorder="1" applyAlignment="1">
      <alignment/>
    </xf>
    <xf numFmtId="2" fontId="2" fillId="41" borderId="0" xfId="0" applyNumberFormat="1" applyFont="1" applyFill="1" applyBorder="1" applyAlignment="1">
      <alignment/>
    </xf>
    <xf numFmtId="2" fontId="2" fillId="41" borderId="0" xfId="0" applyNumberFormat="1" applyFont="1" applyFill="1" applyBorder="1" applyAlignment="1">
      <alignment horizontal="center"/>
    </xf>
    <xf numFmtId="2" fontId="2" fillId="41" borderId="0" xfId="0" applyNumberFormat="1" applyFont="1" applyFill="1" applyBorder="1" applyAlignment="1">
      <alignment horizontal="left" indent="3"/>
    </xf>
    <xf numFmtId="2" fontId="0" fillId="41" borderId="0" xfId="0" applyNumberFormat="1" applyFill="1" applyBorder="1" applyAlignment="1">
      <alignment/>
    </xf>
    <xf numFmtId="2" fontId="0" fillId="41" borderId="0" xfId="0" applyNumberFormat="1" applyFill="1" applyAlignment="1">
      <alignment/>
    </xf>
    <xf numFmtId="0" fontId="2" fillId="41" borderId="0" xfId="0" applyFont="1" applyFill="1" applyAlignment="1">
      <alignment/>
    </xf>
    <xf numFmtId="0" fontId="2" fillId="32" borderId="15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166" fontId="2" fillId="35" borderId="15" xfId="0" applyNumberFormat="1" applyFont="1" applyFill="1" applyBorder="1" applyAlignment="1">
      <alignment/>
    </xf>
    <xf numFmtId="166" fontId="2" fillId="35" borderId="15" xfId="0" applyNumberFormat="1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left" indent="3"/>
    </xf>
    <xf numFmtId="2" fontId="2" fillId="35" borderId="34" xfId="0" applyNumberFormat="1" applyFont="1" applyFill="1" applyBorder="1" applyAlignment="1">
      <alignment horizontal="left" indent="3"/>
    </xf>
    <xf numFmtId="0" fontId="2" fillId="35" borderId="12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 horizontal="center"/>
    </xf>
    <xf numFmtId="166" fontId="2" fillId="35" borderId="12" xfId="0" applyNumberFormat="1" applyFont="1" applyFill="1" applyBorder="1" applyAlignment="1">
      <alignment/>
    </xf>
    <xf numFmtId="166" fontId="2" fillId="35" borderId="12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left" indent="3"/>
    </xf>
    <xf numFmtId="2" fontId="2" fillId="35" borderId="19" xfId="0" applyNumberFormat="1" applyFont="1" applyFill="1" applyBorder="1" applyAlignment="1">
      <alignment horizontal="left" indent="3"/>
    </xf>
    <xf numFmtId="166" fontId="2" fillId="35" borderId="45" xfId="0" applyNumberFormat="1" applyFont="1" applyFill="1" applyBorder="1" applyAlignment="1">
      <alignment horizontal="center"/>
    </xf>
    <xf numFmtId="0" fontId="2" fillId="35" borderId="46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7" fontId="2" fillId="35" borderId="10" xfId="0" applyNumberFormat="1" applyFont="1" applyFill="1" applyBorder="1" applyAlignment="1">
      <alignment horizontal="center"/>
    </xf>
    <xf numFmtId="2" fontId="2" fillId="35" borderId="47" xfId="0" applyNumberFormat="1" applyFont="1" applyFill="1" applyBorder="1" applyAlignment="1">
      <alignment horizontal="left" indent="3"/>
    </xf>
    <xf numFmtId="2" fontId="2" fillId="35" borderId="10" xfId="0" applyNumberFormat="1" applyFont="1" applyFill="1" applyBorder="1" applyAlignment="1">
      <alignment horizontal="left" indent="3"/>
    </xf>
    <xf numFmtId="2" fontId="2" fillId="35" borderId="11" xfId="0" applyNumberFormat="1" applyFont="1" applyFill="1" applyBorder="1" applyAlignment="1">
      <alignment horizontal="left" indent="3"/>
    </xf>
    <xf numFmtId="0" fontId="2" fillId="42" borderId="36" xfId="0" applyFont="1" applyFill="1" applyBorder="1" applyAlignment="1">
      <alignment/>
    </xf>
    <xf numFmtId="0" fontId="2" fillId="42" borderId="15" xfId="0" applyFont="1" applyFill="1" applyBorder="1" applyAlignment="1">
      <alignment horizontal="center"/>
    </xf>
    <xf numFmtId="2" fontId="2" fillId="42" borderId="15" xfId="0" applyNumberFormat="1" applyFont="1" applyFill="1" applyBorder="1" applyAlignment="1">
      <alignment horizontal="center"/>
    </xf>
    <xf numFmtId="2" fontId="2" fillId="42" borderId="37" xfId="0" applyNumberFormat="1" applyFont="1" applyFill="1" applyBorder="1" applyAlignment="1">
      <alignment horizontal="center"/>
    </xf>
    <xf numFmtId="166" fontId="2" fillId="42" borderId="15" xfId="0" applyNumberFormat="1" applyFont="1" applyFill="1" applyBorder="1" applyAlignment="1">
      <alignment/>
    </xf>
    <xf numFmtId="165" fontId="2" fillId="42" borderId="15" xfId="0" applyNumberFormat="1" applyFont="1" applyFill="1" applyBorder="1" applyAlignment="1">
      <alignment horizontal="center"/>
    </xf>
    <xf numFmtId="166" fontId="2" fillId="42" borderId="15" xfId="0" applyNumberFormat="1" applyFont="1" applyFill="1" applyBorder="1" applyAlignment="1">
      <alignment horizontal="center"/>
    </xf>
    <xf numFmtId="167" fontId="2" fillId="42" borderId="15" xfId="0" applyNumberFormat="1" applyFont="1" applyFill="1" applyBorder="1" applyAlignment="1">
      <alignment horizontal="center"/>
    </xf>
    <xf numFmtId="2" fontId="2" fillId="42" borderId="37" xfId="0" applyNumberFormat="1" applyFont="1" applyFill="1" applyBorder="1" applyAlignment="1">
      <alignment horizontal="left" indent="3"/>
    </xf>
    <xf numFmtId="2" fontId="2" fillId="42" borderId="15" xfId="0" applyNumberFormat="1" applyFont="1" applyFill="1" applyBorder="1" applyAlignment="1">
      <alignment horizontal="left" indent="3"/>
    </xf>
    <xf numFmtId="2" fontId="2" fillId="42" borderId="34" xfId="0" applyNumberFormat="1" applyFont="1" applyFill="1" applyBorder="1" applyAlignment="1">
      <alignment horizontal="left" indent="3"/>
    </xf>
    <xf numFmtId="2" fontId="2" fillId="42" borderId="18" xfId="0" applyNumberFormat="1" applyFont="1" applyFill="1" applyBorder="1" applyAlignment="1">
      <alignment horizontal="center"/>
    </xf>
    <xf numFmtId="166" fontId="2" fillId="42" borderId="12" xfId="0" applyNumberFormat="1" applyFont="1" applyFill="1" applyBorder="1" applyAlignment="1">
      <alignment/>
    </xf>
    <xf numFmtId="166" fontId="2" fillId="42" borderId="12" xfId="0" applyNumberFormat="1" applyFont="1" applyFill="1" applyBorder="1" applyAlignment="1">
      <alignment horizontal="center"/>
    </xf>
    <xf numFmtId="0" fontId="2" fillId="42" borderId="39" xfId="0" applyFont="1" applyFill="1" applyBorder="1" applyAlignment="1">
      <alignment/>
    </xf>
    <xf numFmtId="0" fontId="2" fillId="42" borderId="17" xfId="0" applyFont="1" applyFill="1" applyBorder="1" applyAlignment="1">
      <alignment horizontal="center"/>
    </xf>
    <xf numFmtId="2" fontId="2" fillId="42" borderId="17" xfId="0" applyNumberFormat="1" applyFont="1" applyFill="1" applyBorder="1" applyAlignment="1">
      <alignment horizontal="center"/>
    </xf>
    <xf numFmtId="2" fontId="2" fillId="42" borderId="21" xfId="0" applyNumberFormat="1" applyFont="1" applyFill="1" applyBorder="1" applyAlignment="1">
      <alignment horizontal="center"/>
    </xf>
    <xf numFmtId="166" fontId="2" fillId="42" borderId="17" xfId="0" applyNumberFormat="1" applyFont="1" applyFill="1" applyBorder="1" applyAlignment="1">
      <alignment/>
    </xf>
    <xf numFmtId="165" fontId="2" fillId="42" borderId="17" xfId="0" applyNumberFormat="1" applyFont="1" applyFill="1" applyBorder="1" applyAlignment="1">
      <alignment horizontal="center"/>
    </xf>
    <xf numFmtId="166" fontId="2" fillId="42" borderId="17" xfId="0" applyNumberFormat="1" applyFont="1" applyFill="1" applyBorder="1" applyAlignment="1">
      <alignment horizontal="center"/>
    </xf>
    <xf numFmtId="167" fontId="2" fillId="42" borderId="17" xfId="0" applyNumberFormat="1" applyFont="1" applyFill="1" applyBorder="1" applyAlignment="1">
      <alignment horizontal="center"/>
    </xf>
    <xf numFmtId="165" fontId="2" fillId="42" borderId="13" xfId="0" applyNumberFormat="1" applyFont="1" applyFill="1" applyBorder="1" applyAlignment="1">
      <alignment horizontal="center"/>
    </xf>
    <xf numFmtId="2" fontId="2" fillId="42" borderId="25" xfId="0" applyNumberFormat="1" applyFont="1" applyFill="1" applyBorder="1" applyAlignment="1">
      <alignment horizontal="left" indent="3"/>
    </xf>
    <xf numFmtId="2" fontId="2" fillId="42" borderId="17" xfId="0" applyNumberFormat="1" applyFont="1" applyFill="1" applyBorder="1" applyAlignment="1">
      <alignment horizontal="left" indent="3"/>
    </xf>
    <xf numFmtId="2" fontId="2" fillId="42" borderId="20" xfId="0" applyNumberFormat="1" applyFont="1" applyFill="1" applyBorder="1" applyAlignment="1">
      <alignment horizontal="left" indent="3"/>
    </xf>
    <xf numFmtId="0" fontId="2" fillId="43" borderId="15" xfId="0" applyFont="1" applyFill="1" applyBorder="1" applyAlignment="1">
      <alignment horizontal="center"/>
    </xf>
    <xf numFmtId="2" fontId="2" fillId="43" borderId="41" xfId="0" applyNumberFormat="1" applyFont="1" applyFill="1" applyBorder="1" applyAlignment="1">
      <alignment horizontal="center"/>
    </xf>
    <xf numFmtId="2" fontId="2" fillId="43" borderId="37" xfId="0" applyNumberFormat="1" applyFont="1" applyFill="1" applyBorder="1" applyAlignment="1">
      <alignment horizontal="center"/>
    </xf>
    <xf numFmtId="166" fontId="2" fillId="43" borderId="15" xfId="0" applyNumberFormat="1" applyFont="1" applyFill="1" applyBorder="1" applyAlignment="1">
      <alignment/>
    </xf>
    <xf numFmtId="166" fontId="2" fillId="43" borderId="15" xfId="0" applyNumberFormat="1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2" fontId="2" fillId="43" borderId="12" xfId="0" applyNumberFormat="1" applyFont="1" applyFill="1" applyBorder="1" applyAlignment="1">
      <alignment horizontal="center"/>
    </xf>
    <xf numFmtId="2" fontId="2" fillId="43" borderId="18" xfId="0" applyNumberFormat="1" applyFont="1" applyFill="1" applyBorder="1" applyAlignment="1">
      <alignment horizontal="center"/>
    </xf>
    <xf numFmtId="166" fontId="2" fillId="43" borderId="12" xfId="0" applyNumberFormat="1" applyFont="1" applyFill="1" applyBorder="1" applyAlignment="1">
      <alignment/>
    </xf>
    <xf numFmtId="166" fontId="2" fillId="43" borderId="12" xfId="0" applyNumberFormat="1" applyFont="1" applyFill="1" applyBorder="1" applyAlignment="1">
      <alignment horizontal="center"/>
    </xf>
    <xf numFmtId="167" fontId="2" fillId="43" borderId="12" xfId="0" applyNumberFormat="1" applyFont="1" applyFill="1" applyBorder="1" applyAlignment="1">
      <alignment horizontal="center"/>
    </xf>
    <xf numFmtId="165" fontId="2" fillId="43" borderId="12" xfId="0" applyNumberFormat="1" applyFont="1" applyFill="1" applyBorder="1" applyAlignment="1">
      <alignment horizontal="center"/>
    </xf>
    <xf numFmtId="0" fontId="2" fillId="43" borderId="17" xfId="0" applyFont="1" applyFill="1" applyBorder="1" applyAlignment="1">
      <alignment horizontal="center"/>
    </xf>
    <xf numFmtId="2" fontId="2" fillId="43" borderId="17" xfId="0" applyNumberFormat="1" applyFont="1" applyFill="1" applyBorder="1" applyAlignment="1">
      <alignment horizontal="center"/>
    </xf>
    <xf numFmtId="2" fontId="2" fillId="43" borderId="21" xfId="0" applyNumberFormat="1" applyFont="1" applyFill="1" applyBorder="1" applyAlignment="1">
      <alignment horizontal="center"/>
    </xf>
    <xf numFmtId="166" fontId="2" fillId="43" borderId="17" xfId="0" applyNumberFormat="1" applyFont="1" applyFill="1" applyBorder="1" applyAlignment="1">
      <alignment/>
    </xf>
    <xf numFmtId="166" fontId="2" fillId="43" borderId="17" xfId="0" applyNumberFormat="1" applyFont="1" applyFill="1" applyBorder="1" applyAlignment="1">
      <alignment horizontal="center"/>
    </xf>
    <xf numFmtId="167" fontId="2" fillId="43" borderId="17" xfId="0" applyNumberFormat="1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2" fontId="2" fillId="44" borderId="15" xfId="0" applyNumberFormat="1" applyFont="1" applyFill="1" applyBorder="1" applyAlignment="1">
      <alignment horizontal="center"/>
    </xf>
    <xf numFmtId="2" fontId="2" fillId="44" borderId="37" xfId="0" applyNumberFormat="1" applyFont="1" applyFill="1" applyBorder="1" applyAlignment="1">
      <alignment horizontal="center"/>
    </xf>
    <xf numFmtId="166" fontId="2" fillId="44" borderId="15" xfId="0" applyNumberFormat="1" applyFont="1" applyFill="1" applyBorder="1" applyAlignment="1">
      <alignment/>
    </xf>
    <xf numFmtId="166" fontId="2" fillId="44" borderId="15" xfId="0" applyNumberFormat="1" applyFont="1" applyFill="1" applyBorder="1" applyAlignment="1">
      <alignment horizontal="center"/>
    </xf>
    <xf numFmtId="2" fontId="2" fillId="44" borderId="15" xfId="0" applyNumberFormat="1" applyFont="1" applyFill="1" applyBorder="1" applyAlignment="1">
      <alignment horizontal="left" indent="3"/>
    </xf>
    <xf numFmtId="2" fontId="2" fillId="44" borderId="34" xfId="0" applyNumberFormat="1" applyFont="1" applyFill="1" applyBorder="1" applyAlignment="1">
      <alignment horizontal="left" indent="3"/>
    </xf>
    <xf numFmtId="0" fontId="2" fillId="44" borderId="12" xfId="0" applyFont="1" applyFill="1" applyBorder="1" applyAlignment="1">
      <alignment horizontal="center"/>
    </xf>
    <xf numFmtId="2" fontId="2" fillId="44" borderId="12" xfId="0" applyNumberFormat="1" applyFont="1" applyFill="1" applyBorder="1" applyAlignment="1">
      <alignment horizontal="center"/>
    </xf>
    <xf numFmtId="2" fontId="2" fillId="44" borderId="22" xfId="0" applyNumberFormat="1" applyFont="1" applyFill="1" applyBorder="1" applyAlignment="1">
      <alignment horizontal="center"/>
    </xf>
    <xf numFmtId="2" fontId="2" fillId="44" borderId="18" xfId="0" applyNumberFormat="1" applyFont="1" applyFill="1" applyBorder="1" applyAlignment="1">
      <alignment horizontal="center"/>
    </xf>
    <xf numFmtId="166" fontId="2" fillId="44" borderId="12" xfId="0" applyNumberFormat="1" applyFont="1" applyFill="1" applyBorder="1" applyAlignment="1">
      <alignment/>
    </xf>
    <xf numFmtId="166" fontId="2" fillId="44" borderId="12" xfId="0" applyNumberFormat="1" applyFont="1" applyFill="1" applyBorder="1" applyAlignment="1">
      <alignment horizontal="center"/>
    </xf>
    <xf numFmtId="2" fontId="2" fillId="44" borderId="12" xfId="0" applyNumberFormat="1" applyFont="1" applyFill="1" applyBorder="1" applyAlignment="1">
      <alignment horizontal="left" indent="3"/>
    </xf>
    <xf numFmtId="2" fontId="2" fillId="44" borderId="19" xfId="0" applyNumberFormat="1" applyFont="1" applyFill="1" applyBorder="1" applyAlignment="1">
      <alignment horizontal="left" indent="3"/>
    </xf>
    <xf numFmtId="0" fontId="2" fillId="44" borderId="17" xfId="0" applyFont="1" applyFill="1" applyBorder="1" applyAlignment="1">
      <alignment horizontal="center"/>
    </xf>
    <xf numFmtId="2" fontId="2" fillId="44" borderId="17" xfId="0" applyNumberFormat="1" applyFont="1" applyFill="1" applyBorder="1" applyAlignment="1">
      <alignment horizontal="center"/>
    </xf>
    <xf numFmtId="2" fontId="2" fillId="44" borderId="21" xfId="0" applyNumberFormat="1" applyFont="1" applyFill="1" applyBorder="1" applyAlignment="1">
      <alignment horizontal="center"/>
    </xf>
    <xf numFmtId="166" fontId="2" fillId="44" borderId="17" xfId="0" applyNumberFormat="1" applyFont="1" applyFill="1" applyBorder="1" applyAlignment="1">
      <alignment/>
    </xf>
    <xf numFmtId="166" fontId="2" fillId="44" borderId="17" xfId="0" applyNumberFormat="1" applyFont="1" applyFill="1" applyBorder="1" applyAlignment="1">
      <alignment horizontal="center"/>
    </xf>
    <xf numFmtId="2" fontId="2" fillId="44" borderId="17" xfId="0" applyNumberFormat="1" applyFont="1" applyFill="1" applyBorder="1" applyAlignment="1">
      <alignment horizontal="left" indent="3"/>
    </xf>
    <xf numFmtId="2" fontId="2" fillId="44" borderId="20" xfId="0" applyNumberFormat="1" applyFont="1" applyFill="1" applyBorder="1" applyAlignment="1">
      <alignment horizontal="left" indent="3"/>
    </xf>
    <xf numFmtId="0" fontId="2" fillId="17" borderId="0" xfId="0" applyFont="1" applyFill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67" fontId="2" fillId="35" borderId="12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167" fontId="2" fillId="35" borderId="17" xfId="0" applyNumberFormat="1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17" xfId="0" applyNumberFormat="1" applyFont="1" applyFill="1" applyBorder="1" applyAlignment="1">
      <alignment horizontal="left" indent="3"/>
    </xf>
    <xf numFmtId="2" fontId="2" fillId="35" borderId="20" xfId="0" applyNumberFormat="1" applyFont="1" applyFill="1" applyBorder="1" applyAlignment="1">
      <alignment horizontal="left" indent="3"/>
    </xf>
    <xf numFmtId="167" fontId="2" fillId="42" borderId="22" xfId="0" applyNumberFormat="1" applyFont="1" applyFill="1" applyBorder="1" applyAlignment="1">
      <alignment/>
    </xf>
    <xf numFmtId="2" fontId="2" fillId="42" borderId="22" xfId="0" applyNumberFormat="1" applyFont="1" applyFill="1" applyBorder="1" applyAlignment="1">
      <alignment/>
    </xf>
    <xf numFmtId="0" fontId="2" fillId="42" borderId="12" xfId="0" applyFont="1" applyFill="1" applyBorder="1" applyAlignment="1">
      <alignment/>
    </xf>
    <xf numFmtId="2" fontId="2" fillId="42" borderId="30" xfId="0" applyNumberFormat="1" applyFont="1" applyFill="1" applyBorder="1" applyAlignment="1">
      <alignment/>
    </xf>
    <xf numFmtId="167" fontId="2" fillId="42" borderId="12" xfId="0" applyNumberFormat="1" applyFont="1" applyFill="1" applyBorder="1" applyAlignment="1">
      <alignment/>
    </xf>
    <xf numFmtId="2" fontId="2" fillId="42" borderId="12" xfId="0" applyNumberFormat="1" applyFont="1" applyFill="1" applyBorder="1" applyAlignment="1">
      <alignment/>
    </xf>
    <xf numFmtId="167" fontId="2" fillId="42" borderId="17" xfId="0" applyNumberFormat="1" applyFont="1" applyFill="1" applyBorder="1" applyAlignment="1">
      <alignment/>
    </xf>
    <xf numFmtId="2" fontId="2" fillId="42" borderId="17" xfId="0" applyNumberFormat="1" applyFont="1" applyFill="1" applyBorder="1" applyAlignment="1">
      <alignment/>
    </xf>
    <xf numFmtId="0" fontId="2" fillId="43" borderId="15" xfId="0" applyFont="1" applyFill="1" applyBorder="1" applyAlignment="1">
      <alignment/>
    </xf>
    <xf numFmtId="0" fontId="2" fillId="43" borderId="22" xfId="0" applyFont="1" applyFill="1" applyBorder="1" applyAlignment="1">
      <alignment horizontal="center"/>
    </xf>
    <xf numFmtId="166" fontId="2" fillId="43" borderId="22" xfId="0" applyNumberFormat="1" applyFont="1" applyFill="1" applyBorder="1" applyAlignment="1">
      <alignment horizontal="center"/>
    </xf>
    <xf numFmtId="167" fontId="2" fillId="43" borderId="22" xfId="0" applyNumberFormat="1" applyFont="1" applyFill="1" applyBorder="1" applyAlignment="1">
      <alignment/>
    </xf>
    <xf numFmtId="2" fontId="2" fillId="43" borderId="22" xfId="0" applyNumberFormat="1" applyFont="1" applyFill="1" applyBorder="1" applyAlignment="1">
      <alignment/>
    </xf>
    <xf numFmtId="2" fontId="2" fillId="43" borderId="22" xfId="0" applyNumberFormat="1" applyFont="1" applyFill="1" applyBorder="1" applyAlignment="1">
      <alignment horizontal="left" indent="3"/>
    </xf>
    <xf numFmtId="2" fontId="2" fillId="43" borderId="33" xfId="0" applyNumberFormat="1" applyFont="1" applyFill="1" applyBorder="1" applyAlignment="1">
      <alignment horizontal="left" indent="3"/>
    </xf>
    <xf numFmtId="0" fontId="2" fillId="43" borderId="12" xfId="0" applyFont="1" applyFill="1" applyBorder="1" applyAlignment="1">
      <alignment/>
    </xf>
    <xf numFmtId="167" fontId="2" fillId="43" borderId="12" xfId="0" applyNumberFormat="1" applyFont="1" applyFill="1" applyBorder="1" applyAlignment="1">
      <alignment/>
    </xf>
    <xf numFmtId="2" fontId="2" fillId="43" borderId="30" xfId="0" applyNumberFormat="1" applyFont="1" applyFill="1" applyBorder="1" applyAlignment="1">
      <alignment/>
    </xf>
    <xf numFmtId="2" fontId="2" fillId="43" borderId="12" xfId="0" applyNumberFormat="1" applyFont="1" applyFill="1" applyBorder="1" applyAlignment="1">
      <alignment/>
    </xf>
    <xf numFmtId="167" fontId="2" fillId="43" borderId="17" xfId="0" applyNumberFormat="1" applyFont="1" applyFill="1" applyBorder="1" applyAlignment="1">
      <alignment/>
    </xf>
    <xf numFmtId="2" fontId="2" fillId="43" borderId="13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6" fontId="2" fillId="36" borderId="22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0" fontId="2" fillId="38" borderId="15" xfId="0" applyFont="1" applyFill="1" applyBorder="1" applyAlignment="1">
      <alignment/>
    </xf>
    <xf numFmtId="166" fontId="2" fillId="38" borderId="15" xfId="0" applyNumberFormat="1" applyFont="1" applyFill="1" applyBorder="1" applyAlignment="1">
      <alignment/>
    </xf>
    <xf numFmtId="2" fontId="2" fillId="38" borderId="15" xfId="0" applyNumberFormat="1" applyFont="1" applyFill="1" applyBorder="1" applyAlignment="1">
      <alignment/>
    </xf>
    <xf numFmtId="166" fontId="2" fillId="38" borderId="12" xfId="0" applyNumberFormat="1" applyFont="1" applyFill="1" applyBorder="1" applyAlignment="1">
      <alignment/>
    </xf>
    <xf numFmtId="166" fontId="2" fillId="38" borderId="12" xfId="0" applyNumberFormat="1" applyFont="1" applyFill="1" applyBorder="1" applyAlignment="1">
      <alignment horizontal="left" indent="4"/>
    </xf>
    <xf numFmtId="167" fontId="2" fillId="38" borderId="12" xfId="0" applyNumberFormat="1" applyFont="1" applyFill="1" applyBorder="1" applyAlignment="1">
      <alignment/>
    </xf>
    <xf numFmtId="2" fontId="2" fillId="38" borderId="12" xfId="0" applyNumberFormat="1" applyFont="1" applyFill="1" applyBorder="1" applyAlignment="1">
      <alignment/>
    </xf>
    <xf numFmtId="2" fontId="2" fillId="38" borderId="12" xfId="0" applyNumberFormat="1" applyFont="1" applyFill="1" applyBorder="1" applyAlignment="1">
      <alignment horizontal="left" indent="3"/>
    </xf>
    <xf numFmtId="2" fontId="2" fillId="38" borderId="19" xfId="0" applyNumberFormat="1" applyFont="1" applyFill="1" applyBorder="1" applyAlignment="1">
      <alignment horizontal="left" indent="3"/>
    </xf>
    <xf numFmtId="166" fontId="2" fillId="38" borderId="17" xfId="0" applyNumberFormat="1" applyFont="1" applyFill="1" applyBorder="1" applyAlignment="1">
      <alignment/>
    </xf>
    <xf numFmtId="167" fontId="2" fillId="38" borderId="17" xfId="0" applyNumberFormat="1" applyFont="1" applyFill="1" applyBorder="1" applyAlignment="1">
      <alignment/>
    </xf>
    <xf numFmtId="2" fontId="2" fillId="38" borderId="17" xfId="0" applyNumberFormat="1" applyFont="1" applyFill="1" applyBorder="1" applyAlignment="1">
      <alignment/>
    </xf>
    <xf numFmtId="2" fontId="2" fillId="38" borderId="17" xfId="0" applyNumberFormat="1" applyFont="1" applyFill="1" applyBorder="1" applyAlignment="1">
      <alignment horizontal="left" indent="3"/>
    </xf>
    <xf numFmtId="2" fontId="2" fillId="38" borderId="20" xfId="0" applyNumberFormat="1" applyFont="1" applyFill="1" applyBorder="1" applyAlignment="1">
      <alignment horizontal="left" indent="3"/>
    </xf>
    <xf numFmtId="166" fontId="2" fillId="36" borderId="41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166" fontId="2" fillId="35" borderId="12" xfId="0" applyNumberFormat="1" applyFont="1" applyFill="1" applyBorder="1" applyAlignment="1">
      <alignment horizontal="left" indent="4"/>
    </xf>
    <xf numFmtId="166" fontId="2" fillId="35" borderId="17" xfId="0" applyNumberFormat="1" applyFont="1" applyFill="1" applyBorder="1" applyAlignment="1">
      <alignment/>
    </xf>
    <xf numFmtId="166" fontId="2" fillId="35" borderId="17" xfId="0" applyNumberFormat="1" applyFont="1" applyFill="1" applyBorder="1" applyAlignment="1">
      <alignment horizontal="left" indent="4"/>
    </xf>
    <xf numFmtId="166" fontId="2" fillId="42" borderId="15" xfId="0" applyNumberFormat="1" applyFont="1" applyFill="1" applyBorder="1" applyAlignment="1">
      <alignment horizontal="left" indent="4"/>
    </xf>
    <xf numFmtId="166" fontId="2" fillId="42" borderId="12" xfId="0" applyNumberFormat="1" applyFont="1" applyFill="1" applyBorder="1" applyAlignment="1">
      <alignment horizontal="left" indent="4"/>
    </xf>
    <xf numFmtId="0" fontId="2" fillId="42" borderId="17" xfId="0" applyFont="1" applyFill="1" applyBorder="1" applyAlignment="1">
      <alignment/>
    </xf>
    <xf numFmtId="166" fontId="2" fillId="42" borderId="17" xfId="0" applyNumberFormat="1" applyFont="1" applyFill="1" applyBorder="1" applyAlignment="1">
      <alignment horizontal="left" indent="4"/>
    </xf>
    <xf numFmtId="166" fontId="2" fillId="43" borderId="15" xfId="0" applyNumberFormat="1" applyFont="1" applyFill="1" applyBorder="1" applyAlignment="1">
      <alignment horizontal="left" indent="4"/>
    </xf>
    <xf numFmtId="166" fontId="2" fillId="43" borderId="22" xfId="0" applyNumberFormat="1" applyFont="1" applyFill="1" applyBorder="1" applyAlignment="1">
      <alignment/>
    </xf>
    <xf numFmtId="166" fontId="2" fillId="43" borderId="12" xfId="0" applyNumberFormat="1" applyFont="1" applyFill="1" applyBorder="1" applyAlignment="1">
      <alignment horizontal="left" indent="4"/>
    </xf>
    <xf numFmtId="0" fontId="2" fillId="43" borderId="17" xfId="0" applyFont="1" applyFill="1" applyBorder="1" applyAlignment="1">
      <alignment/>
    </xf>
    <xf numFmtId="166" fontId="2" fillId="43" borderId="17" xfId="0" applyNumberFormat="1" applyFont="1" applyFill="1" applyBorder="1" applyAlignment="1">
      <alignment horizontal="left" indent="4"/>
    </xf>
    <xf numFmtId="2" fontId="2" fillId="43" borderId="17" xfId="0" applyNumberFormat="1" applyFont="1" applyFill="1" applyBorder="1" applyAlignment="1">
      <alignment/>
    </xf>
    <xf numFmtId="165" fontId="2" fillId="35" borderId="22" xfId="0" applyNumberFormat="1" applyFont="1" applyFill="1" applyBorder="1" applyAlignment="1">
      <alignment/>
    </xf>
    <xf numFmtId="165" fontId="2" fillId="42" borderId="15" xfId="0" applyNumberFormat="1" applyFont="1" applyFill="1" applyBorder="1" applyAlignment="1">
      <alignment/>
    </xf>
    <xf numFmtId="165" fontId="2" fillId="42" borderId="12" xfId="0" applyNumberFormat="1" applyFont="1" applyFill="1" applyBorder="1" applyAlignment="1">
      <alignment/>
    </xf>
    <xf numFmtId="2" fontId="2" fillId="42" borderId="15" xfId="0" applyNumberFormat="1" applyFont="1" applyFill="1" applyBorder="1" applyAlignment="1">
      <alignment/>
    </xf>
    <xf numFmtId="165" fontId="2" fillId="42" borderId="17" xfId="0" applyNumberFormat="1" applyFont="1" applyFill="1" applyBorder="1" applyAlignment="1">
      <alignment/>
    </xf>
    <xf numFmtId="165" fontId="2" fillId="43" borderId="15" xfId="0" applyNumberFormat="1" applyFont="1" applyFill="1" applyBorder="1" applyAlignment="1">
      <alignment/>
    </xf>
    <xf numFmtId="165" fontId="2" fillId="43" borderId="12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 horizontal="left" indent="4"/>
    </xf>
    <xf numFmtId="2" fontId="2" fillId="35" borderId="12" xfId="0" applyNumberFormat="1" applyFont="1" applyFill="1" applyBorder="1" applyAlignment="1">
      <alignment horizontal="left" indent="4"/>
    </xf>
    <xf numFmtId="2" fontId="2" fillId="35" borderId="17" xfId="0" applyNumberFormat="1" applyFont="1" applyFill="1" applyBorder="1" applyAlignment="1">
      <alignment horizontal="left" indent="4"/>
    </xf>
    <xf numFmtId="2" fontId="2" fillId="42" borderId="22" xfId="0" applyNumberFormat="1" applyFont="1" applyFill="1" applyBorder="1" applyAlignment="1">
      <alignment horizontal="left" indent="4"/>
    </xf>
    <xf numFmtId="2" fontId="2" fillId="42" borderId="12" xfId="0" applyNumberFormat="1" applyFont="1" applyFill="1" applyBorder="1" applyAlignment="1">
      <alignment horizontal="left" indent="4"/>
    </xf>
    <xf numFmtId="2" fontId="2" fillId="42" borderId="17" xfId="0" applyNumberFormat="1" applyFont="1" applyFill="1" applyBorder="1" applyAlignment="1">
      <alignment horizontal="left" indent="4"/>
    </xf>
    <xf numFmtId="2" fontId="2" fillId="43" borderId="22" xfId="0" applyNumberFormat="1" applyFont="1" applyFill="1" applyBorder="1" applyAlignment="1">
      <alignment horizontal="left" indent="4"/>
    </xf>
    <xf numFmtId="2" fontId="2" fillId="43" borderId="12" xfId="0" applyNumberFormat="1" applyFont="1" applyFill="1" applyBorder="1" applyAlignment="1">
      <alignment horizontal="left" indent="4"/>
    </xf>
    <xf numFmtId="2" fontId="2" fillId="43" borderId="17" xfId="0" applyNumberFormat="1" applyFont="1" applyFill="1" applyBorder="1" applyAlignment="1">
      <alignment horizontal="left" indent="4"/>
    </xf>
    <xf numFmtId="2" fontId="2" fillId="36" borderId="12" xfId="0" applyNumberFormat="1" applyFont="1" applyFill="1" applyBorder="1" applyAlignment="1">
      <alignment horizontal="left" indent="4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67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 horizontal="left" indent="3"/>
    </xf>
    <xf numFmtId="0" fontId="2" fillId="32" borderId="0" xfId="0" applyFont="1" applyFill="1" applyAlignment="1">
      <alignment/>
    </xf>
    <xf numFmtId="2" fontId="0" fillId="32" borderId="0" xfId="0" applyNumberFormat="1" applyFill="1" applyAlignment="1">
      <alignment/>
    </xf>
    <xf numFmtId="2" fontId="2" fillId="33" borderId="21" xfId="0" applyNumberFormat="1" applyFont="1" applyFill="1" applyBorder="1" applyAlignment="1">
      <alignment horizontal="left" indent="3"/>
    </xf>
    <xf numFmtId="0" fontId="2" fillId="19" borderId="12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67" fontId="2" fillId="35" borderId="15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 horizontal="left" indent="3"/>
    </xf>
    <xf numFmtId="166" fontId="2" fillId="42" borderId="22" xfId="0" applyNumberFormat="1" applyFont="1" applyFill="1" applyBorder="1" applyAlignment="1">
      <alignment/>
    </xf>
    <xf numFmtId="0" fontId="2" fillId="42" borderId="15" xfId="0" applyFont="1" applyFill="1" applyBorder="1" applyAlignment="1">
      <alignment/>
    </xf>
    <xf numFmtId="167" fontId="2" fillId="42" borderId="41" xfId="0" applyNumberFormat="1" applyFont="1" applyFill="1" applyBorder="1" applyAlignment="1">
      <alignment/>
    </xf>
    <xf numFmtId="2" fontId="2" fillId="42" borderId="41" xfId="0" applyNumberFormat="1" applyFont="1" applyFill="1" applyBorder="1" applyAlignment="1">
      <alignment/>
    </xf>
    <xf numFmtId="2" fontId="2" fillId="42" borderId="48" xfId="0" applyNumberFormat="1" applyFont="1" applyFill="1" applyBorder="1" applyAlignment="1">
      <alignment horizontal="left" indent="3"/>
    </xf>
    <xf numFmtId="2" fontId="2" fillId="42" borderId="49" xfId="0" applyNumberFormat="1" applyFont="1" applyFill="1" applyBorder="1" applyAlignment="1">
      <alignment horizontal="left" indent="3"/>
    </xf>
    <xf numFmtId="2" fontId="2" fillId="38" borderId="48" xfId="0" applyNumberFormat="1" applyFont="1" applyFill="1" applyBorder="1" applyAlignment="1">
      <alignment horizontal="left" indent="3"/>
    </xf>
    <xf numFmtId="2" fontId="2" fillId="38" borderId="49" xfId="0" applyNumberFormat="1" applyFont="1" applyFill="1" applyBorder="1" applyAlignment="1">
      <alignment horizontal="left" indent="3"/>
    </xf>
    <xf numFmtId="167" fontId="2" fillId="36" borderId="41" xfId="0" applyNumberFormat="1" applyFont="1" applyFill="1" applyBorder="1" applyAlignment="1">
      <alignment/>
    </xf>
    <xf numFmtId="2" fontId="2" fillId="36" borderId="41" xfId="0" applyNumberFormat="1" applyFont="1" applyFill="1" applyBorder="1" applyAlignment="1">
      <alignment/>
    </xf>
    <xf numFmtId="2" fontId="2" fillId="36" borderId="41" xfId="0" applyNumberFormat="1" applyFont="1" applyFill="1" applyBorder="1" applyAlignment="1">
      <alignment horizontal="left" indent="3"/>
    </xf>
    <xf numFmtId="2" fontId="2" fillId="34" borderId="48" xfId="0" applyNumberFormat="1" applyFont="1" applyFill="1" applyBorder="1" applyAlignment="1">
      <alignment horizontal="left" indent="3"/>
    </xf>
    <xf numFmtId="0" fontId="2" fillId="45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left"/>
    </xf>
    <xf numFmtId="167" fontId="2" fillId="43" borderId="15" xfId="0" applyNumberFormat="1" applyFont="1" applyFill="1" applyBorder="1" applyAlignment="1">
      <alignment/>
    </xf>
    <xf numFmtId="2" fontId="2" fillId="43" borderId="15" xfId="0" applyNumberFormat="1" applyFont="1" applyFill="1" applyBorder="1" applyAlignment="1">
      <alignment/>
    </xf>
    <xf numFmtId="0" fontId="2" fillId="32" borderId="12" xfId="53" applyFont="1" applyFill="1" applyBorder="1" applyAlignment="1">
      <alignment horizontal="left"/>
      <protection/>
    </xf>
    <xf numFmtId="0" fontId="2" fillId="32" borderId="12" xfId="53" applyFont="1" applyFill="1" applyBorder="1" applyAlignment="1">
      <alignment horizontal="center"/>
      <protection/>
    </xf>
    <xf numFmtId="166" fontId="2" fillId="32" borderId="12" xfId="53" applyNumberFormat="1" applyFont="1" applyFill="1" applyBorder="1" applyAlignment="1">
      <alignment horizontal="right"/>
      <protection/>
    </xf>
    <xf numFmtId="166" fontId="2" fillId="32" borderId="12" xfId="53" applyNumberFormat="1" applyFont="1" applyFill="1" applyBorder="1">
      <alignment/>
      <protection/>
    </xf>
    <xf numFmtId="166" fontId="2" fillId="32" borderId="12" xfId="53" applyNumberFormat="1" applyFont="1" applyFill="1" applyBorder="1" applyAlignment="1">
      <alignment horizontal="center"/>
      <protection/>
    </xf>
    <xf numFmtId="167" fontId="2" fillId="32" borderId="12" xfId="53" applyNumberFormat="1" applyFont="1" applyFill="1" applyBorder="1">
      <alignment/>
      <protection/>
    </xf>
    <xf numFmtId="2" fontId="2" fillId="32" borderId="12" xfId="53" applyNumberFormat="1" applyFont="1" applyFill="1" applyBorder="1">
      <alignment/>
      <protection/>
    </xf>
    <xf numFmtId="2" fontId="2" fillId="32" borderId="12" xfId="53" applyNumberFormat="1" applyFont="1" applyFill="1" applyBorder="1" applyAlignment="1">
      <alignment horizontal="center"/>
      <protection/>
    </xf>
    <xf numFmtId="2" fontId="2" fillId="32" borderId="12" xfId="53" applyNumberFormat="1" applyFont="1" applyFill="1" applyBorder="1" applyAlignment="1">
      <alignment horizontal="left" indent="3"/>
      <protection/>
    </xf>
    <xf numFmtId="2" fontId="2" fillId="32" borderId="34" xfId="53" applyNumberFormat="1" applyFont="1" applyFill="1" applyBorder="1" applyAlignment="1">
      <alignment horizontal="left" indent="3"/>
      <protection/>
    </xf>
    <xf numFmtId="2" fontId="2" fillId="32" borderId="33" xfId="53" applyNumberFormat="1" applyFont="1" applyFill="1" applyBorder="1" applyAlignment="1">
      <alignment horizontal="left" indent="3"/>
      <protection/>
    </xf>
    <xf numFmtId="0" fontId="2" fillId="33" borderId="15" xfId="53" applyFont="1" applyFill="1" applyBorder="1">
      <alignment/>
      <protection/>
    </xf>
    <xf numFmtId="0" fontId="2" fillId="33" borderId="15" xfId="53" applyFont="1" applyFill="1" applyBorder="1" applyAlignment="1">
      <alignment horizontal="center"/>
      <protection/>
    </xf>
    <xf numFmtId="166" fontId="2" fillId="33" borderId="15" xfId="53" applyNumberFormat="1" applyFont="1" applyFill="1" applyBorder="1">
      <alignment/>
      <protection/>
    </xf>
    <xf numFmtId="166" fontId="2" fillId="33" borderId="15" xfId="53" applyNumberFormat="1" applyFont="1" applyFill="1" applyBorder="1" applyAlignment="1">
      <alignment horizontal="center"/>
      <protection/>
    </xf>
    <xf numFmtId="167" fontId="2" fillId="33" borderId="15" xfId="53" applyNumberFormat="1" applyFont="1" applyFill="1" applyBorder="1">
      <alignment/>
      <protection/>
    </xf>
    <xf numFmtId="2" fontId="2" fillId="33" borderId="15" xfId="53" applyNumberFormat="1" applyFont="1" applyFill="1" applyBorder="1">
      <alignment/>
      <protection/>
    </xf>
    <xf numFmtId="2" fontId="2" fillId="33" borderId="15" xfId="53" applyNumberFormat="1" applyFont="1" applyFill="1" applyBorder="1" applyAlignment="1">
      <alignment horizontal="center"/>
      <protection/>
    </xf>
    <xf numFmtId="2" fontId="2" fillId="33" borderId="15" xfId="53" applyNumberFormat="1" applyFont="1" applyFill="1" applyBorder="1" applyAlignment="1">
      <alignment horizontal="left" indent="3"/>
      <protection/>
    </xf>
    <xf numFmtId="2" fontId="2" fillId="33" borderId="34" xfId="53" applyNumberFormat="1" applyFont="1" applyFill="1" applyBorder="1" applyAlignment="1">
      <alignment horizontal="left" indent="3"/>
      <protection/>
    </xf>
    <xf numFmtId="0" fontId="2" fillId="33" borderId="12" xfId="53" applyFont="1" applyFill="1" applyBorder="1">
      <alignment/>
      <protection/>
    </xf>
    <xf numFmtId="0" fontId="2" fillId="33" borderId="12" xfId="53" applyFont="1" applyFill="1" applyBorder="1" applyAlignment="1">
      <alignment horizontal="center"/>
      <protection/>
    </xf>
    <xf numFmtId="166" fontId="2" fillId="33" borderId="12" xfId="53" applyNumberFormat="1" applyFont="1" applyFill="1" applyBorder="1">
      <alignment/>
      <protection/>
    </xf>
    <xf numFmtId="166" fontId="2" fillId="33" borderId="12" xfId="53" applyNumberFormat="1" applyFont="1" applyFill="1" applyBorder="1" applyAlignment="1">
      <alignment horizontal="center"/>
      <protection/>
    </xf>
    <xf numFmtId="167" fontId="2" fillId="33" borderId="12" xfId="53" applyNumberFormat="1" applyFont="1" applyFill="1" applyBorder="1">
      <alignment/>
      <protection/>
    </xf>
    <xf numFmtId="2" fontId="2" fillId="33" borderId="12" xfId="53" applyNumberFormat="1" applyFont="1" applyFill="1" applyBorder="1">
      <alignment/>
      <protection/>
    </xf>
    <xf numFmtId="2" fontId="2" fillId="33" borderId="12" xfId="53" applyNumberFormat="1" applyFont="1" applyFill="1" applyBorder="1" applyAlignment="1">
      <alignment horizontal="center"/>
      <protection/>
    </xf>
    <xf numFmtId="2" fontId="2" fillId="33" borderId="12" xfId="53" applyNumberFormat="1" applyFont="1" applyFill="1" applyBorder="1" applyAlignment="1">
      <alignment horizontal="left" indent="3"/>
      <protection/>
    </xf>
    <xf numFmtId="2" fontId="2" fillId="33" borderId="19" xfId="53" applyNumberFormat="1" applyFont="1" applyFill="1" applyBorder="1" applyAlignment="1">
      <alignment horizontal="left" indent="3"/>
      <protection/>
    </xf>
    <xf numFmtId="0" fontId="2" fillId="39" borderId="15" xfId="53" applyFont="1" applyFill="1" applyBorder="1">
      <alignment/>
      <protection/>
    </xf>
    <xf numFmtId="0" fontId="2" fillId="39" borderId="15" xfId="53" applyFont="1" applyFill="1" applyBorder="1" applyAlignment="1">
      <alignment horizontal="center"/>
      <protection/>
    </xf>
    <xf numFmtId="166" fontId="2" fillId="39" borderId="15" xfId="53" applyNumberFormat="1" applyFont="1" applyFill="1" applyBorder="1">
      <alignment/>
      <protection/>
    </xf>
    <xf numFmtId="166" fontId="2" fillId="39" borderId="15" xfId="53" applyNumberFormat="1" applyFont="1" applyFill="1" applyBorder="1" applyAlignment="1">
      <alignment horizontal="center"/>
      <protection/>
    </xf>
    <xf numFmtId="167" fontId="2" fillId="39" borderId="15" xfId="53" applyNumberFormat="1" applyFont="1" applyFill="1" applyBorder="1">
      <alignment/>
      <protection/>
    </xf>
    <xf numFmtId="2" fontId="2" fillId="39" borderId="15" xfId="53" applyNumberFormat="1" applyFont="1" applyFill="1" applyBorder="1">
      <alignment/>
      <protection/>
    </xf>
    <xf numFmtId="2" fontId="2" fillId="39" borderId="15" xfId="53" applyNumberFormat="1" applyFont="1" applyFill="1" applyBorder="1" applyAlignment="1">
      <alignment horizontal="center"/>
      <protection/>
    </xf>
    <xf numFmtId="2" fontId="2" fillId="39" borderId="15" xfId="53" applyNumberFormat="1" applyFont="1" applyFill="1" applyBorder="1" applyAlignment="1">
      <alignment horizontal="left" indent="3"/>
      <protection/>
    </xf>
    <xf numFmtId="2" fontId="2" fillId="39" borderId="34" xfId="53" applyNumberFormat="1" applyFont="1" applyFill="1" applyBorder="1" applyAlignment="1">
      <alignment horizontal="left" indent="3"/>
      <protection/>
    </xf>
    <xf numFmtId="0" fontId="2" fillId="39" borderId="12" xfId="53" applyFont="1" applyFill="1" applyBorder="1">
      <alignment/>
      <protection/>
    </xf>
    <xf numFmtId="0" fontId="2" fillId="39" borderId="12" xfId="53" applyFont="1" applyFill="1" applyBorder="1" applyAlignment="1">
      <alignment horizontal="center"/>
      <protection/>
    </xf>
    <xf numFmtId="166" fontId="2" fillId="39" borderId="12" xfId="53" applyNumberFormat="1" applyFont="1" applyFill="1" applyBorder="1">
      <alignment/>
      <protection/>
    </xf>
    <xf numFmtId="166" fontId="2" fillId="39" borderId="12" xfId="53" applyNumberFormat="1" applyFont="1" applyFill="1" applyBorder="1" applyAlignment="1">
      <alignment horizontal="center"/>
      <protection/>
    </xf>
    <xf numFmtId="167" fontId="2" fillId="39" borderId="12" xfId="53" applyNumberFormat="1" applyFont="1" applyFill="1" applyBorder="1">
      <alignment/>
      <protection/>
    </xf>
    <xf numFmtId="2" fontId="2" fillId="39" borderId="12" xfId="53" applyNumberFormat="1" applyFont="1" applyFill="1" applyBorder="1">
      <alignment/>
      <protection/>
    </xf>
    <xf numFmtId="2" fontId="2" fillId="39" borderId="12" xfId="53" applyNumberFormat="1" applyFont="1" applyFill="1" applyBorder="1" applyAlignment="1">
      <alignment horizontal="center"/>
      <protection/>
    </xf>
    <xf numFmtId="2" fontId="2" fillId="39" borderId="12" xfId="53" applyNumberFormat="1" applyFont="1" applyFill="1" applyBorder="1" applyAlignment="1">
      <alignment horizontal="left" indent="3"/>
      <protection/>
    </xf>
    <xf numFmtId="2" fontId="2" fillId="39" borderId="19" xfId="53" applyNumberFormat="1" applyFont="1" applyFill="1" applyBorder="1" applyAlignment="1">
      <alignment horizontal="left" indent="3"/>
      <protection/>
    </xf>
    <xf numFmtId="0" fontId="2" fillId="39" borderId="17" xfId="53" applyFont="1" applyFill="1" applyBorder="1">
      <alignment/>
      <protection/>
    </xf>
    <xf numFmtId="0" fontId="2" fillId="39" borderId="17" xfId="53" applyFont="1" applyFill="1" applyBorder="1" applyAlignment="1">
      <alignment horizontal="center"/>
      <protection/>
    </xf>
    <xf numFmtId="166" fontId="2" fillId="39" borderId="17" xfId="53" applyNumberFormat="1" applyFont="1" applyFill="1" applyBorder="1">
      <alignment/>
      <protection/>
    </xf>
    <xf numFmtId="166" fontId="2" fillId="39" borderId="17" xfId="53" applyNumberFormat="1" applyFont="1" applyFill="1" applyBorder="1" applyAlignment="1">
      <alignment horizontal="center"/>
      <protection/>
    </xf>
    <xf numFmtId="167" fontId="2" fillId="39" borderId="17" xfId="53" applyNumberFormat="1" applyFont="1" applyFill="1" applyBorder="1">
      <alignment/>
      <protection/>
    </xf>
    <xf numFmtId="2" fontId="2" fillId="39" borderId="17" xfId="53" applyNumberFormat="1" applyFont="1" applyFill="1" applyBorder="1">
      <alignment/>
      <protection/>
    </xf>
    <xf numFmtId="2" fontId="2" fillId="39" borderId="17" xfId="53" applyNumberFormat="1" applyFont="1" applyFill="1" applyBorder="1" applyAlignment="1">
      <alignment horizontal="center"/>
      <protection/>
    </xf>
    <xf numFmtId="2" fontId="2" fillId="39" borderId="17" xfId="53" applyNumberFormat="1" applyFont="1" applyFill="1" applyBorder="1" applyAlignment="1">
      <alignment horizontal="left" indent="3"/>
      <protection/>
    </xf>
    <xf numFmtId="2" fontId="2" fillId="39" borderId="20" xfId="53" applyNumberFormat="1" applyFont="1" applyFill="1" applyBorder="1" applyAlignment="1">
      <alignment horizontal="left" indent="3"/>
      <protection/>
    </xf>
    <xf numFmtId="0" fontId="2" fillId="38" borderId="22" xfId="53" applyFont="1" applyFill="1" applyBorder="1">
      <alignment/>
      <protection/>
    </xf>
    <xf numFmtId="0" fontId="2" fillId="38" borderId="22" xfId="53" applyFont="1" applyFill="1" applyBorder="1" applyAlignment="1">
      <alignment horizontal="center"/>
      <protection/>
    </xf>
    <xf numFmtId="166" fontId="2" fillId="38" borderId="22" xfId="53" applyNumberFormat="1" applyFont="1" applyFill="1" applyBorder="1">
      <alignment/>
      <protection/>
    </xf>
    <xf numFmtId="166" fontId="2" fillId="38" borderId="22" xfId="53" applyNumberFormat="1" applyFont="1" applyFill="1" applyBorder="1" applyAlignment="1">
      <alignment horizontal="center"/>
      <protection/>
    </xf>
    <xf numFmtId="167" fontId="2" fillId="38" borderId="22" xfId="53" applyNumberFormat="1" applyFont="1" applyFill="1" applyBorder="1">
      <alignment/>
      <protection/>
    </xf>
    <xf numFmtId="2" fontId="2" fillId="38" borderId="22" xfId="53" applyNumberFormat="1" applyFont="1" applyFill="1" applyBorder="1">
      <alignment/>
      <protection/>
    </xf>
    <xf numFmtId="2" fontId="2" fillId="38" borderId="22" xfId="53" applyNumberFormat="1" applyFont="1" applyFill="1" applyBorder="1" applyAlignment="1">
      <alignment horizontal="center"/>
      <protection/>
    </xf>
    <xf numFmtId="2" fontId="2" fillId="38" borderId="22" xfId="53" applyNumberFormat="1" applyFont="1" applyFill="1" applyBorder="1" applyAlignment="1">
      <alignment horizontal="left" indent="3"/>
      <protection/>
    </xf>
    <xf numFmtId="2" fontId="2" fillId="38" borderId="33" xfId="53" applyNumberFormat="1" applyFont="1" applyFill="1" applyBorder="1" applyAlignment="1">
      <alignment horizontal="left" indent="3"/>
      <protection/>
    </xf>
    <xf numFmtId="0" fontId="2" fillId="40" borderId="15" xfId="53" applyFont="1" applyFill="1" applyBorder="1">
      <alignment/>
      <protection/>
    </xf>
    <xf numFmtId="0" fontId="2" fillId="40" borderId="15" xfId="53" applyFont="1" applyFill="1" applyBorder="1" applyAlignment="1">
      <alignment horizontal="center"/>
      <protection/>
    </xf>
    <xf numFmtId="166" fontId="2" fillId="40" borderId="15" xfId="53" applyNumberFormat="1" applyFont="1" applyFill="1" applyBorder="1">
      <alignment/>
      <protection/>
    </xf>
    <xf numFmtId="166" fontId="2" fillId="40" borderId="15" xfId="53" applyNumberFormat="1" applyFont="1" applyFill="1" applyBorder="1" applyAlignment="1">
      <alignment horizontal="center"/>
      <protection/>
    </xf>
    <xf numFmtId="167" fontId="2" fillId="40" borderId="15" xfId="53" applyNumberFormat="1" applyFont="1" applyFill="1" applyBorder="1">
      <alignment/>
      <protection/>
    </xf>
    <xf numFmtId="2" fontId="2" fillId="40" borderId="15" xfId="53" applyNumberFormat="1" applyFont="1" applyFill="1" applyBorder="1">
      <alignment/>
      <protection/>
    </xf>
    <xf numFmtId="2" fontId="2" fillId="40" borderId="15" xfId="53" applyNumberFormat="1" applyFont="1" applyFill="1" applyBorder="1" applyAlignment="1">
      <alignment horizontal="center"/>
      <protection/>
    </xf>
    <xf numFmtId="2" fontId="2" fillId="40" borderId="15" xfId="53" applyNumberFormat="1" applyFont="1" applyFill="1" applyBorder="1" applyAlignment="1">
      <alignment horizontal="left" indent="3"/>
      <protection/>
    </xf>
    <xf numFmtId="2" fontId="2" fillId="40" borderId="34" xfId="53" applyNumberFormat="1" applyFont="1" applyFill="1" applyBorder="1" applyAlignment="1">
      <alignment horizontal="left" indent="3"/>
      <protection/>
    </xf>
    <xf numFmtId="0" fontId="2" fillId="40" borderId="12" xfId="53" applyFont="1" applyFill="1" applyBorder="1">
      <alignment/>
      <protection/>
    </xf>
    <xf numFmtId="0" fontId="2" fillId="40" borderId="12" xfId="53" applyFont="1" applyFill="1" applyBorder="1" applyAlignment="1">
      <alignment horizontal="center"/>
      <protection/>
    </xf>
    <xf numFmtId="166" fontId="2" fillId="40" borderId="12" xfId="53" applyNumberFormat="1" applyFont="1" applyFill="1" applyBorder="1">
      <alignment/>
      <protection/>
    </xf>
    <xf numFmtId="166" fontId="2" fillId="40" borderId="12" xfId="53" applyNumberFormat="1" applyFont="1" applyFill="1" applyBorder="1" applyAlignment="1">
      <alignment horizontal="center"/>
      <protection/>
    </xf>
    <xf numFmtId="167" fontId="2" fillId="40" borderId="12" xfId="53" applyNumberFormat="1" applyFont="1" applyFill="1" applyBorder="1">
      <alignment/>
      <protection/>
    </xf>
    <xf numFmtId="2" fontId="2" fillId="40" borderId="12" xfId="53" applyNumberFormat="1" applyFont="1" applyFill="1" applyBorder="1">
      <alignment/>
      <protection/>
    </xf>
    <xf numFmtId="2" fontId="2" fillId="40" borderId="12" xfId="53" applyNumberFormat="1" applyFont="1" applyFill="1" applyBorder="1" applyAlignment="1">
      <alignment horizontal="center"/>
      <protection/>
    </xf>
    <xf numFmtId="2" fontId="2" fillId="40" borderId="12" xfId="53" applyNumberFormat="1" applyFont="1" applyFill="1" applyBorder="1" applyAlignment="1">
      <alignment horizontal="left" indent="3"/>
      <protection/>
    </xf>
    <xf numFmtId="2" fontId="2" fillId="40" borderId="19" xfId="53" applyNumberFormat="1" applyFont="1" applyFill="1" applyBorder="1" applyAlignment="1">
      <alignment horizontal="left" indent="3"/>
      <protection/>
    </xf>
    <xf numFmtId="0" fontId="2" fillId="40" borderId="17" xfId="53" applyFont="1" applyFill="1" applyBorder="1">
      <alignment/>
      <protection/>
    </xf>
    <xf numFmtId="0" fontId="2" fillId="40" borderId="17" xfId="53" applyFont="1" applyFill="1" applyBorder="1" applyAlignment="1">
      <alignment horizontal="center"/>
      <protection/>
    </xf>
    <xf numFmtId="166" fontId="2" fillId="40" borderId="17" xfId="53" applyNumberFormat="1" applyFont="1" applyFill="1" applyBorder="1">
      <alignment/>
      <protection/>
    </xf>
    <xf numFmtId="166" fontId="2" fillId="40" borderId="17" xfId="53" applyNumberFormat="1" applyFont="1" applyFill="1" applyBorder="1" applyAlignment="1">
      <alignment horizontal="center"/>
      <protection/>
    </xf>
    <xf numFmtId="167" fontId="2" fillId="40" borderId="17" xfId="53" applyNumberFormat="1" applyFont="1" applyFill="1" applyBorder="1">
      <alignment/>
      <protection/>
    </xf>
    <xf numFmtId="2" fontId="2" fillId="40" borderId="17" xfId="53" applyNumberFormat="1" applyFont="1" applyFill="1" applyBorder="1">
      <alignment/>
      <protection/>
    </xf>
    <xf numFmtId="2" fontId="2" fillId="40" borderId="17" xfId="53" applyNumberFormat="1" applyFont="1" applyFill="1" applyBorder="1" applyAlignment="1">
      <alignment horizontal="center"/>
      <protection/>
    </xf>
    <xf numFmtId="2" fontId="2" fillId="40" borderId="17" xfId="53" applyNumberFormat="1" applyFont="1" applyFill="1" applyBorder="1" applyAlignment="1">
      <alignment horizontal="left" indent="3"/>
      <protection/>
    </xf>
    <xf numFmtId="2" fontId="2" fillId="40" borderId="20" xfId="53" applyNumberFormat="1" applyFont="1" applyFill="1" applyBorder="1" applyAlignment="1">
      <alignment horizontal="left" indent="3"/>
      <protection/>
    </xf>
    <xf numFmtId="0" fontId="2" fillId="36" borderId="15" xfId="53" applyFont="1" applyFill="1" applyBorder="1">
      <alignment/>
      <protection/>
    </xf>
    <xf numFmtId="0" fontId="2" fillId="36" borderId="15" xfId="53" applyFont="1" applyFill="1" applyBorder="1" applyAlignment="1">
      <alignment horizontal="center"/>
      <protection/>
    </xf>
    <xf numFmtId="166" fontId="2" fillId="36" borderId="15" xfId="53" applyNumberFormat="1" applyFont="1" applyFill="1" applyBorder="1">
      <alignment/>
      <protection/>
    </xf>
    <xf numFmtId="166" fontId="2" fillId="36" borderId="15" xfId="53" applyNumberFormat="1" applyFont="1" applyFill="1" applyBorder="1" applyAlignment="1">
      <alignment horizontal="center"/>
      <protection/>
    </xf>
    <xf numFmtId="167" fontId="2" fillId="36" borderId="15" xfId="53" applyNumberFormat="1" applyFont="1" applyFill="1" applyBorder="1">
      <alignment/>
      <protection/>
    </xf>
    <xf numFmtId="2" fontId="2" fillId="36" borderId="15" xfId="53" applyNumberFormat="1" applyFont="1" applyFill="1" applyBorder="1">
      <alignment/>
      <protection/>
    </xf>
    <xf numFmtId="2" fontId="2" fillId="36" borderId="15" xfId="53" applyNumberFormat="1" applyFont="1" applyFill="1" applyBorder="1" applyAlignment="1">
      <alignment horizontal="center"/>
      <protection/>
    </xf>
    <xf numFmtId="2" fontId="2" fillId="36" borderId="15" xfId="53" applyNumberFormat="1" applyFont="1" applyFill="1" applyBorder="1" applyAlignment="1">
      <alignment horizontal="left" indent="3"/>
      <protection/>
    </xf>
    <xf numFmtId="2" fontId="2" fillId="36" borderId="34" xfId="53" applyNumberFormat="1" applyFont="1" applyFill="1" applyBorder="1" applyAlignment="1">
      <alignment horizontal="left" indent="3"/>
      <protection/>
    </xf>
    <xf numFmtId="0" fontId="2" fillId="36" borderId="12" xfId="53" applyFont="1" applyFill="1" applyBorder="1">
      <alignment/>
      <protection/>
    </xf>
    <xf numFmtId="0" fontId="2" fillId="36" borderId="12" xfId="53" applyFont="1" applyFill="1" applyBorder="1" applyAlignment="1">
      <alignment horizontal="center"/>
      <protection/>
    </xf>
    <xf numFmtId="166" fontId="2" fillId="36" borderId="12" xfId="53" applyNumberFormat="1" applyFont="1" applyFill="1" applyBorder="1">
      <alignment/>
      <protection/>
    </xf>
    <xf numFmtId="166" fontId="2" fillId="36" borderId="12" xfId="53" applyNumberFormat="1" applyFont="1" applyFill="1" applyBorder="1" applyAlignment="1">
      <alignment horizontal="center"/>
      <protection/>
    </xf>
    <xf numFmtId="167" fontId="2" fillId="36" borderId="12" xfId="53" applyNumberFormat="1" applyFont="1" applyFill="1" applyBorder="1">
      <alignment/>
      <protection/>
    </xf>
    <xf numFmtId="2" fontId="2" fillId="36" borderId="12" xfId="53" applyNumberFormat="1" applyFont="1" applyFill="1" applyBorder="1">
      <alignment/>
      <protection/>
    </xf>
    <xf numFmtId="2" fontId="2" fillId="36" borderId="12" xfId="53" applyNumberFormat="1" applyFont="1" applyFill="1" applyBorder="1" applyAlignment="1">
      <alignment horizontal="center"/>
      <protection/>
    </xf>
    <xf numFmtId="2" fontId="2" fillId="36" borderId="12" xfId="53" applyNumberFormat="1" applyFont="1" applyFill="1" applyBorder="1" applyAlignment="1">
      <alignment horizontal="left" indent="3"/>
      <protection/>
    </xf>
    <xf numFmtId="2" fontId="2" fillId="36" borderId="19" xfId="53" applyNumberFormat="1" applyFont="1" applyFill="1" applyBorder="1" applyAlignment="1">
      <alignment horizontal="left" indent="3"/>
      <protection/>
    </xf>
    <xf numFmtId="0" fontId="2" fillId="36" borderId="17" xfId="53" applyFont="1" applyFill="1" applyBorder="1">
      <alignment/>
      <protection/>
    </xf>
    <xf numFmtId="0" fontId="2" fillId="36" borderId="17" xfId="53" applyFont="1" applyFill="1" applyBorder="1" applyAlignment="1">
      <alignment horizontal="center"/>
      <protection/>
    </xf>
    <xf numFmtId="166" fontId="2" fillId="36" borderId="17" xfId="53" applyNumberFormat="1" applyFont="1" applyFill="1" applyBorder="1">
      <alignment/>
      <protection/>
    </xf>
    <xf numFmtId="166" fontId="2" fillId="36" borderId="17" xfId="53" applyNumberFormat="1" applyFont="1" applyFill="1" applyBorder="1" applyAlignment="1">
      <alignment horizontal="center"/>
      <protection/>
    </xf>
    <xf numFmtId="167" fontId="2" fillId="36" borderId="17" xfId="53" applyNumberFormat="1" applyFont="1" applyFill="1" applyBorder="1">
      <alignment/>
      <protection/>
    </xf>
    <xf numFmtId="2" fontId="2" fillId="36" borderId="17" xfId="53" applyNumberFormat="1" applyFont="1" applyFill="1" applyBorder="1">
      <alignment/>
      <protection/>
    </xf>
    <xf numFmtId="2" fontId="2" fillId="36" borderId="17" xfId="53" applyNumberFormat="1" applyFont="1" applyFill="1" applyBorder="1" applyAlignment="1">
      <alignment horizontal="center"/>
      <protection/>
    </xf>
    <xf numFmtId="2" fontId="2" fillId="36" borderId="17" xfId="53" applyNumberFormat="1" applyFont="1" applyFill="1" applyBorder="1" applyAlignment="1">
      <alignment horizontal="left" indent="3"/>
      <protection/>
    </xf>
    <xf numFmtId="2" fontId="2" fillId="36" borderId="20" xfId="53" applyNumberFormat="1" applyFont="1" applyFill="1" applyBorder="1" applyAlignment="1">
      <alignment horizontal="left" indent="3"/>
      <protection/>
    </xf>
    <xf numFmtId="0" fontId="2" fillId="32" borderId="12" xfId="54" applyFont="1" applyFill="1" applyBorder="1" applyAlignment="1">
      <alignment horizontal="left"/>
      <protection/>
    </xf>
    <xf numFmtId="0" fontId="2" fillId="32" borderId="12" xfId="54" applyFont="1" applyFill="1" applyBorder="1" applyAlignment="1">
      <alignment horizontal="center"/>
      <protection/>
    </xf>
    <xf numFmtId="166" fontId="2" fillId="32" borderId="12" xfId="54" applyNumberFormat="1" applyFont="1" applyFill="1" applyBorder="1" applyAlignment="1">
      <alignment horizontal="right"/>
      <protection/>
    </xf>
    <xf numFmtId="166" fontId="2" fillId="32" borderId="12" xfId="54" applyNumberFormat="1" applyFont="1" applyFill="1" applyBorder="1">
      <alignment/>
      <protection/>
    </xf>
    <xf numFmtId="166" fontId="2" fillId="32" borderId="12" xfId="54" applyNumberFormat="1" applyFont="1" applyFill="1" applyBorder="1" applyAlignment="1">
      <alignment horizontal="center"/>
      <protection/>
    </xf>
    <xf numFmtId="167" fontId="2" fillId="32" borderId="12" xfId="54" applyNumberFormat="1" applyFont="1" applyFill="1" applyBorder="1">
      <alignment/>
      <protection/>
    </xf>
    <xf numFmtId="2" fontId="2" fillId="32" borderId="12" xfId="54" applyNumberFormat="1" applyFont="1" applyFill="1" applyBorder="1">
      <alignment/>
      <protection/>
    </xf>
    <xf numFmtId="2" fontId="2" fillId="32" borderId="12" xfId="54" applyNumberFormat="1" applyFont="1" applyFill="1" applyBorder="1" applyAlignment="1">
      <alignment horizontal="center"/>
      <protection/>
    </xf>
    <xf numFmtId="2" fontId="2" fillId="32" borderId="12" xfId="54" applyNumberFormat="1" applyFont="1" applyFill="1" applyBorder="1" applyAlignment="1">
      <alignment horizontal="left" indent="3"/>
      <protection/>
    </xf>
    <xf numFmtId="2" fontId="2" fillId="32" borderId="34" xfId="54" applyNumberFormat="1" applyFont="1" applyFill="1" applyBorder="1" applyAlignment="1">
      <alignment horizontal="left" indent="3"/>
      <protection/>
    </xf>
    <xf numFmtId="2" fontId="2" fillId="32" borderId="33" xfId="54" applyNumberFormat="1" applyFont="1" applyFill="1" applyBorder="1" applyAlignment="1">
      <alignment horizontal="left" indent="3"/>
      <protection/>
    </xf>
    <xf numFmtId="0" fontId="2" fillId="33" borderId="15" xfId="54" applyFont="1" applyFill="1" applyBorder="1">
      <alignment/>
      <protection/>
    </xf>
    <xf numFmtId="0" fontId="2" fillId="33" borderId="15" xfId="54" applyFont="1" applyFill="1" applyBorder="1" applyAlignment="1">
      <alignment horizontal="center"/>
      <protection/>
    </xf>
    <xf numFmtId="166" fontId="2" fillId="33" borderId="15" xfId="54" applyNumberFormat="1" applyFont="1" applyFill="1" applyBorder="1">
      <alignment/>
      <protection/>
    </xf>
    <xf numFmtId="166" fontId="2" fillId="33" borderId="15" xfId="54" applyNumberFormat="1" applyFont="1" applyFill="1" applyBorder="1" applyAlignment="1">
      <alignment horizontal="center"/>
      <protection/>
    </xf>
    <xf numFmtId="167" fontId="2" fillId="33" borderId="15" xfId="54" applyNumberFormat="1" applyFont="1" applyFill="1" applyBorder="1">
      <alignment/>
      <protection/>
    </xf>
    <xf numFmtId="2" fontId="2" fillId="33" borderId="15" xfId="54" applyNumberFormat="1" applyFont="1" applyFill="1" applyBorder="1">
      <alignment/>
      <protection/>
    </xf>
    <xf numFmtId="2" fontId="2" fillId="33" borderId="15" xfId="54" applyNumberFormat="1" applyFont="1" applyFill="1" applyBorder="1" applyAlignment="1">
      <alignment horizontal="center"/>
      <protection/>
    </xf>
    <xf numFmtId="2" fontId="2" fillId="33" borderId="15" xfId="54" applyNumberFormat="1" applyFont="1" applyFill="1" applyBorder="1" applyAlignment="1">
      <alignment horizontal="left" indent="3"/>
      <protection/>
    </xf>
    <xf numFmtId="2" fontId="2" fillId="33" borderId="34" xfId="54" applyNumberFormat="1" applyFont="1" applyFill="1" applyBorder="1" applyAlignment="1">
      <alignment horizontal="left" indent="3"/>
      <protection/>
    </xf>
    <xf numFmtId="0" fontId="2" fillId="33" borderId="12" xfId="54" applyFont="1" applyFill="1" applyBorder="1">
      <alignment/>
      <protection/>
    </xf>
    <xf numFmtId="0" fontId="2" fillId="33" borderId="12" xfId="54" applyFont="1" applyFill="1" applyBorder="1" applyAlignment="1">
      <alignment horizontal="center"/>
      <protection/>
    </xf>
    <xf numFmtId="166" fontId="2" fillId="33" borderId="12" xfId="54" applyNumberFormat="1" applyFont="1" applyFill="1" applyBorder="1">
      <alignment/>
      <protection/>
    </xf>
    <xf numFmtId="166" fontId="2" fillId="33" borderId="12" xfId="54" applyNumberFormat="1" applyFont="1" applyFill="1" applyBorder="1" applyAlignment="1">
      <alignment horizontal="center"/>
      <protection/>
    </xf>
    <xf numFmtId="167" fontId="2" fillId="33" borderId="12" xfId="54" applyNumberFormat="1" applyFont="1" applyFill="1" applyBorder="1">
      <alignment/>
      <protection/>
    </xf>
    <xf numFmtId="2" fontId="2" fillId="33" borderId="12" xfId="54" applyNumberFormat="1" applyFont="1" applyFill="1" applyBorder="1">
      <alignment/>
      <protection/>
    </xf>
    <xf numFmtId="2" fontId="2" fillId="33" borderId="12" xfId="54" applyNumberFormat="1" applyFont="1" applyFill="1" applyBorder="1" applyAlignment="1">
      <alignment horizontal="center"/>
      <protection/>
    </xf>
    <xf numFmtId="2" fontId="2" fillId="33" borderId="12" xfId="54" applyNumberFormat="1" applyFont="1" applyFill="1" applyBorder="1" applyAlignment="1">
      <alignment horizontal="left" indent="3"/>
      <protection/>
    </xf>
    <xf numFmtId="2" fontId="2" fillId="33" borderId="19" xfId="54" applyNumberFormat="1" applyFont="1" applyFill="1" applyBorder="1" applyAlignment="1">
      <alignment horizontal="left" indent="3"/>
      <protection/>
    </xf>
    <xf numFmtId="0" fontId="2" fillId="39" borderId="15" xfId="54" applyFont="1" applyFill="1" applyBorder="1">
      <alignment/>
      <protection/>
    </xf>
    <xf numFmtId="0" fontId="2" fillId="39" borderId="15" xfId="54" applyFont="1" applyFill="1" applyBorder="1" applyAlignment="1">
      <alignment horizontal="center"/>
      <protection/>
    </xf>
    <xf numFmtId="166" fontId="2" fillId="39" borderId="15" xfId="54" applyNumberFormat="1" applyFont="1" applyFill="1" applyBorder="1">
      <alignment/>
      <protection/>
    </xf>
    <xf numFmtId="166" fontId="2" fillId="39" borderId="15" xfId="54" applyNumberFormat="1" applyFont="1" applyFill="1" applyBorder="1" applyAlignment="1">
      <alignment horizontal="center"/>
      <protection/>
    </xf>
    <xf numFmtId="167" fontId="2" fillId="39" borderId="15" xfId="54" applyNumberFormat="1" applyFont="1" applyFill="1" applyBorder="1">
      <alignment/>
      <protection/>
    </xf>
    <xf numFmtId="2" fontId="2" fillId="39" borderId="15" xfId="54" applyNumberFormat="1" applyFont="1" applyFill="1" applyBorder="1">
      <alignment/>
      <protection/>
    </xf>
    <xf numFmtId="2" fontId="2" fillId="39" borderId="15" xfId="54" applyNumberFormat="1" applyFont="1" applyFill="1" applyBorder="1" applyAlignment="1">
      <alignment horizontal="center"/>
      <protection/>
    </xf>
    <xf numFmtId="2" fontId="2" fillId="39" borderId="15" xfId="54" applyNumberFormat="1" applyFont="1" applyFill="1" applyBorder="1" applyAlignment="1">
      <alignment horizontal="left" indent="3"/>
      <protection/>
    </xf>
    <xf numFmtId="2" fontId="2" fillId="39" borderId="34" xfId="54" applyNumberFormat="1" applyFont="1" applyFill="1" applyBorder="1" applyAlignment="1">
      <alignment horizontal="left" indent="3"/>
      <protection/>
    </xf>
    <xf numFmtId="0" fontId="2" fillId="39" borderId="12" xfId="54" applyFont="1" applyFill="1" applyBorder="1">
      <alignment/>
      <protection/>
    </xf>
    <xf numFmtId="0" fontId="2" fillId="39" borderId="12" xfId="54" applyFont="1" applyFill="1" applyBorder="1" applyAlignment="1">
      <alignment horizontal="center"/>
      <protection/>
    </xf>
    <xf numFmtId="166" fontId="2" fillId="39" borderId="12" xfId="54" applyNumberFormat="1" applyFont="1" applyFill="1" applyBorder="1">
      <alignment/>
      <protection/>
    </xf>
    <xf numFmtId="166" fontId="2" fillId="39" borderId="12" xfId="54" applyNumberFormat="1" applyFont="1" applyFill="1" applyBorder="1" applyAlignment="1">
      <alignment horizontal="center"/>
      <protection/>
    </xf>
    <xf numFmtId="167" fontId="2" fillId="39" borderId="12" xfId="54" applyNumberFormat="1" applyFont="1" applyFill="1" applyBorder="1">
      <alignment/>
      <protection/>
    </xf>
    <xf numFmtId="2" fontId="2" fillId="39" borderId="12" xfId="54" applyNumberFormat="1" applyFont="1" applyFill="1" applyBorder="1">
      <alignment/>
      <protection/>
    </xf>
    <xf numFmtId="2" fontId="2" fillId="39" borderId="12" xfId="54" applyNumberFormat="1" applyFont="1" applyFill="1" applyBorder="1" applyAlignment="1">
      <alignment horizontal="center"/>
      <protection/>
    </xf>
    <xf numFmtId="2" fontId="2" fillId="39" borderId="12" xfId="54" applyNumberFormat="1" applyFont="1" applyFill="1" applyBorder="1" applyAlignment="1">
      <alignment horizontal="left" indent="3"/>
      <protection/>
    </xf>
    <xf numFmtId="2" fontId="2" fillId="39" borderId="19" xfId="54" applyNumberFormat="1" applyFont="1" applyFill="1" applyBorder="1" applyAlignment="1">
      <alignment horizontal="left" indent="3"/>
      <protection/>
    </xf>
    <xf numFmtId="0" fontId="2" fillId="39" borderId="17" xfId="54" applyFont="1" applyFill="1" applyBorder="1">
      <alignment/>
      <protection/>
    </xf>
    <xf numFmtId="0" fontId="2" fillId="39" borderId="17" xfId="54" applyFont="1" applyFill="1" applyBorder="1" applyAlignment="1">
      <alignment horizontal="center"/>
      <protection/>
    </xf>
    <xf numFmtId="166" fontId="2" fillId="39" borderId="17" xfId="54" applyNumberFormat="1" applyFont="1" applyFill="1" applyBorder="1">
      <alignment/>
      <protection/>
    </xf>
    <xf numFmtId="166" fontId="2" fillId="39" borderId="17" xfId="54" applyNumberFormat="1" applyFont="1" applyFill="1" applyBorder="1" applyAlignment="1">
      <alignment horizontal="center"/>
      <protection/>
    </xf>
    <xf numFmtId="167" fontId="2" fillId="39" borderId="17" xfId="54" applyNumberFormat="1" applyFont="1" applyFill="1" applyBorder="1">
      <alignment/>
      <protection/>
    </xf>
    <xf numFmtId="2" fontId="2" fillId="39" borderId="17" xfId="54" applyNumberFormat="1" applyFont="1" applyFill="1" applyBorder="1">
      <alignment/>
      <protection/>
    </xf>
    <xf numFmtId="2" fontId="2" fillId="39" borderId="17" xfId="54" applyNumberFormat="1" applyFont="1" applyFill="1" applyBorder="1" applyAlignment="1">
      <alignment horizontal="center"/>
      <protection/>
    </xf>
    <xf numFmtId="2" fontId="2" fillId="39" borderId="17" xfId="54" applyNumberFormat="1" applyFont="1" applyFill="1" applyBorder="1" applyAlignment="1">
      <alignment horizontal="left" indent="3"/>
      <protection/>
    </xf>
    <xf numFmtId="2" fontId="2" fillId="39" borderId="20" xfId="54" applyNumberFormat="1" applyFont="1" applyFill="1" applyBorder="1" applyAlignment="1">
      <alignment horizontal="left" indent="3"/>
      <protection/>
    </xf>
    <xf numFmtId="0" fontId="2" fillId="38" borderId="22" xfId="54" applyFont="1" applyFill="1" applyBorder="1">
      <alignment/>
      <protection/>
    </xf>
    <xf numFmtId="0" fontId="2" fillId="38" borderId="22" xfId="54" applyFont="1" applyFill="1" applyBorder="1" applyAlignment="1">
      <alignment horizontal="center"/>
      <protection/>
    </xf>
    <xf numFmtId="166" fontId="2" fillId="38" borderId="22" xfId="54" applyNumberFormat="1" applyFont="1" applyFill="1" applyBorder="1">
      <alignment/>
      <protection/>
    </xf>
    <xf numFmtId="166" fontId="2" fillId="38" borderId="22" xfId="54" applyNumberFormat="1" applyFont="1" applyFill="1" applyBorder="1" applyAlignment="1">
      <alignment horizontal="center"/>
      <protection/>
    </xf>
    <xf numFmtId="167" fontId="2" fillId="38" borderId="22" xfId="54" applyNumberFormat="1" applyFont="1" applyFill="1" applyBorder="1">
      <alignment/>
      <protection/>
    </xf>
    <xf numFmtId="2" fontId="2" fillId="38" borderId="22" xfId="54" applyNumberFormat="1" applyFont="1" applyFill="1" applyBorder="1">
      <alignment/>
      <protection/>
    </xf>
    <xf numFmtId="2" fontId="2" fillId="38" borderId="22" xfId="54" applyNumberFormat="1" applyFont="1" applyFill="1" applyBorder="1" applyAlignment="1">
      <alignment horizontal="center"/>
      <protection/>
    </xf>
    <xf numFmtId="2" fontId="2" fillId="38" borderId="22" xfId="54" applyNumberFormat="1" applyFont="1" applyFill="1" applyBorder="1" applyAlignment="1">
      <alignment horizontal="left" indent="3"/>
      <protection/>
    </xf>
    <xf numFmtId="2" fontId="2" fillId="38" borderId="33" xfId="54" applyNumberFormat="1" applyFont="1" applyFill="1" applyBorder="1" applyAlignment="1">
      <alignment horizontal="left" indent="3"/>
      <protection/>
    </xf>
    <xf numFmtId="0" fontId="2" fillId="38" borderId="30" xfId="54" applyFont="1" applyFill="1" applyBorder="1">
      <alignment/>
      <protection/>
    </xf>
    <xf numFmtId="0" fontId="2" fillId="38" borderId="30" xfId="54" applyFont="1" applyFill="1" applyBorder="1" applyAlignment="1">
      <alignment horizontal="center"/>
      <protection/>
    </xf>
    <xf numFmtId="166" fontId="2" fillId="38" borderId="30" xfId="54" applyNumberFormat="1" applyFont="1" applyFill="1" applyBorder="1">
      <alignment/>
      <protection/>
    </xf>
    <xf numFmtId="166" fontId="2" fillId="38" borderId="30" xfId="54" applyNumberFormat="1" applyFont="1" applyFill="1" applyBorder="1" applyAlignment="1">
      <alignment horizontal="center"/>
      <protection/>
    </xf>
    <xf numFmtId="167" fontId="2" fillId="38" borderId="30" xfId="54" applyNumberFormat="1" applyFont="1" applyFill="1" applyBorder="1">
      <alignment/>
      <protection/>
    </xf>
    <xf numFmtId="2" fontId="2" fillId="38" borderId="30" xfId="54" applyNumberFormat="1" applyFont="1" applyFill="1" applyBorder="1">
      <alignment/>
      <protection/>
    </xf>
    <xf numFmtId="2" fontId="2" fillId="38" borderId="30" xfId="54" applyNumberFormat="1" applyFont="1" applyFill="1" applyBorder="1" applyAlignment="1">
      <alignment horizontal="center"/>
      <protection/>
    </xf>
    <xf numFmtId="2" fontId="2" fillId="38" borderId="30" xfId="54" applyNumberFormat="1" applyFont="1" applyFill="1" applyBorder="1" applyAlignment="1">
      <alignment horizontal="left" indent="3"/>
      <protection/>
    </xf>
    <xf numFmtId="2" fontId="2" fillId="38" borderId="35" xfId="54" applyNumberFormat="1" applyFont="1" applyFill="1" applyBorder="1" applyAlignment="1">
      <alignment horizontal="left" indent="3"/>
      <protection/>
    </xf>
    <xf numFmtId="0" fontId="2" fillId="40" borderId="15" xfId="54" applyFont="1" applyFill="1" applyBorder="1">
      <alignment/>
      <protection/>
    </xf>
    <xf numFmtId="0" fontId="2" fillId="40" borderId="15" xfId="54" applyFont="1" applyFill="1" applyBorder="1" applyAlignment="1">
      <alignment horizontal="center"/>
      <protection/>
    </xf>
    <xf numFmtId="166" fontId="2" fillId="40" borderId="15" xfId="54" applyNumberFormat="1" applyFont="1" applyFill="1" applyBorder="1">
      <alignment/>
      <protection/>
    </xf>
    <xf numFmtId="166" fontId="2" fillId="40" borderId="15" xfId="54" applyNumberFormat="1" applyFont="1" applyFill="1" applyBorder="1" applyAlignment="1">
      <alignment horizontal="center"/>
      <protection/>
    </xf>
    <xf numFmtId="167" fontId="2" fillId="40" borderId="15" xfId="54" applyNumberFormat="1" applyFont="1" applyFill="1" applyBorder="1">
      <alignment/>
      <protection/>
    </xf>
    <xf numFmtId="2" fontId="2" fillId="40" borderId="15" xfId="54" applyNumberFormat="1" applyFont="1" applyFill="1" applyBorder="1">
      <alignment/>
      <protection/>
    </xf>
    <xf numFmtId="2" fontId="2" fillId="40" borderId="15" xfId="54" applyNumberFormat="1" applyFont="1" applyFill="1" applyBorder="1" applyAlignment="1">
      <alignment horizontal="center"/>
      <protection/>
    </xf>
    <xf numFmtId="2" fontId="2" fillId="40" borderId="15" xfId="54" applyNumberFormat="1" applyFont="1" applyFill="1" applyBorder="1" applyAlignment="1">
      <alignment horizontal="left" indent="3"/>
      <protection/>
    </xf>
    <xf numFmtId="2" fontId="2" fillId="40" borderId="34" xfId="54" applyNumberFormat="1" applyFont="1" applyFill="1" applyBorder="1" applyAlignment="1">
      <alignment horizontal="left" indent="3"/>
      <protection/>
    </xf>
    <xf numFmtId="0" fontId="2" fillId="40" borderId="12" xfId="54" applyFont="1" applyFill="1" applyBorder="1">
      <alignment/>
      <protection/>
    </xf>
    <xf numFmtId="0" fontId="2" fillId="40" borderId="12" xfId="54" applyFont="1" applyFill="1" applyBorder="1" applyAlignment="1">
      <alignment horizontal="center"/>
      <protection/>
    </xf>
    <xf numFmtId="166" fontId="2" fillId="40" borderId="12" xfId="54" applyNumberFormat="1" applyFont="1" applyFill="1" applyBorder="1">
      <alignment/>
      <protection/>
    </xf>
    <xf numFmtId="166" fontId="2" fillId="40" borderId="12" xfId="54" applyNumberFormat="1" applyFont="1" applyFill="1" applyBorder="1" applyAlignment="1">
      <alignment horizontal="center"/>
      <protection/>
    </xf>
    <xf numFmtId="167" fontId="2" fillId="40" borderId="12" xfId="54" applyNumberFormat="1" applyFont="1" applyFill="1" applyBorder="1">
      <alignment/>
      <protection/>
    </xf>
    <xf numFmtId="2" fontId="2" fillId="40" borderId="12" xfId="54" applyNumberFormat="1" applyFont="1" applyFill="1" applyBorder="1">
      <alignment/>
      <protection/>
    </xf>
    <xf numFmtId="2" fontId="2" fillId="40" borderId="12" xfId="54" applyNumberFormat="1" applyFont="1" applyFill="1" applyBorder="1" applyAlignment="1">
      <alignment horizontal="center"/>
      <protection/>
    </xf>
    <xf numFmtId="2" fontId="2" fillId="40" borderId="12" xfId="54" applyNumberFormat="1" applyFont="1" applyFill="1" applyBorder="1" applyAlignment="1">
      <alignment horizontal="left" indent="3"/>
      <protection/>
    </xf>
    <xf numFmtId="2" fontId="2" fillId="40" borderId="19" xfId="54" applyNumberFormat="1" applyFont="1" applyFill="1" applyBorder="1" applyAlignment="1">
      <alignment horizontal="left" indent="3"/>
      <protection/>
    </xf>
    <xf numFmtId="0" fontId="2" fillId="40" borderId="17" xfId="54" applyFont="1" applyFill="1" applyBorder="1">
      <alignment/>
      <protection/>
    </xf>
    <xf numFmtId="0" fontId="2" fillId="40" borderId="17" xfId="54" applyFont="1" applyFill="1" applyBorder="1" applyAlignment="1">
      <alignment horizontal="center"/>
      <protection/>
    </xf>
    <xf numFmtId="166" fontId="2" fillId="40" borderId="17" xfId="54" applyNumberFormat="1" applyFont="1" applyFill="1" applyBorder="1">
      <alignment/>
      <protection/>
    </xf>
    <xf numFmtId="166" fontId="2" fillId="40" borderId="17" xfId="54" applyNumberFormat="1" applyFont="1" applyFill="1" applyBorder="1" applyAlignment="1">
      <alignment horizontal="center"/>
      <protection/>
    </xf>
    <xf numFmtId="167" fontId="2" fillId="40" borderId="17" xfId="54" applyNumberFormat="1" applyFont="1" applyFill="1" applyBorder="1">
      <alignment/>
      <protection/>
    </xf>
    <xf numFmtId="2" fontId="2" fillId="40" borderId="17" xfId="54" applyNumberFormat="1" applyFont="1" applyFill="1" applyBorder="1">
      <alignment/>
      <protection/>
    </xf>
    <xf numFmtId="2" fontId="2" fillId="40" borderId="17" xfId="54" applyNumberFormat="1" applyFont="1" applyFill="1" applyBorder="1" applyAlignment="1">
      <alignment horizontal="center"/>
      <protection/>
    </xf>
    <xf numFmtId="2" fontId="2" fillId="40" borderId="17" xfId="54" applyNumberFormat="1" applyFont="1" applyFill="1" applyBorder="1" applyAlignment="1">
      <alignment horizontal="left" indent="3"/>
      <protection/>
    </xf>
    <xf numFmtId="2" fontId="2" fillId="40" borderId="20" xfId="54" applyNumberFormat="1" applyFont="1" applyFill="1" applyBorder="1" applyAlignment="1">
      <alignment horizontal="left" indent="3"/>
      <protection/>
    </xf>
    <xf numFmtId="0" fontId="2" fillId="36" borderId="15" xfId="54" applyFont="1" applyFill="1" applyBorder="1">
      <alignment/>
      <protection/>
    </xf>
    <xf numFmtId="0" fontId="2" fillId="36" borderId="15" xfId="54" applyFont="1" applyFill="1" applyBorder="1" applyAlignment="1">
      <alignment horizontal="center"/>
      <protection/>
    </xf>
    <xf numFmtId="166" fontId="2" fillId="36" borderId="15" xfId="54" applyNumberFormat="1" applyFont="1" applyFill="1" applyBorder="1">
      <alignment/>
      <protection/>
    </xf>
    <xf numFmtId="166" fontId="2" fillId="36" borderId="15" xfId="54" applyNumberFormat="1" applyFont="1" applyFill="1" applyBorder="1" applyAlignment="1">
      <alignment horizontal="center"/>
      <protection/>
    </xf>
    <xf numFmtId="167" fontId="2" fillId="36" borderId="15" xfId="54" applyNumberFormat="1" applyFont="1" applyFill="1" applyBorder="1">
      <alignment/>
      <protection/>
    </xf>
    <xf numFmtId="2" fontId="2" fillId="36" borderId="15" xfId="54" applyNumberFormat="1" applyFont="1" applyFill="1" applyBorder="1">
      <alignment/>
      <protection/>
    </xf>
    <xf numFmtId="2" fontId="2" fillId="36" borderId="15" xfId="54" applyNumberFormat="1" applyFont="1" applyFill="1" applyBorder="1" applyAlignment="1">
      <alignment horizontal="center"/>
      <protection/>
    </xf>
    <xf numFmtId="2" fontId="2" fillId="36" borderId="15" xfId="54" applyNumberFormat="1" applyFont="1" applyFill="1" applyBorder="1" applyAlignment="1">
      <alignment horizontal="left" indent="3"/>
      <protection/>
    </xf>
    <xf numFmtId="2" fontId="2" fillId="36" borderId="34" xfId="54" applyNumberFormat="1" applyFont="1" applyFill="1" applyBorder="1" applyAlignment="1">
      <alignment horizontal="left" indent="3"/>
      <protection/>
    </xf>
    <xf numFmtId="0" fontId="2" fillId="36" borderId="12" xfId="54" applyFont="1" applyFill="1" applyBorder="1">
      <alignment/>
      <protection/>
    </xf>
    <xf numFmtId="0" fontId="2" fillId="36" borderId="12" xfId="54" applyFont="1" applyFill="1" applyBorder="1" applyAlignment="1">
      <alignment horizontal="center"/>
      <protection/>
    </xf>
    <xf numFmtId="166" fontId="2" fillId="36" borderId="12" xfId="54" applyNumberFormat="1" applyFont="1" applyFill="1" applyBorder="1">
      <alignment/>
      <protection/>
    </xf>
    <xf numFmtId="166" fontId="2" fillId="36" borderId="12" xfId="54" applyNumberFormat="1" applyFont="1" applyFill="1" applyBorder="1" applyAlignment="1">
      <alignment horizontal="center"/>
      <protection/>
    </xf>
    <xf numFmtId="167" fontId="2" fillId="36" borderId="12" xfId="54" applyNumberFormat="1" applyFont="1" applyFill="1" applyBorder="1">
      <alignment/>
      <protection/>
    </xf>
    <xf numFmtId="2" fontId="2" fillId="36" borderId="12" xfId="54" applyNumberFormat="1" applyFont="1" applyFill="1" applyBorder="1">
      <alignment/>
      <protection/>
    </xf>
    <xf numFmtId="2" fontId="2" fillId="36" borderId="12" xfId="54" applyNumberFormat="1" applyFont="1" applyFill="1" applyBorder="1" applyAlignment="1">
      <alignment horizontal="center"/>
      <protection/>
    </xf>
    <xf numFmtId="2" fontId="2" fillId="36" borderId="12" xfId="54" applyNumberFormat="1" applyFont="1" applyFill="1" applyBorder="1" applyAlignment="1">
      <alignment horizontal="left" indent="3"/>
      <protection/>
    </xf>
    <xf numFmtId="2" fontId="2" fillId="36" borderId="19" xfId="54" applyNumberFormat="1" applyFont="1" applyFill="1" applyBorder="1" applyAlignment="1">
      <alignment horizontal="left" indent="3"/>
      <protection/>
    </xf>
    <xf numFmtId="0" fontId="2" fillId="36" borderId="17" xfId="54" applyFont="1" applyFill="1" applyBorder="1">
      <alignment/>
      <protection/>
    </xf>
    <xf numFmtId="0" fontId="2" fillId="36" borderId="17" xfId="54" applyFont="1" applyFill="1" applyBorder="1" applyAlignment="1">
      <alignment horizontal="center"/>
      <protection/>
    </xf>
    <xf numFmtId="166" fontId="2" fillId="36" borderId="17" xfId="54" applyNumberFormat="1" applyFont="1" applyFill="1" applyBorder="1">
      <alignment/>
      <protection/>
    </xf>
    <xf numFmtId="166" fontId="2" fillId="36" borderId="17" xfId="54" applyNumberFormat="1" applyFont="1" applyFill="1" applyBorder="1" applyAlignment="1">
      <alignment horizontal="center"/>
      <protection/>
    </xf>
    <xf numFmtId="167" fontId="2" fillId="36" borderId="17" xfId="54" applyNumberFormat="1" applyFont="1" applyFill="1" applyBorder="1">
      <alignment/>
      <protection/>
    </xf>
    <xf numFmtId="2" fontId="2" fillId="36" borderId="17" xfId="54" applyNumberFormat="1" applyFont="1" applyFill="1" applyBorder="1">
      <alignment/>
      <protection/>
    </xf>
    <xf numFmtId="2" fontId="2" fillId="36" borderId="17" xfId="54" applyNumberFormat="1" applyFont="1" applyFill="1" applyBorder="1" applyAlignment="1">
      <alignment horizontal="center"/>
      <protection/>
    </xf>
    <xf numFmtId="2" fontId="2" fillId="36" borderId="17" xfId="54" applyNumberFormat="1" applyFont="1" applyFill="1" applyBorder="1" applyAlignment="1">
      <alignment horizontal="left" indent="3"/>
      <protection/>
    </xf>
    <xf numFmtId="2" fontId="2" fillId="36" borderId="20" xfId="54" applyNumberFormat="1" applyFont="1" applyFill="1" applyBorder="1" applyAlignment="1">
      <alignment horizontal="left" indent="3"/>
      <protection/>
    </xf>
    <xf numFmtId="2" fontId="2" fillId="32" borderId="26" xfId="53" applyNumberFormat="1" applyFont="1" applyFill="1" applyBorder="1" applyAlignment="1">
      <alignment horizontal="left" indent="3"/>
      <protection/>
    </xf>
    <xf numFmtId="0" fontId="2" fillId="32" borderId="17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right"/>
    </xf>
    <xf numFmtId="166" fontId="2" fillId="32" borderId="17" xfId="0" applyNumberFormat="1" applyFont="1" applyFill="1" applyBorder="1" applyAlignment="1">
      <alignment/>
    </xf>
    <xf numFmtId="166" fontId="2" fillId="32" borderId="17" xfId="0" applyNumberFormat="1" applyFont="1" applyFill="1" applyBorder="1" applyAlignment="1">
      <alignment horizontal="center"/>
    </xf>
    <xf numFmtId="167" fontId="2" fillId="32" borderId="17" xfId="0" applyNumberFormat="1" applyFont="1" applyFill="1" applyBorder="1" applyAlignment="1">
      <alignment/>
    </xf>
    <xf numFmtId="2" fontId="2" fillId="32" borderId="17" xfId="0" applyNumberFormat="1" applyFont="1" applyFill="1" applyBorder="1" applyAlignment="1">
      <alignment/>
    </xf>
    <xf numFmtId="2" fontId="2" fillId="32" borderId="17" xfId="0" applyNumberFormat="1" applyFont="1" applyFill="1" applyBorder="1" applyAlignment="1">
      <alignment horizontal="center"/>
    </xf>
    <xf numFmtId="2" fontId="2" fillId="32" borderId="17" xfId="0" applyNumberFormat="1" applyFont="1" applyFill="1" applyBorder="1" applyAlignment="1">
      <alignment horizontal="left" indent="3"/>
    </xf>
    <xf numFmtId="0" fontId="2" fillId="48" borderId="0" xfId="0" applyFont="1" applyFill="1" applyAlignment="1">
      <alignment vertical="center"/>
    </xf>
    <xf numFmtId="0" fontId="2" fillId="32" borderId="22" xfId="0" applyFont="1" applyFill="1" applyBorder="1" applyAlignment="1">
      <alignment horizontal="left"/>
    </xf>
    <xf numFmtId="166" fontId="2" fillId="32" borderId="22" xfId="0" applyNumberFormat="1" applyFont="1" applyFill="1" applyBorder="1" applyAlignment="1">
      <alignment horizontal="right"/>
    </xf>
    <xf numFmtId="166" fontId="2" fillId="32" borderId="22" xfId="0" applyNumberFormat="1" applyFont="1" applyFill="1" applyBorder="1" applyAlignment="1">
      <alignment/>
    </xf>
    <xf numFmtId="166" fontId="2" fillId="32" borderId="22" xfId="0" applyNumberFormat="1" applyFont="1" applyFill="1" applyBorder="1" applyAlignment="1">
      <alignment horizontal="center"/>
    </xf>
    <xf numFmtId="2" fontId="2" fillId="32" borderId="22" xfId="0" applyNumberFormat="1" applyFont="1" applyFill="1" applyBorder="1" applyAlignment="1">
      <alignment/>
    </xf>
    <xf numFmtId="2" fontId="2" fillId="32" borderId="22" xfId="0" applyNumberFormat="1" applyFont="1" applyFill="1" applyBorder="1" applyAlignment="1">
      <alignment horizontal="center"/>
    </xf>
    <xf numFmtId="166" fontId="2" fillId="32" borderId="13" xfId="0" applyNumberFormat="1" applyFont="1" applyFill="1" applyBorder="1" applyAlignment="1">
      <alignment horizontal="center"/>
    </xf>
    <xf numFmtId="2" fontId="2" fillId="32" borderId="12" xfId="0" applyNumberFormat="1" applyFont="1" applyFill="1" applyBorder="1" applyAlignment="1">
      <alignment horizontal="left" vertical="center"/>
    </xf>
    <xf numFmtId="2" fontId="2" fillId="32" borderId="12" xfId="0" applyNumberFormat="1" applyFont="1" applyFill="1" applyBorder="1" applyAlignment="1">
      <alignment horizontal="center" vertical="center"/>
    </xf>
    <xf numFmtId="2" fontId="2" fillId="32" borderId="33" xfId="0" applyNumberFormat="1" applyFont="1" applyFill="1" applyBorder="1" applyAlignment="1">
      <alignment horizontal="center" vertical="center"/>
    </xf>
    <xf numFmtId="2" fontId="2" fillId="32" borderId="17" xfId="0" applyNumberFormat="1" applyFont="1" applyFill="1" applyBorder="1" applyAlignment="1">
      <alignment horizontal="left" vertical="center"/>
    </xf>
    <xf numFmtId="2" fontId="2" fillId="32" borderId="17" xfId="0" applyNumberFormat="1" applyFont="1" applyFill="1" applyBorder="1" applyAlignment="1">
      <alignment horizontal="center" vertical="center"/>
    </xf>
    <xf numFmtId="2" fontId="2" fillId="32" borderId="26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left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9" borderId="15" xfId="0" applyNumberFormat="1" applyFont="1" applyFill="1" applyBorder="1" applyAlignment="1">
      <alignment horizontal="left" vertical="center"/>
    </xf>
    <xf numFmtId="2" fontId="2" fillId="39" borderId="15" xfId="0" applyNumberFormat="1" applyFont="1" applyFill="1" applyBorder="1" applyAlignment="1">
      <alignment horizontal="center" vertical="center"/>
    </xf>
    <xf numFmtId="2" fontId="2" fillId="39" borderId="34" xfId="0" applyNumberFormat="1" applyFont="1" applyFill="1" applyBorder="1" applyAlignment="1">
      <alignment horizontal="center" vertical="center"/>
    </xf>
    <xf numFmtId="2" fontId="2" fillId="39" borderId="12" xfId="0" applyNumberFormat="1" applyFont="1" applyFill="1" applyBorder="1" applyAlignment="1">
      <alignment horizontal="left" vertical="center"/>
    </xf>
    <xf numFmtId="2" fontId="2" fillId="39" borderId="12" xfId="0" applyNumberFormat="1" applyFont="1" applyFill="1" applyBorder="1" applyAlignment="1">
      <alignment horizontal="center" vertical="center"/>
    </xf>
    <xf numFmtId="2" fontId="2" fillId="39" borderId="19" xfId="0" applyNumberFormat="1" applyFont="1" applyFill="1" applyBorder="1" applyAlignment="1">
      <alignment horizontal="center" vertical="center"/>
    </xf>
    <xf numFmtId="2" fontId="2" fillId="39" borderId="17" xfId="0" applyNumberFormat="1" applyFont="1" applyFill="1" applyBorder="1" applyAlignment="1">
      <alignment horizontal="center" vertical="center"/>
    </xf>
    <xf numFmtId="2" fontId="2" fillId="39" borderId="20" xfId="0" applyNumberFormat="1" applyFont="1" applyFill="1" applyBorder="1" applyAlignment="1">
      <alignment horizontal="center" vertical="center"/>
    </xf>
    <xf numFmtId="2" fontId="2" fillId="40" borderId="12" xfId="0" applyNumberFormat="1" applyFont="1" applyFill="1" applyBorder="1" applyAlignment="1">
      <alignment horizontal="left" vertical="center"/>
    </xf>
    <xf numFmtId="2" fontId="2" fillId="40" borderId="12" xfId="0" applyNumberFormat="1" applyFont="1" applyFill="1" applyBorder="1" applyAlignment="1">
      <alignment horizontal="center" vertical="center"/>
    </xf>
    <xf numFmtId="2" fontId="2" fillId="40" borderId="19" xfId="0" applyNumberFormat="1" applyFont="1" applyFill="1" applyBorder="1" applyAlignment="1">
      <alignment horizontal="center" vertical="center"/>
    </xf>
    <xf numFmtId="2" fontId="2" fillId="40" borderId="17" xfId="0" applyNumberFormat="1" applyFont="1" applyFill="1" applyBorder="1" applyAlignment="1">
      <alignment horizontal="left" vertical="center"/>
    </xf>
    <xf numFmtId="2" fontId="2" fillId="40" borderId="17" xfId="0" applyNumberFormat="1" applyFont="1" applyFill="1" applyBorder="1" applyAlignment="1">
      <alignment horizontal="center" vertical="center"/>
    </xf>
    <xf numFmtId="2" fontId="2" fillId="40" borderId="20" xfId="0" applyNumberFormat="1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 horizontal="left" vertical="center"/>
    </xf>
    <xf numFmtId="2" fontId="2" fillId="36" borderId="22" xfId="0" applyNumberFormat="1" applyFont="1" applyFill="1" applyBorder="1" applyAlignment="1">
      <alignment horizontal="center" vertical="center"/>
    </xf>
    <xf numFmtId="2" fontId="2" fillId="36" borderId="33" xfId="0" applyNumberFormat="1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left" vertical="center"/>
    </xf>
    <xf numFmtId="2" fontId="2" fillId="36" borderId="12" xfId="0" applyNumberFormat="1" applyFont="1" applyFill="1" applyBorder="1" applyAlignment="1">
      <alignment horizontal="center" vertical="center"/>
    </xf>
    <xf numFmtId="2" fontId="2" fillId="36" borderId="19" xfId="0" applyNumberFormat="1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37" borderId="5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2" fillId="0" borderId="12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2" fillId="39" borderId="15" xfId="0" applyFont="1" applyFill="1" applyBorder="1" applyAlignment="1">
      <alignment horizontal="center" vertical="center"/>
    </xf>
    <xf numFmtId="166" fontId="2" fillId="39" borderId="15" xfId="0" applyNumberFormat="1" applyFont="1" applyFill="1" applyBorder="1" applyAlignment="1">
      <alignment horizontal="center" vertical="center"/>
    </xf>
    <xf numFmtId="167" fontId="2" fillId="39" borderId="15" xfId="0" applyNumberFormat="1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center" vertical="center"/>
    </xf>
    <xf numFmtId="166" fontId="2" fillId="39" borderId="12" xfId="0" applyNumberFormat="1" applyFont="1" applyFill="1" applyBorder="1" applyAlignment="1">
      <alignment horizontal="center" vertical="center"/>
    </xf>
    <xf numFmtId="167" fontId="2" fillId="39" borderId="12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vertical="center"/>
    </xf>
    <xf numFmtId="0" fontId="2" fillId="39" borderId="17" xfId="0" applyFont="1" applyFill="1" applyBorder="1" applyAlignment="1">
      <alignment horizontal="center" vertical="center"/>
    </xf>
    <xf numFmtId="166" fontId="2" fillId="39" borderId="17" xfId="0" applyNumberFormat="1" applyFont="1" applyFill="1" applyBorder="1" applyAlignment="1">
      <alignment horizontal="center" vertical="center"/>
    </xf>
    <xf numFmtId="167" fontId="2" fillId="39" borderId="17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166" fontId="2" fillId="36" borderId="15" xfId="0" applyNumberFormat="1" applyFont="1" applyFill="1" applyBorder="1" applyAlignment="1">
      <alignment horizontal="center" vertical="center"/>
    </xf>
    <xf numFmtId="167" fontId="2" fillId="36" borderId="15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/>
    </xf>
    <xf numFmtId="2" fontId="2" fillId="36" borderId="34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2" xfId="0" applyFont="1" applyFill="1" applyBorder="1" applyAlignment="1">
      <alignment horizontal="center" vertical="center"/>
    </xf>
    <xf numFmtId="166" fontId="2" fillId="36" borderId="12" xfId="0" applyNumberFormat="1" applyFont="1" applyFill="1" applyBorder="1" applyAlignment="1">
      <alignment horizontal="center" vertical="center"/>
    </xf>
    <xf numFmtId="167" fontId="2" fillId="36" borderId="12" xfId="0" applyNumberFormat="1" applyFont="1" applyFill="1" applyBorder="1" applyAlignment="1">
      <alignment horizontal="center" vertical="center"/>
    </xf>
    <xf numFmtId="167" fontId="2" fillId="36" borderId="12" xfId="0" applyNumberFormat="1" applyFont="1" applyFill="1" applyBorder="1" applyAlignment="1">
      <alignment horizontal="center"/>
    </xf>
    <xf numFmtId="2" fontId="2" fillId="36" borderId="19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vertical="center"/>
    </xf>
    <xf numFmtId="167" fontId="2" fillId="36" borderId="17" xfId="0" applyNumberFormat="1" applyFont="1" applyFill="1" applyBorder="1" applyAlignment="1">
      <alignment horizontal="center"/>
    </xf>
    <xf numFmtId="2" fontId="2" fillId="36" borderId="20" xfId="0" applyNumberFormat="1" applyFont="1" applyFill="1" applyBorder="1" applyAlignment="1">
      <alignment horizontal="center"/>
    </xf>
    <xf numFmtId="165" fontId="2" fillId="35" borderId="12" xfId="0" applyNumberFormat="1" applyFont="1" applyFill="1" applyBorder="1" applyAlignment="1">
      <alignment/>
    </xf>
    <xf numFmtId="165" fontId="2" fillId="35" borderId="17" xfId="0" applyNumberFormat="1" applyFont="1" applyFill="1" applyBorder="1" applyAlignment="1">
      <alignment/>
    </xf>
    <xf numFmtId="165" fontId="2" fillId="43" borderId="17" xfId="0" applyNumberFormat="1" applyFont="1" applyFill="1" applyBorder="1" applyAlignment="1">
      <alignment/>
    </xf>
    <xf numFmtId="2" fontId="2" fillId="43" borderId="15" xfId="0" applyNumberFormat="1" applyFont="1" applyFill="1" applyBorder="1" applyAlignment="1">
      <alignment horizontal="left" indent="4"/>
    </xf>
    <xf numFmtId="165" fontId="2" fillId="35" borderId="15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 horizontal="left" indent="4"/>
    </xf>
    <xf numFmtId="2" fontId="2" fillId="35" borderId="13" xfId="0" applyNumberFormat="1" applyFont="1" applyFill="1" applyBorder="1" applyAlignment="1">
      <alignment/>
    </xf>
    <xf numFmtId="0" fontId="2" fillId="30" borderId="30" xfId="0" applyFont="1" applyFill="1" applyBorder="1" applyAlignment="1">
      <alignment horizontal="center"/>
    </xf>
    <xf numFmtId="166" fontId="2" fillId="35" borderId="15" xfId="0" applyNumberFormat="1" applyFont="1" applyFill="1" applyBorder="1" applyAlignment="1" applyProtection="1">
      <alignment/>
      <protection locked="0"/>
    </xf>
    <xf numFmtId="166" fontId="2" fillId="35" borderId="15" xfId="0" applyNumberFormat="1" applyFont="1" applyFill="1" applyBorder="1" applyAlignment="1" applyProtection="1">
      <alignment horizontal="center"/>
      <protection locked="0"/>
    </xf>
    <xf numFmtId="167" fontId="2" fillId="35" borderId="15" xfId="0" applyNumberFormat="1" applyFont="1" applyFill="1" applyBorder="1" applyAlignment="1" applyProtection="1">
      <alignment/>
      <protection/>
    </xf>
    <xf numFmtId="2" fontId="2" fillId="35" borderId="15" xfId="0" applyNumberFormat="1" applyFont="1" applyFill="1" applyBorder="1" applyAlignment="1" applyProtection="1">
      <alignment horizontal="left" indent="3"/>
      <protection/>
    </xf>
    <xf numFmtId="2" fontId="2" fillId="35" borderId="34" xfId="0" applyNumberFormat="1" applyFont="1" applyFill="1" applyBorder="1" applyAlignment="1" applyProtection="1">
      <alignment horizontal="left" indent="3"/>
      <protection/>
    </xf>
    <xf numFmtId="166" fontId="2" fillId="35" borderId="12" xfId="0" applyNumberFormat="1" applyFont="1" applyFill="1" applyBorder="1" applyAlignment="1" applyProtection="1">
      <alignment/>
      <protection locked="0"/>
    </xf>
    <xf numFmtId="166" fontId="2" fillId="35" borderId="12" xfId="0" applyNumberFormat="1" applyFont="1" applyFill="1" applyBorder="1" applyAlignment="1" applyProtection="1">
      <alignment horizontal="center"/>
      <protection locked="0"/>
    </xf>
    <xf numFmtId="167" fontId="2" fillId="35" borderId="12" xfId="0" applyNumberFormat="1" applyFont="1" applyFill="1" applyBorder="1" applyAlignment="1" applyProtection="1">
      <alignment/>
      <protection/>
    </xf>
    <xf numFmtId="2" fontId="2" fillId="35" borderId="12" xfId="0" applyNumberFormat="1" applyFont="1" applyFill="1" applyBorder="1" applyAlignment="1" applyProtection="1">
      <alignment horizontal="left" indent="3"/>
      <protection/>
    </xf>
    <xf numFmtId="2" fontId="2" fillId="35" borderId="19" xfId="0" applyNumberFormat="1" applyFont="1" applyFill="1" applyBorder="1" applyAlignment="1" applyProtection="1">
      <alignment horizontal="left" indent="3"/>
      <protection/>
    </xf>
    <xf numFmtId="167" fontId="2" fillId="43" borderId="15" xfId="0" applyNumberFormat="1" applyFont="1" applyFill="1" applyBorder="1" applyAlignment="1" applyProtection="1">
      <alignment/>
      <protection/>
    </xf>
    <xf numFmtId="166" fontId="2" fillId="43" borderId="15" xfId="0" applyNumberFormat="1" applyFont="1" applyFill="1" applyBorder="1" applyAlignment="1" applyProtection="1">
      <alignment/>
      <protection locked="0"/>
    </xf>
    <xf numFmtId="2" fontId="2" fillId="43" borderId="15" xfId="0" applyNumberFormat="1" applyFont="1" applyFill="1" applyBorder="1" applyAlignment="1" applyProtection="1">
      <alignment horizontal="left" indent="3"/>
      <protection/>
    </xf>
    <xf numFmtId="2" fontId="2" fillId="43" borderId="34" xfId="0" applyNumberFormat="1" applyFont="1" applyFill="1" applyBorder="1" applyAlignment="1" applyProtection="1">
      <alignment horizontal="left" indent="3"/>
      <protection/>
    </xf>
    <xf numFmtId="167" fontId="2" fillId="43" borderId="12" xfId="0" applyNumberFormat="1" applyFont="1" applyFill="1" applyBorder="1" applyAlignment="1" applyProtection="1">
      <alignment/>
      <protection/>
    </xf>
    <xf numFmtId="166" fontId="2" fillId="43" borderId="12" xfId="0" applyNumberFormat="1" applyFont="1" applyFill="1" applyBorder="1" applyAlignment="1" applyProtection="1">
      <alignment/>
      <protection locked="0"/>
    </xf>
    <xf numFmtId="2" fontId="2" fillId="43" borderId="12" xfId="0" applyNumberFormat="1" applyFont="1" applyFill="1" applyBorder="1" applyAlignment="1" applyProtection="1">
      <alignment horizontal="left" indent="3"/>
      <protection/>
    </xf>
    <xf numFmtId="2" fontId="2" fillId="43" borderId="19" xfId="0" applyNumberFormat="1" applyFont="1" applyFill="1" applyBorder="1" applyAlignment="1" applyProtection="1">
      <alignment horizontal="left" indent="3"/>
      <protection/>
    </xf>
    <xf numFmtId="166" fontId="2" fillId="43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 applyProtection="1">
      <alignment/>
      <protection/>
    </xf>
    <xf numFmtId="166" fontId="2" fillId="36" borderId="12" xfId="0" applyNumberFormat="1" applyFont="1" applyFill="1" applyBorder="1" applyAlignment="1" applyProtection="1">
      <alignment/>
      <protection locked="0"/>
    </xf>
    <xf numFmtId="2" fontId="2" fillId="36" borderId="12" xfId="0" applyNumberFormat="1" applyFont="1" applyFill="1" applyBorder="1" applyAlignment="1" applyProtection="1">
      <alignment horizontal="left" indent="3"/>
      <protection/>
    </xf>
    <xf numFmtId="2" fontId="2" fillId="36" borderId="19" xfId="0" applyNumberFormat="1" applyFont="1" applyFill="1" applyBorder="1" applyAlignment="1" applyProtection="1">
      <alignment horizontal="left" indent="3"/>
      <protection/>
    </xf>
    <xf numFmtId="165" fontId="2" fillId="33" borderId="17" xfId="0" applyNumberFormat="1" applyFont="1" applyFill="1" applyBorder="1" applyAlignment="1" applyProtection="1">
      <alignment horizontal="center"/>
      <protection locked="0"/>
    </xf>
    <xf numFmtId="167" fontId="2" fillId="33" borderId="17" xfId="0" applyNumberFormat="1" applyFont="1" applyFill="1" applyBorder="1" applyAlignment="1" applyProtection="1">
      <alignment horizontal="center"/>
      <protection/>
    </xf>
    <xf numFmtId="2" fontId="2" fillId="33" borderId="17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/>
    </xf>
    <xf numFmtId="2" fontId="2" fillId="33" borderId="2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165" fontId="2" fillId="35" borderId="13" xfId="0" applyNumberFormat="1" applyFont="1" applyFill="1" applyBorder="1" applyAlignment="1">
      <alignment/>
    </xf>
    <xf numFmtId="165" fontId="2" fillId="36" borderId="41" xfId="0" applyNumberFormat="1" applyFont="1" applyFill="1" applyBorder="1" applyAlignment="1">
      <alignment/>
    </xf>
    <xf numFmtId="165" fontId="2" fillId="36" borderId="12" xfId="0" applyNumberFormat="1" applyFont="1" applyFill="1" applyBorder="1" applyAlignment="1">
      <alignment/>
    </xf>
    <xf numFmtId="165" fontId="2" fillId="36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 horizontal="left" indent="4"/>
    </xf>
    <xf numFmtId="164" fontId="2" fillId="33" borderId="15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2" fillId="49" borderId="15" xfId="0" applyFont="1" applyFill="1" applyBorder="1" applyAlignment="1">
      <alignment horizontal="center"/>
    </xf>
    <xf numFmtId="0" fontId="2" fillId="49" borderId="15" xfId="0" applyFont="1" applyFill="1" applyBorder="1" applyAlignment="1">
      <alignment/>
    </xf>
    <xf numFmtId="166" fontId="2" fillId="49" borderId="15" xfId="0" applyNumberFormat="1" applyFont="1" applyFill="1" applyBorder="1" applyAlignment="1">
      <alignment/>
    </xf>
    <xf numFmtId="2" fontId="2" fillId="49" borderId="15" xfId="0" applyNumberFormat="1" applyFont="1" applyFill="1" applyBorder="1" applyAlignment="1">
      <alignment/>
    </xf>
    <xf numFmtId="2" fontId="2" fillId="49" borderId="15" xfId="0" applyNumberFormat="1" applyFont="1" applyFill="1" applyBorder="1" applyAlignment="1">
      <alignment horizontal="left" indent="3"/>
    </xf>
    <xf numFmtId="2" fontId="2" fillId="49" borderId="34" xfId="0" applyNumberFormat="1" applyFont="1" applyFill="1" applyBorder="1" applyAlignment="1">
      <alignment horizontal="left" indent="3"/>
    </xf>
    <xf numFmtId="0" fontId="2" fillId="49" borderId="12" xfId="0" applyFont="1" applyFill="1" applyBorder="1" applyAlignment="1">
      <alignment horizontal="center"/>
    </xf>
    <xf numFmtId="0" fontId="2" fillId="49" borderId="12" xfId="0" applyFont="1" applyFill="1" applyBorder="1" applyAlignment="1">
      <alignment/>
    </xf>
    <xf numFmtId="166" fontId="2" fillId="49" borderId="12" xfId="0" applyNumberFormat="1" applyFont="1" applyFill="1" applyBorder="1" applyAlignment="1">
      <alignment/>
    </xf>
    <xf numFmtId="2" fontId="2" fillId="49" borderId="12" xfId="0" applyNumberFormat="1" applyFont="1" applyFill="1" applyBorder="1" applyAlignment="1">
      <alignment/>
    </xf>
    <xf numFmtId="2" fontId="2" fillId="49" borderId="12" xfId="0" applyNumberFormat="1" applyFont="1" applyFill="1" applyBorder="1" applyAlignment="1">
      <alignment horizontal="left" indent="3"/>
    </xf>
    <xf numFmtId="2" fontId="2" fillId="49" borderId="19" xfId="0" applyNumberFormat="1" applyFont="1" applyFill="1" applyBorder="1" applyAlignment="1">
      <alignment horizontal="left" indent="3"/>
    </xf>
    <xf numFmtId="166" fontId="2" fillId="30" borderId="22" xfId="0" applyNumberFormat="1" applyFont="1" applyFill="1" applyBorder="1" applyAlignment="1">
      <alignment horizontal="left" indent="4"/>
    </xf>
    <xf numFmtId="166" fontId="2" fillId="38" borderId="17" xfId="0" applyNumberFormat="1" applyFont="1" applyFill="1" applyBorder="1" applyAlignment="1">
      <alignment horizontal="left" indent="4"/>
    </xf>
    <xf numFmtId="165" fontId="2" fillId="35" borderId="22" xfId="0" applyNumberFormat="1" applyFont="1" applyFill="1" applyBorder="1" applyAlignment="1">
      <alignment horizontal="center"/>
    </xf>
    <xf numFmtId="2" fontId="2" fillId="35" borderId="22" xfId="0" applyNumberFormat="1" applyFont="1" applyFill="1" applyBorder="1" applyAlignment="1">
      <alignment horizontal="center"/>
    </xf>
    <xf numFmtId="167" fontId="2" fillId="35" borderId="22" xfId="0" applyNumberFormat="1" applyFont="1" applyFill="1" applyBorder="1" applyAlignment="1">
      <alignment horizontal="center"/>
    </xf>
    <xf numFmtId="165" fontId="2" fillId="35" borderId="17" xfId="0" applyNumberFormat="1" applyFont="1" applyFill="1" applyBorder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167" fontId="2" fillId="35" borderId="17" xfId="0" applyNumberFormat="1" applyFont="1" applyFill="1" applyBorder="1" applyAlignment="1">
      <alignment horizontal="center"/>
    </xf>
    <xf numFmtId="167" fontId="2" fillId="42" borderId="22" xfId="0" applyNumberFormat="1" applyFont="1" applyFill="1" applyBorder="1" applyAlignment="1">
      <alignment horizontal="center"/>
    </xf>
    <xf numFmtId="2" fontId="2" fillId="42" borderId="22" xfId="0" applyNumberFormat="1" applyFont="1" applyFill="1" applyBorder="1" applyAlignment="1">
      <alignment horizontal="center"/>
    </xf>
    <xf numFmtId="2" fontId="2" fillId="43" borderId="22" xfId="0" applyNumberFormat="1" applyFont="1" applyFill="1" applyBorder="1" applyAlignment="1">
      <alignment horizontal="center"/>
    </xf>
    <xf numFmtId="167" fontId="2" fillId="43" borderId="22" xfId="0" applyNumberFormat="1" applyFont="1" applyFill="1" applyBorder="1" applyAlignment="1">
      <alignment horizontal="center"/>
    </xf>
    <xf numFmtId="165" fontId="2" fillId="43" borderId="17" xfId="0" applyNumberFormat="1" applyFont="1" applyFill="1" applyBorder="1" applyAlignment="1">
      <alignment horizontal="center"/>
    </xf>
    <xf numFmtId="167" fontId="2" fillId="36" borderId="22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168" fontId="2" fillId="33" borderId="15" xfId="42" applyNumberFormat="1" applyFont="1" applyFill="1" applyBorder="1" applyAlignment="1">
      <alignment horizontal="right" vertical="distributed"/>
    </xf>
    <xf numFmtId="2" fontId="2" fillId="33" borderId="15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>
      <alignment horizontal="left" indent="4"/>
    </xf>
    <xf numFmtId="169" fontId="2" fillId="33" borderId="15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left" indent="4"/>
    </xf>
    <xf numFmtId="169" fontId="2" fillId="33" borderId="12" xfId="0" applyNumberFormat="1" applyFont="1" applyFill="1" applyBorder="1" applyAlignment="1">
      <alignment/>
    </xf>
    <xf numFmtId="164" fontId="2" fillId="38" borderId="12" xfId="0" applyNumberFormat="1" applyFont="1" applyFill="1" applyBorder="1" applyAlignment="1">
      <alignment/>
    </xf>
    <xf numFmtId="2" fontId="2" fillId="38" borderId="12" xfId="0" applyNumberFormat="1" applyFont="1" applyFill="1" applyBorder="1" applyAlignment="1">
      <alignment horizontal="left" indent="4"/>
    </xf>
    <xf numFmtId="169" fontId="2" fillId="38" borderId="12" xfId="0" applyNumberFormat="1" applyFont="1" applyFill="1" applyBorder="1" applyAlignment="1">
      <alignment/>
    </xf>
    <xf numFmtId="165" fontId="2" fillId="38" borderId="12" xfId="0" applyNumberFormat="1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0" fontId="2" fillId="49" borderId="10" xfId="0" applyFont="1" applyFill="1" applyBorder="1" applyAlignment="1">
      <alignment/>
    </xf>
    <xf numFmtId="166" fontId="2" fillId="49" borderId="10" xfId="0" applyNumberFormat="1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167" fontId="2" fillId="42" borderId="15" xfId="0" applyNumberFormat="1" applyFont="1" applyFill="1" applyBorder="1" applyAlignment="1">
      <alignment/>
    </xf>
    <xf numFmtId="0" fontId="2" fillId="45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166" fontId="2" fillId="34" borderId="15" xfId="0" applyNumberFormat="1" applyFont="1" applyFill="1" applyBorder="1" applyAlignment="1">
      <alignment horizontal="left" indent="4"/>
    </xf>
    <xf numFmtId="166" fontId="2" fillId="42" borderId="12" xfId="0" applyNumberFormat="1" applyFont="1" applyFill="1" applyBorder="1" applyAlignment="1">
      <alignment horizontal="right"/>
    </xf>
    <xf numFmtId="166" fontId="2" fillId="42" borderId="17" xfId="0" applyNumberFormat="1" applyFont="1" applyFill="1" applyBorder="1" applyAlignment="1">
      <alignment horizontal="right"/>
    </xf>
    <xf numFmtId="166" fontId="2" fillId="33" borderId="12" xfId="0" applyNumberFormat="1" applyFont="1" applyFill="1" applyBorder="1" applyAlignment="1">
      <alignment vertical="center"/>
    </xf>
    <xf numFmtId="165" fontId="2" fillId="33" borderId="12" xfId="0" applyNumberFormat="1" applyFont="1" applyFill="1" applyBorder="1" applyAlignment="1">
      <alignment vertical="center"/>
    </xf>
    <xf numFmtId="165" fontId="2" fillId="33" borderId="17" xfId="0" applyNumberFormat="1" applyFont="1" applyFill="1" applyBorder="1" applyAlignment="1">
      <alignment vertical="center"/>
    </xf>
    <xf numFmtId="2" fontId="2" fillId="30" borderId="17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/>
    </xf>
    <xf numFmtId="2" fontId="2" fillId="35" borderId="28" xfId="0" applyNumberFormat="1" applyFont="1" applyFill="1" applyBorder="1" applyAlignment="1" quotePrefix="1">
      <alignment horizontal="left" indent="3"/>
    </xf>
    <xf numFmtId="0" fontId="2" fillId="0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2" fontId="6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33" borderId="10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/>
    </xf>
    <xf numFmtId="166" fontId="2" fillId="33" borderId="10" xfId="0" applyNumberFormat="1" applyFont="1" applyFill="1" applyBorder="1" applyAlignment="1">
      <alignment vertical="top"/>
    </xf>
    <xf numFmtId="165" fontId="2" fillId="33" borderId="10" xfId="0" applyNumberFormat="1" applyFont="1" applyFill="1" applyBorder="1" applyAlignment="1">
      <alignment horizontal="center" vertical="top"/>
    </xf>
    <xf numFmtId="167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165" fontId="2" fillId="34" borderId="15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165" fontId="2" fillId="43" borderId="22" xfId="0" applyNumberFormat="1" applyFont="1" applyFill="1" applyBorder="1" applyAlignment="1">
      <alignment/>
    </xf>
    <xf numFmtId="2" fontId="2" fillId="30" borderId="15" xfId="0" applyNumberFormat="1" applyFont="1" applyFill="1" applyBorder="1" applyAlignment="1">
      <alignment horizontal="left" indent="4"/>
    </xf>
    <xf numFmtId="2" fontId="2" fillId="30" borderId="12" xfId="0" applyNumberFormat="1" applyFont="1" applyFill="1" applyBorder="1" applyAlignment="1">
      <alignment horizontal="left" indent="4"/>
    </xf>
    <xf numFmtId="165" fontId="2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 horizontal="left" indent="4"/>
    </xf>
    <xf numFmtId="165" fontId="2" fillId="34" borderId="17" xfId="0" applyNumberFormat="1" applyFont="1" applyFill="1" applyBorder="1" applyAlignment="1">
      <alignment horizontal="left" indent="4"/>
    </xf>
    <xf numFmtId="165" fontId="2" fillId="42" borderId="13" xfId="0" applyNumberFormat="1" applyFont="1" applyFill="1" applyBorder="1" applyAlignment="1">
      <alignment/>
    </xf>
    <xf numFmtId="2" fontId="2" fillId="42" borderId="13" xfId="0" applyNumberFormat="1" applyFont="1" applyFill="1" applyBorder="1" applyAlignment="1">
      <alignment/>
    </xf>
    <xf numFmtId="0" fontId="2" fillId="43" borderId="30" xfId="0" applyFont="1" applyFill="1" applyBorder="1" applyAlignment="1">
      <alignment/>
    </xf>
    <xf numFmtId="0" fontId="2" fillId="43" borderId="30" xfId="0" applyFont="1" applyFill="1" applyBorder="1" applyAlignment="1">
      <alignment horizontal="center"/>
    </xf>
    <xf numFmtId="165" fontId="2" fillId="43" borderId="30" xfId="0" applyNumberFormat="1" applyFont="1" applyFill="1" applyBorder="1" applyAlignment="1">
      <alignment/>
    </xf>
    <xf numFmtId="165" fontId="2" fillId="43" borderId="30" xfId="0" applyNumberFormat="1" applyFont="1" applyFill="1" applyBorder="1" applyAlignment="1">
      <alignment horizontal="center"/>
    </xf>
    <xf numFmtId="167" fontId="2" fillId="43" borderId="10" xfId="0" applyNumberFormat="1" applyFont="1" applyFill="1" applyBorder="1" applyAlignment="1">
      <alignment/>
    </xf>
    <xf numFmtId="2" fontId="2" fillId="43" borderId="10" xfId="0" applyNumberFormat="1" applyFont="1" applyFill="1" applyBorder="1" applyAlignment="1">
      <alignment horizontal="left" indent="3"/>
    </xf>
    <xf numFmtId="2" fontId="2" fillId="43" borderId="11" xfId="0" applyNumberFormat="1" applyFont="1" applyFill="1" applyBorder="1" applyAlignment="1">
      <alignment horizontal="left" indent="3"/>
    </xf>
    <xf numFmtId="0" fontId="2" fillId="36" borderId="41" xfId="0" applyFont="1" applyFill="1" applyBorder="1" applyAlignment="1">
      <alignment horizontal="center"/>
    </xf>
    <xf numFmtId="165" fontId="2" fillId="36" borderId="41" xfId="0" applyNumberFormat="1" applyFont="1" applyFill="1" applyBorder="1" applyAlignment="1">
      <alignment horizontal="center"/>
    </xf>
    <xf numFmtId="165" fontId="2" fillId="36" borderId="13" xfId="0" applyNumberFormat="1" applyFont="1" applyFill="1" applyBorder="1" applyAlignment="1">
      <alignment horizontal="center"/>
    </xf>
    <xf numFmtId="167" fontId="2" fillId="36" borderId="13" xfId="0" applyNumberFormat="1" applyFont="1" applyFill="1" applyBorder="1" applyAlignment="1">
      <alignment/>
    </xf>
    <xf numFmtId="165" fontId="2" fillId="33" borderId="41" xfId="0" applyNumberFormat="1" applyFont="1" applyFill="1" applyBorder="1" applyAlignment="1">
      <alignment/>
    </xf>
    <xf numFmtId="2" fontId="2" fillId="33" borderId="41" xfId="0" applyNumberFormat="1" applyFont="1" applyFill="1" applyBorder="1" applyAlignment="1">
      <alignment/>
    </xf>
    <xf numFmtId="165" fontId="2" fillId="33" borderId="41" xfId="0" applyNumberFormat="1" applyFont="1" applyFill="1" applyBorder="1" applyAlignment="1">
      <alignment horizontal="center"/>
    </xf>
    <xf numFmtId="167" fontId="2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left" indent="3"/>
    </xf>
    <xf numFmtId="2" fontId="2" fillId="33" borderId="33" xfId="0" applyNumberFormat="1" applyFont="1" applyFill="1" applyBorder="1" applyAlignment="1">
      <alignment horizontal="left" indent="3"/>
    </xf>
    <xf numFmtId="165" fontId="2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left" indent="4"/>
    </xf>
    <xf numFmtId="2" fontId="2" fillId="42" borderId="15" xfId="0" applyNumberFormat="1" applyFont="1" applyFill="1" applyBorder="1" applyAlignment="1">
      <alignment horizontal="left" indent="4"/>
    </xf>
    <xf numFmtId="0" fontId="2" fillId="35" borderId="10" xfId="0" applyFont="1" applyFill="1" applyBorder="1" applyAlignment="1">
      <alignment/>
    </xf>
    <xf numFmtId="166" fontId="2" fillId="35" borderId="3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 horizontal="left" indent="4"/>
    </xf>
    <xf numFmtId="167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left" indent="3"/>
    </xf>
    <xf numFmtId="0" fontId="2" fillId="19" borderId="15" xfId="0" applyFont="1" applyFill="1" applyBorder="1" applyAlignment="1">
      <alignment/>
    </xf>
    <xf numFmtId="0" fontId="2" fillId="43" borderId="41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2" fontId="2" fillId="36" borderId="22" xfId="0" applyNumberFormat="1" applyFont="1" applyFill="1" applyBorder="1" applyAlignment="1">
      <alignment horizontal="left" indent="4"/>
    </xf>
    <xf numFmtId="165" fontId="2" fillId="44" borderId="17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2" fontId="2" fillId="11" borderId="15" xfId="0" applyNumberFormat="1" applyFont="1" applyFill="1" applyBorder="1" applyAlignment="1">
      <alignment horizontal="center"/>
    </xf>
    <xf numFmtId="2" fontId="2" fillId="11" borderId="41" xfId="0" applyNumberFormat="1" applyFont="1" applyFill="1" applyBorder="1" applyAlignment="1">
      <alignment horizontal="center"/>
    </xf>
    <xf numFmtId="2" fontId="2" fillId="11" borderId="10" xfId="0" applyNumberFormat="1" applyFont="1" applyFill="1" applyBorder="1" applyAlignment="1">
      <alignment horizontal="center"/>
    </xf>
    <xf numFmtId="165" fontId="2" fillId="11" borderId="17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166" fontId="2" fillId="42" borderId="41" xfId="0" applyNumberFormat="1" applyFont="1" applyFill="1" applyBorder="1" applyAlignment="1">
      <alignment/>
    </xf>
    <xf numFmtId="166" fontId="2" fillId="42" borderId="10" xfId="0" applyNumberFormat="1" applyFont="1" applyFill="1" applyBorder="1" applyAlignment="1">
      <alignment/>
    </xf>
    <xf numFmtId="166" fontId="2" fillId="42" borderId="41" xfId="0" applyNumberFormat="1" applyFont="1" applyFill="1" applyBorder="1" applyAlignment="1">
      <alignment horizontal="left" indent="4"/>
    </xf>
    <xf numFmtId="167" fontId="2" fillId="42" borderId="30" xfId="0" applyNumberFormat="1" applyFont="1" applyFill="1" applyBorder="1" applyAlignment="1">
      <alignment/>
    </xf>
    <xf numFmtId="2" fontId="2" fillId="42" borderId="30" xfId="0" applyNumberFormat="1" applyFont="1" applyFill="1" applyBorder="1" applyAlignment="1">
      <alignment horizontal="left" indent="3"/>
    </xf>
    <xf numFmtId="0" fontId="2" fillId="30" borderId="12" xfId="0" applyFont="1" applyFill="1" applyBorder="1" applyAlignment="1">
      <alignment/>
    </xf>
    <xf numFmtId="2" fontId="2" fillId="30" borderId="22" xfId="0" applyNumberFormat="1" applyFont="1" applyFill="1" applyBorder="1" applyAlignment="1">
      <alignment horizontal="left" indent="3"/>
    </xf>
    <xf numFmtId="2" fontId="2" fillId="30" borderId="33" xfId="0" applyNumberFormat="1" applyFont="1" applyFill="1" applyBorder="1" applyAlignment="1">
      <alignment horizontal="left" indent="3"/>
    </xf>
    <xf numFmtId="167" fontId="2" fillId="30" borderId="22" xfId="0" applyNumberFormat="1" applyFont="1" applyFill="1" applyBorder="1" applyAlignment="1">
      <alignment/>
    </xf>
    <xf numFmtId="2" fontId="2" fillId="30" borderId="22" xfId="0" applyNumberFormat="1" applyFont="1" applyFill="1" applyBorder="1" applyAlignment="1">
      <alignment/>
    </xf>
    <xf numFmtId="166" fontId="2" fillId="38" borderId="22" xfId="0" applyNumberFormat="1" applyFont="1" applyFill="1" applyBorder="1" applyAlignment="1">
      <alignment horizontal="left" indent="4"/>
    </xf>
    <xf numFmtId="166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66" fontId="2" fillId="34" borderId="12" xfId="0" applyNumberFormat="1" applyFont="1" applyFill="1" applyBorder="1" applyAlignment="1">
      <alignment horizontal="left" indent="3"/>
    </xf>
    <xf numFmtId="166" fontId="2" fillId="36" borderId="17" xfId="0" applyNumberFormat="1" applyFont="1" applyFill="1" applyBorder="1" applyAlignment="1">
      <alignment horizontal="left" indent="4"/>
    </xf>
    <xf numFmtId="167" fontId="2" fillId="49" borderId="22" xfId="0" applyNumberFormat="1" applyFont="1" applyFill="1" applyBorder="1" applyAlignment="1">
      <alignment/>
    </xf>
    <xf numFmtId="2" fontId="2" fillId="49" borderId="22" xfId="0" applyNumberFormat="1" applyFont="1" applyFill="1" applyBorder="1" applyAlignment="1">
      <alignment horizontal="left" indent="3"/>
    </xf>
    <xf numFmtId="2" fontId="2" fillId="49" borderId="33" xfId="0" applyNumberFormat="1" applyFont="1" applyFill="1" applyBorder="1" applyAlignment="1">
      <alignment horizontal="left" indent="3"/>
    </xf>
    <xf numFmtId="166" fontId="2" fillId="49" borderId="12" xfId="0" applyNumberFormat="1" applyFont="1" applyFill="1" applyBorder="1" applyAlignment="1">
      <alignment horizontal="left" indent="4"/>
    </xf>
    <xf numFmtId="0" fontId="2" fillId="49" borderId="17" xfId="0" applyFont="1" applyFill="1" applyBorder="1" applyAlignment="1">
      <alignment horizontal="center"/>
    </xf>
    <xf numFmtId="0" fontId="2" fillId="49" borderId="17" xfId="0" applyFont="1" applyFill="1" applyBorder="1" applyAlignment="1">
      <alignment/>
    </xf>
    <xf numFmtId="166" fontId="2" fillId="49" borderId="17" xfId="0" applyNumberFormat="1" applyFont="1" applyFill="1" applyBorder="1" applyAlignment="1">
      <alignment/>
    </xf>
    <xf numFmtId="166" fontId="2" fillId="49" borderId="17" xfId="0" applyNumberFormat="1" applyFont="1" applyFill="1" applyBorder="1" applyAlignment="1">
      <alignment horizontal="left" indent="4"/>
    </xf>
    <xf numFmtId="2" fontId="2" fillId="49" borderId="17" xfId="0" applyNumberFormat="1" applyFont="1" applyFill="1" applyBorder="1" applyAlignment="1">
      <alignment/>
    </xf>
    <xf numFmtId="2" fontId="2" fillId="49" borderId="17" xfId="0" applyNumberFormat="1" applyFont="1" applyFill="1" applyBorder="1" applyAlignment="1">
      <alignment horizontal="left" indent="3"/>
    </xf>
    <xf numFmtId="2" fontId="2" fillId="49" borderId="20" xfId="0" applyNumberFormat="1" applyFont="1" applyFill="1" applyBorder="1" applyAlignment="1">
      <alignment horizontal="left" indent="3"/>
    </xf>
    <xf numFmtId="166" fontId="2" fillId="30" borderId="17" xfId="0" applyNumberFormat="1" applyFont="1" applyFill="1" applyBorder="1" applyAlignment="1">
      <alignment horizontal="left" indent="4"/>
    </xf>
    <xf numFmtId="2" fontId="2" fillId="33" borderId="17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2" fontId="2" fillId="33" borderId="20" xfId="54" applyNumberFormat="1" applyFont="1" applyFill="1" applyBorder="1" applyAlignment="1">
      <alignment horizontal="left" indent="3"/>
      <protection/>
    </xf>
    <xf numFmtId="0" fontId="2" fillId="32" borderId="15" xfId="53" applyFont="1" applyFill="1" applyBorder="1" applyAlignment="1">
      <alignment horizontal="left"/>
      <protection/>
    </xf>
    <xf numFmtId="0" fontId="2" fillId="32" borderId="15" xfId="53" applyFont="1" applyFill="1" applyBorder="1" applyAlignment="1">
      <alignment horizontal="center"/>
      <protection/>
    </xf>
    <xf numFmtId="166" fontId="2" fillId="32" borderId="15" xfId="53" applyNumberFormat="1" applyFont="1" applyFill="1" applyBorder="1" applyAlignment="1">
      <alignment horizontal="right"/>
      <protection/>
    </xf>
    <xf numFmtId="166" fontId="2" fillId="32" borderId="15" xfId="53" applyNumberFormat="1" applyFont="1" applyFill="1" applyBorder="1">
      <alignment/>
      <protection/>
    </xf>
    <xf numFmtId="166" fontId="2" fillId="32" borderId="15" xfId="53" applyNumberFormat="1" applyFont="1" applyFill="1" applyBorder="1" applyAlignment="1">
      <alignment horizontal="center"/>
      <protection/>
    </xf>
    <xf numFmtId="167" fontId="2" fillId="32" borderId="15" xfId="53" applyNumberFormat="1" applyFont="1" applyFill="1" applyBorder="1">
      <alignment/>
      <protection/>
    </xf>
    <xf numFmtId="2" fontId="2" fillId="32" borderId="15" xfId="53" applyNumberFormat="1" applyFont="1" applyFill="1" applyBorder="1">
      <alignment/>
      <protection/>
    </xf>
    <xf numFmtId="2" fontId="2" fillId="32" borderId="15" xfId="53" applyNumberFormat="1" applyFont="1" applyFill="1" applyBorder="1" applyAlignment="1">
      <alignment horizontal="center"/>
      <protection/>
    </xf>
    <xf numFmtId="2" fontId="2" fillId="32" borderId="15" xfId="53" applyNumberFormat="1" applyFont="1" applyFill="1" applyBorder="1" applyAlignment="1">
      <alignment horizontal="left" indent="3"/>
      <protection/>
    </xf>
    <xf numFmtId="0" fontId="2" fillId="48" borderId="12" xfId="54" applyFont="1" applyFill="1" applyBorder="1" applyAlignment="1">
      <alignment horizontal="left"/>
      <protection/>
    </xf>
    <xf numFmtId="0" fontId="2" fillId="48" borderId="12" xfId="54" applyFont="1" applyFill="1" applyBorder="1" applyAlignment="1">
      <alignment horizontal="center"/>
      <protection/>
    </xf>
    <xf numFmtId="166" fontId="2" fillId="48" borderId="12" xfId="54" applyNumberFormat="1" applyFont="1" applyFill="1" applyBorder="1" applyAlignment="1">
      <alignment horizontal="right"/>
      <protection/>
    </xf>
    <xf numFmtId="166" fontId="2" fillId="48" borderId="12" xfId="54" applyNumberFormat="1" applyFont="1" applyFill="1" applyBorder="1">
      <alignment/>
      <protection/>
    </xf>
    <xf numFmtId="166" fontId="2" fillId="48" borderId="12" xfId="54" applyNumberFormat="1" applyFont="1" applyFill="1" applyBorder="1" applyAlignment="1">
      <alignment horizontal="center"/>
      <protection/>
    </xf>
    <xf numFmtId="167" fontId="2" fillId="48" borderId="12" xfId="54" applyNumberFormat="1" applyFont="1" applyFill="1" applyBorder="1">
      <alignment/>
      <protection/>
    </xf>
    <xf numFmtId="2" fontId="2" fillId="48" borderId="12" xfId="54" applyNumberFormat="1" applyFont="1" applyFill="1" applyBorder="1">
      <alignment/>
      <protection/>
    </xf>
    <xf numFmtId="2" fontId="2" fillId="48" borderId="12" xfId="54" applyNumberFormat="1" applyFont="1" applyFill="1" applyBorder="1" applyAlignment="1">
      <alignment horizontal="center"/>
      <protection/>
    </xf>
    <xf numFmtId="166" fontId="2" fillId="48" borderId="12" xfId="54" applyNumberFormat="1" applyFont="1" applyFill="1" applyBorder="1" applyAlignment="1">
      <alignment horizontal="left" indent="3"/>
      <protection/>
    </xf>
    <xf numFmtId="2" fontId="2" fillId="48" borderId="34" xfId="54" applyNumberFormat="1" applyFont="1" applyFill="1" applyBorder="1" applyAlignment="1">
      <alignment horizontal="left" indent="3"/>
      <protection/>
    </xf>
    <xf numFmtId="2" fontId="2" fillId="48" borderId="33" xfId="54" applyNumberFormat="1" applyFont="1" applyFill="1" applyBorder="1" applyAlignment="1">
      <alignment horizontal="left" indent="3"/>
      <protection/>
    </xf>
    <xf numFmtId="166" fontId="2" fillId="32" borderId="12" xfId="54" applyNumberFormat="1" applyFont="1" applyFill="1" applyBorder="1" applyAlignment="1">
      <alignment horizontal="left" indent="3"/>
      <protection/>
    </xf>
    <xf numFmtId="166" fontId="2" fillId="33" borderId="15" xfId="54" applyNumberFormat="1" applyFont="1" applyFill="1" applyBorder="1" applyAlignment="1">
      <alignment horizontal="left" indent="3"/>
      <protection/>
    </xf>
    <xf numFmtId="166" fontId="2" fillId="33" borderId="12" xfId="54" applyNumberFormat="1" applyFont="1" applyFill="1" applyBorder="1" applyAlignment="1">
      <alignment horizontal="left" indent="3"/>
      <protection/>
    </xf>
    <xf numFmtId="166" fontId="2" fillId="39" borderId="15" xfId="54" applyNumberFormat="1" applyFont="1" applyFill="1" applyBorder="1" applyAlignment="1">
      <alignment horizontal="left" indent="3"/>
      <protection/>
    </xf>
    <xf numFmtId="0" fontId="2" fillId="38" borderId="22" xfId="54" applyFont="1" applyFill="1" applyBorder="1">
      <alignment/>
      <protection/>
    </xf>
    <xf numFmtId="0" fontId="2" fillId="38" borderId="22" xfId="54" applyFont="1" applyFill="1" applyBorder="1" applyAlignment="1">
      <alignment horizontal="center"/>
      <protection/>
    </xf>
    <xf numFmtId="166" fontId="2" fillId="38" borderId="22" xfId="54" applyNumberFormat="1" applyFont="1" applyFill="1" applyBorder="1" applyAlignment="1">
      <alignment horizontal="left" indent="3"/>
      <protection/>
    </xf>
    <xf numFmtId="0" fontId="2" fillId="38" borderId="30" xfId="54" applyFont="1" applyFill="1" applyBorder="1">
      <alignment/>
      <protection/>
    </xf>
    <xf numFmtId="0" fontId="2" fillId="38" borderId="30" xfId="54" applyFont="1" applyFill="1" applyBorder="1" applyAlignment="1">
      <alignment horizontal="center"/>
      <protection/>
    </xf>
    <xf numFmtId="166" fontId="2" fillId="38" borderId="30" xfId="54" applyNumberFormat="1" applyFont="1" applyFill="1" applyBorder="1" applyAlignment="1">
      <alignment horizontal="left" indent="3"/>
      <protection/>
    </xf>
    <xf numFmtId="166" fontId="2" fillId="40" borderId="15" xfId="54" applyNumberFormat="1" applyFont="1" applyFill="1" applyBorder="1" applyAlignment="1">
      <alignment horizontal="left" indent="3"/>
      <protection/>
    </xf>
    <xf numFmtId="166" fontId="2" fillId="40" borderId="12" xfId="54" applyNumberFormat="1" applyFont="1" applyFill="1" applyBorder="1" applyAlignment="1">
      <alignment horizontal="left" indent="3"/>
      <protection/>
    </xf>
    <xf numFmtId="166" fontId="2" fillId="40" borderId="17" xfId="54" applyNumberFormat="1" applyFont="1" applyFill="1" applyBorder="1" applyAlignment="1">
      <alignment horizontal="left" indent="3"/>
      <protection/>
    </xf>
    <xf numFmtId="0" fontId="2" fillId="37" borderId="22" xfId="61" applyFont="1" applyFill="1" applyBorder="1" applyAlignment="1">
      <alignment vertical="center"/>
      <protection/>
    </xf>
    <xf numFmtId="2" fontId="2" fillId="37" borderId="22" xfId="61" applyNumberFormat="1" applyFont="1" applyFill="1" applyBorder="1" applyAlignment="1">
      <alignment vertical="center"/>
      <protection/>
    </xf>
    <xf numFmtId="0" fontId="2" fillId="37" borderId="34" xfId="61" applyFont="1" applyFill="1" applyBorder="1" applyAlignment="1">
      <alignment vertical="center"/>
      <protection/>
    </xf>
    <xf numFmtId="0" fontId="2" fillId="37" borderId="12" xfId="61" applyFont="1" applyFill="1" applyBorder="1" applyAlignment="1">
      <alignment vertical="center"/>
      <protection/>
    </xf>
    <xf numFmtId="2" fontId="2" fillId="37" borderId="12" xfId="61" applyNumberFormat="1" applyFont="1" applyFill="1" applyBorder="1" applyAlignment="1">
      <alignment vertical="center"/>
      <protection/>
    </xf>
    <xf numFmtId="0" fontId="2" fillId="37" borderId="19" xfId="61" applyFont="1" applyFill="1" applyBorder="1" applyAlignment="1">
      <alignment vertical="center"/>
      <protection/>
    </xf>
    <xf numFmtId="0" fontId="2" fillId="38" borderId="22" xfId="61" applyFont="1" applyFill="1" applyBorder="1">
      <alignment/>
      <protection/>
    </xf>
    <xf numFmtId="0" fontId="2" fillId="38" borderId="22" xfId="61" applyFont="1" applyFill="1" applyBorder="1" applyAlignment="1">
      <alignment horizontal="center"/>
      <protection/>
    </xf>
    <xf numFmtId="166" fontId="2" fillId="38" borderId="22" xfId="61" applyNumberFormat="1" applyFont="1" applyFill="1" applyBorder="1">
      <alignment/>
      <protection/>
    </xf>
    <xf numFmtId="166" fontId="2" fillId="38" borderId="22" xfId="61" applyNumberFormat="1" applyFont="1" applyFill="1" applyBorder="1" applyAlignment="1">
      <alignment horizontal="center"/>
      <protection/>
    </xf>
    <xf numFmtId="167" fontId="2" fillId="38" borderId="22" xfId="61" applyNumberFormat="1" applyFont="1" applyFill="1" applyBorder="1">
      <alignment/>
      <protection/>
    </xf>
    <xf numFmtId="2" fontId="2" fillId="38" borderId="22" xfId="61" applyNumberFormat="1" applyFont="1" applyFill="1" applyBorder="1">
      <alignment/>
      <protection/>
    </xf>
    <xf numFmtId="2" fontId="2" fillId="38" borderId="22" xfId="61" applyNumberFormat="1" applyFont="1" applyFill="1" applyBorder="1" applyAlignment="1">
      <alignment horizontal="center"/>
      <protection/>
    </xf>
    <xf numFmtId="2" fontId="2" fillId="38" borderId="22" xfId="61" applyNumberFormat="1" applyFont="1" applyFill="1" applyBorder="1" applyAlignment="1">
      <alignment horizontal="left" indent="3"/>
      <protection/>
    </xf>
    <xf numFmtId="2" fontId="2" fillId="38" borderId="33" xfId="61" applyNumberFormat="1" applyFont="1" applyFill="1" applyBorder="1" applyAlignment="1">
      <alignment horizontal="left" indent="3"/>
      <protection/>
    </xf>
    <xf numFmtId="0" fontId="2" fillId="40" borderId="15" xfId="61" applyFont="1" applyFill="1" applyBorder="1">
      <alignment/>
      <protection/>
    </xf>
    <xf numFmtId="0" fontId="2" fillId="40" borderId="15" xfId="61" applyFont="1" applyFill="1" applyBorder="1" applyAlignment="1">
      <alignment horizontal="center"/>
      <protection/>
    </xf>
    <xf numFmtId="166" fontId="2" fillId="40" borderId="15" xfId="61" applyNumberFormat="1" applyFont="1" applyFill="1" applyBorder="1">
      <alignment/>
      <protection/>
    </xf>
    <xf numFmtId="166" fontId="2" fillId="40" borderId="15" xfId="61" applyNumberFormat="1" applyFont="1" applyFill="1" applyBorder="1" applyAlignment="1">
      <alignment horizontal="center"/>
      <protection/>
    </xf>
    <xf numFmtId="167" fontId="2" fillId="40" borderId="15" xfId="61" applyNumberFormat="1" applyFont="1" applyFill="1" applyBorder="1">
      <alignment/>
      <protection/>
    </xf>
    <xf numFmtId="2" fontId="2" fillId="40" borderId="15" xfId="61" applyNumberFormat="1" applyFont="1" applyFill="1" applyBorder="1">
      <alignment/>
      <protection/>
    </xf>
    <xf numFmtId="2" fontId="2" fillId="40" borderId="15" xfId="61" applyNumberFormat="1" applyFont="1" applyFill="1" applyBorder="1" applyAlignment="1">
      <alignment horizontal="center"/>
      <protection/>
    </xf>
    <xf numFmtId="2" fontId="2" fillId="40" borderId="15" xfId="61" applyNumberFormat="1" applyFont="1" applyFill="1" applyBorder="1" applyAlignment="1">
      <alignment horizontal="left" indent="3"/>
      <protection/>
    </xf>
    <xf numFmtId="2" fontId="2" fillId="40" borderId="34" xfId="61" applyNumberFormat="1" applyFont="1" applyFill="1" applyBorder="1" applyAlignment="1">
      <alignment horizontal="left" indent="3"/>
      <protection/>
    </xf>
    <xf numFmtId="0" fontId="2" fillId="40" borderId="12" xfId="61" applyFont="1" applyFill="1" applyBorder="1">
      <alignment/>
      <protection/>
    </xf>
    <xf numFmtId="0" fontId="2" fillId="40" borderId="12" xfId="61" applyFont="1" applyFill="1" applyBorder="1" applyAlignment="1">
      <alignment horizontal="center"/>
      <protection/>
    </xf>
    <xf numFmtId="166" fontId="2" fillId="40" borderId="12" xfId="61" applyNumberFormat="1" applyFont="1" applyFill="1" applyBorder="1">
      <alignment/>
      <protection/>
    </xf>
    <xf numFmtId="166" fontId="2" fillId="40" borderId="12" xfId="61" applyNumberFormat="1" applyFont="1" applyFill="1" applyBorder="1" applyAlignment="1">
      <alignment horizontal="center"/>
      <protection/>
    </xf>
    <xf numFmtId="167" fontId="2" fillId="40" borderId="12" xfId="61" applyNumberFormat="1" applyFont="1" applyFill="1" applyBorder="1">
      <alignment/>
      <protection/>
    </xf>
    <xf numFmtId="2" fontId="2" fillId="40" borderId="12" xfId="61" applyNumberFormat="1" applyFont="1" applyFill="1" applyBorder="1">
      <alignment/>
      <protection/>
    </xf>
    <xf numFmtId="2" fontId="2" fillId="40" borderId="12" xfId="61" applyNumberFormat="1" applyFont="1" applyFill="1" applyBorder="1" applyAlignment="1">
      <alignment horizontal="center"/>
      <protection/>
    </xf>
    <xf numFmtId="2" fontId="2" fillId="40" borderId="12" xfId="61" applyNumberFormat="1" applyFont="1" applyFill="1" applyBorder="1" applyAlignment="1">
      <alignment horizontal="left" indent="3"/>
      <protection/>
    </xf>
    <xf numFmtId="2" fontId="2" fillId="40" borderId="19" xfId="61" applyNumberFormat="1" applyFont="1" applyFill="1" applyBorder="1" applyAlignment="1">
      <alignment horizontal="left" indent="3"/>
      <protection/>
    </xf>
    <xf numFmtId="0" fontId="2" fillId="40" borderId="17" xfId="61" applyFont="1" applyFill="1" applyBorder="1">
      <alignment/>
      <protection/>
    </xf>
    <xf numFmtId="0" fontId="2" fillId="40" borderId="17" xfId="61" applyFont="1" applyFill="1" applyBorder="1" applyAlignment="1">
      <alignment horizontal="center"/>
      <protection/>
    </xf>
    <xf numFmtId="166" fontId="2" fillId="40" borderId="17" xfId="61" applyNumberFormat="1" applyFont="1" applyFill="1" applyBorder="1">
      <alignment/>
      <protection/>
    </xf>
    <xf numFmtId="166" fontId="2" fillId="40" borderId="17" xfId="61" applyNumberFormat="1" applyFont="1" applyFill="1" applyBorder="1" applyAlignment="1">
      <alignment horizontal="center"/>
      <protection/>
    </xf>
    <xf numFmtId="167" fontId="2" fillId="40" borderId="17" xfId="61" applyNumberFormat="1" applyFont="1" applyFill="1" applyBorder="1">
      <alignment/>
      <protection/>
    </xf>
    <xf numFmtId="2" fontId="2" fillId="40" borderId="17" xfId="61" applyNumberFormat="1" applyFont="1" applyFill="1" applyBorder="1">
      <alignment/>
      <protection/>
    </xf>
    <xf numFmtId="2" fontId="2" fillId="40" borderId="17" xfId="61" applyNumberFormat="1" applyFont="1" applyFill="1" applyBorder="1" applyAlignment="1">
      <alignment horizontal="center"/>
      <protection/>
    </xf>
    <xf numFmtId="2" fontId="2" fillId="40" borderId="17" xfId="61" applyNumberFormat="1" applyFont="1" applyFill="1" applyBorder="1" applyAlignment="1">
      <alignment horizontal="left" indent="3"/>
      <protection/>
    </xf>
    <xf numFmtId="2" fontId="2" fillId="40" borderId="20" xfId="61" applyNumberFormat="1" applyFont="1" applyFill="1" applyBorder="1" applyAlignment="1">
      <alignment horizontal="left" indent="3"/>
      <protection/>
    </xf>
    <xf numFmtId="0" fontId="2" fillId="36" borderId="15" xfId="61" applyFont="1" applyFill="1" applyBorder="1">
      <alignment/>
      <protection/>
    </xf>
    <xf numFmtId="0" fontId="2" fillId="36" borderId="15" xfId="61" applyFont="1" applyFill="1" applyBorder="1" applyAlignment="1">
      <alignment horizontal="center"/>
      <protection/>
    </xf>
    <xf numFmtId="166" fontId="2" fillId="36" borderId="15" xfId="61" applyNumberFormat="1" applyFont="1" applyFill="1" applyBorder="1">
      <alignment/>
      <protection/>
    </xf>
    <xf numFmtId="166" fontId="2" fillId="36" borderId="15" xfId="61" applyNumberFormat="1" applyFont="1" applyFill="1" applyBorder="1" applyAlignment="1">
      <alignment horizontal="center"/>
      <protection/>
    </xf>
    <xf numFmtId="167" fontId="2" fillId="36" borderId="15" xfId="61" applyNumberFormat="1" applyFont="1" applyFill="1" applyBorder="1">
      <alignment/>
      <protection/>
    </xf>
    <xf numFmtId="2" fontId="2" fillId="36" borderId="15" xfId="61" applyNumberFormat="1" applyFont="1" applyFill="1" applyBorder="1">
      <alignment/>
      <protection/>
    </xf>
    <xf numFmtId="2" fontId="2" fillId="36" borderId="15" xfId="61" applyNumberFormat="1" applyFont="1" applyFill="1" applyBorder="1" applyAlignment="1">
      <alignment horizontal="center"/>
      <protection/>
    </xf>
    <xf numFmtId="2" fontId="2" fillId="36" borderId="15" xfId="61" applyNumberFormat="1" applyFont="1" applyFill="1" applyBorder="1" applyAlignment="1">
      <alignment horizontal="left" indent="3"/>
      <protection/>
    </xf>
    <xf numFmtId="2" fontId="2" fillId="36" borderId="34" xfId="61" applyNumberFormat="1" applyFont="1" applyFill="1" applyBorder="1" applyAlignment="1">
      <alignment horizontal="left" indent="3"/>
      <protection/>
    </xf>
    <xf numFmtId="0" fontId="2" fillId="36" borderId="12" xfId="61" applyFont="1" applyFill="1" applyBorder="1">
      <alignment/>
      <protection/>
    </xf>
    <xf numFmtId="0" fontId="2" fillId="36" borderId="12" xfId="61" applyFont="1" applyFill="1" applyBorder="1" applyAlignment="1">
      <alignment horizontal="center"/>
      <protection/>
    </xf>
    <xf numFmtId="166" fontId="2" fillId="36" borderId="12" xfId="61" applyNumberFormat="1" applyFont="1" applyFill="1" applyBorder="1">
      <alignment/>
      <protection/>
    </xf>
    <xf numFmtId="166" fontId="2" fillId="36" borderId="12" xfId="61" applyNumberFormat="1" applyFont="1" applyFill="1" applyBorder="1" applyAlignment="1">
      <alignment horizontal="center"/>
      <protection/>
    </xf>
    <xf numFmtId="167" fontId="2" fillId="36" borderId="12" xfId="61" applyNumberFormat="1" applyFont="1" applyFill="1" applyBorder="1">
      <alignment/>
      <protection/>
    </xf>
    <xf numFmtId="2" fontId="2" fillId="36" borderId="12" xfId="61" applyNumberFormat="1" applyFont="1" applyFill="1" applyBorder="1">
      <alignment/>
      <protection/>
    </xf>
    <xf numFmtId="2" fontId="2" fillId="36" borderId="12" xfId="61" applyNumberFormat="1" applyFont="1" applyFill="1" applyBorder="1" applyAlignment="1">
      <alignment horizontal="center"/>
      <protection/>
    </xf>
    <xf numFmtId="2" fontId="2" fillId="36" borderId="12" xfId="61" applyNumberFormat="1" applyFont="1" applyFill="1" applyBorder="1" applyAlignment="1">
      <alignment horizontal="left" indent="3"/>
      <protection/>
    </xf>
    <xf numFmtId="2" fontId="2" fillId="36" borderId="19" xfId="61" applyNumberFormat="1" applyFont="1" applyFill="1" applyBorder="1" applyAlignment="1">
      <alignment horizontal="left" indent="3"/>
      <protection/>
    </xf>
    <xf numFmtId="0" fontId="2" fillId="32" borderId="12" xfId="61" applyFont="1" applyFill="1" applyBorder="1" applyAlignment="1">
      <alignment horizontal="left"/>
      <protection/>
    </xf>
    <xf numFmtId="0" fontId="2" fillId="32" borderId="12" xfId="61" applyFont="1" applyFill="1" applyBorder="1" applyAlignment="1">
      <alignment horizontal="center"/>
      <protection/>
    </xf>
    <xf numFmtId="166" fontId="2" fillId="32" borderId="12" xfId="61" applyNumberFormat="1" applyFont="1" applyFill="1" applyBorder="1" applyAlignment="1">
      <alignment horizontal="right"/>
      <protection/>
    </xf>
    <xf numFmtId="166" fontId="2" fillId="32" borderId="12" xfId="61" applyNumberFormat="1" applyFont="1" applyFill="1" applyBorder="1">
      <alignment/>
      <protection/>
    </xf>
    <xf numFmtId="166" fontId="2" fillId="32" borderId="12" xfId="61" applyNumberFormat="1" applyFont="1" applyFill="1" applyBorder="1" applyAlignment="1">
      <alignment horizontal="center"/>
      <protection/>
    </xf>
    <xf numFmtId="167" fontId="2" fillId="32" borderId="12" xfId="61" applyNumberFormat="1" applyFont="1" applyFill="1" applyBorder="1">
      <alignment/>
      <protection/>
    </xf>
    <xf numFmtId="2" fontId="2" fillId="32" borderId="12" xfId="61" applyNumberFormat="1" applyFont="1" applyFill="1" applyBorder="1">
      <alignment/>
      <protection/>
    </xf>
    <xf numFmtId="2" fontId="2" fillId="32" borderId="12" xfId="61" applyNumberFormat="1" applyFont="1" applyFill="1" applyBorder="1" applyAlignment="1">
      <alignment horizontal="center"/>
      <protection/>
    </xf>
    <xf numFmtId="2" fontId="2" fillId="32" borderId="12" xfId="61" applyNumberFormat="1" applyFont="1" applyFill="1" applyBorder="1" applyAlignment="1">
      <alignment horizontal="left" indent="3"/>
      <protection/>
    </xf>
    <xf numFmtId="2" fontId="2" fillId="32" borderId="34" xfId="61" applyNumberFormat="1" applyFont="1" applyFill="1" applyBorder="1" applyAlignment="1">
      <alignment horizontal="left" indent="3"/>
      <protection/>
    </xf>
    <xf numFmtId="0" fontId="2" fillId="38" borderId="30" xfId="61" applyFont="1" applyFill="1" applyBorder="1">
      <alignment/>
      <protection/>
    </xf>
    <xf numFmtId="0" fontId="2" fillId="38" borderId="30" xfId="61" applyFont="1" applyFill="1" applyBorder="1" applyAlignment="1">
      <alignment horizontal="center"/>
      <protection/>
    </xf>
    <xf numFmtId="166" fontId="2" fillId="38" borderId="30" xfId="61" applyNumberFormat="1" applyFont="1" applyFill="1" applyBorder="1">
      <alignment/>
      <protection/>
    </xf>
    <xf numFmtId="166" fontId="2" fillId="38" borderId="30" xfId="61" applyNumberFormat="1" applyFont="1" applyFill="1" applyBorder="1" applyAlignment="1">
      <alignment horizontal="center"/>
      <protection/>
    </xf>
    <xf numFmtId="167" fontId="2" fillId="38" borderId="30" xfId="61" applyNumberFormat="1" applyFont="1" applyFill="1" applyBorder="1">
      <alignment/>
      <protection/>
    </xf>
    <xf numFmtId="2" fontId="2" fillId="38" borderId="30" xfId="61" applyNumberFormat="1" applyFont="1" applyFill="1" applyBorder="1">
      <alignment/>
      <protection/>
    </xf>
    <xf numFmtId="2" fontId="2" fillId="38" borderId="30" xfId="61" applyNumberFormat="1" applyFont="1" applyFill="1" applyBorder="1" applyAlignment="1">
      <alignment horizontal="center"/>
      <protection/>
    </xf>
    <xf numFmtId="2" fontId="2" fillId="38" borderId="30" xfId="61" applyNumberFormat="1" applyFont="1" applyFill="1" applyBorder="1" applyAlignment="1">
      <alignment horizontal="left" indent="3"/>
      <protection/>
    </xf>
    <xf numFmtId="2" fontId="2" fillId="38" borderId="35" xfId="61" applyNumberFormat="1" applyFont="1" applyFill="1" applyBorder="1" applyAlignment="1">
      <alignment horizontal="left" indent="3"/>
      <protection/>
    </xf>
    <xf numFmtId="0" fontId="2" fillId="32" borderId="41" xfId="61" applyFont="1" applyFill="1" applyBorder="1" applyAlignment="1">
      <alignment horizontal="left" vertical="center"/>
      <protection/>
    </xf>
    <xf numFmtId="0" fontId="2" fillId="32" borderId="41" xfId="61" applyFont="1" applyFill="1" applyBorder="1" applyAlignment="1">
      <alignment horizontal="center" vertical="center"/>
      <protection/>
    </xf>
    <xf numFmtId="166" fontId="2" fillId="32" borderId="41" xfId="61" applyNumberFormat="1" applyFont="1" applyFill="1" applyBorder="1" applyAlignment="1">
      <alignment horizontal="center" vertical="center"/>
      <protection/>
    </xf>
    <xf numFmtId="167" fontId="2" fillId="32" borderId="41" xfId="61" applyNumberFormat="1" applyFont="1" applyFill="1" applyBorder="1" applyAlignment="1">
      <alignment horizontal="center" vertical="center"/>
      <protection/>
    </xf>
    <xf numFmtId="2" fontId="2" fillId="32" borderId="41" xfId="61" applyNumberFormat="1" applyFont="1" applyFill="1" applyBorder="1" applyAlignment="1">
      <alignment horizontal="center" vertical="center"/>
      <protection/>
    </xf>
    <xf numFmtId="2" fontId="2" fillId="32" borderId="44" xfId="61" applyNumberFormat="1" applyFont="1" applyFill="1" applyBorder="1" applyAlignment="1">
      <alignment horizontal="center" vertical="center"/>
      <protection/>
    </xf>
    <xf numFmtId="0" fontId="2" fillId="37" borderId="12" xfId="61" applyFont="1" applyFill="1" applyBorder="1" applyAlignment="1">
      <alignment horizontal="left" vertical="center"/>
      <protection/>
    </xf>
    <xf numFmtId="0" fontId="2" fillId="37" borderId="12" xfId="61" applyFont="1" applyFill="1" applyBorder="1" applyAlignment="1">
      <alignment horizontal="center" vertical="center"/>
      <protection/>
    </xf>
    <xf numFmtId="166" fontId="2" fillId="37" borderId="12" xfId="61" applyNumberFormat="1" applyFont="1" applyFill="1" applyBorder="1" applyAlignment="1">
      <alignment horizontal="center" vertical="center"/>
      <protection/>
    </xf>
    <xf numFmtId="167" fontId="2" fillId="37" borderId="12" xfId="61" applyNumberFormat="1" applyFont="1" applyFill="1" applyBorder="1" applyAlignment="1">
      <alignment horizontal="center" vertical="center"/>
      <protection/>
    </xf>
    <xf numFmtId="2" fontId="2" fillId="37" borderId="12" xfId="61" applyNumberFormat="1" applyFont="1" applyFill="1" applyBorder="1" applyAlignment="1">
      <alignment horizontal="center" vertical="center"/>
      <protection/>
    </xf>
    <xf numFmtId="2" fontId="2" fillId="37" borderId="19" xfId="61" applyNumberFormat="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left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166" fontId="2" fillId="0" borderId="12" xfId="61" applyNumberFormat="1" applyFont="1" applyFill="1" applyBorder="1" applyAlignment="1">
      <alignment horizontal="center" vertical="center"/>
      <protection/>
    </xf>
    <xf numFmtId="167" fontId="2" fillId="0" borderId="12" xfId="61" applyNumberFormat="1" applyFont="1" applyFill="1" applyBorder="1" applyAlignment="1">
      <alignment horizontal="center" vertical="center"/>
      <protection/>
    </xf>
    <xf numFmtId="2" fontId="2" fillId="0" borderId="12" xfId="61" applyNumberFormat="1" applyFont="1" applyFill="1" applyBorder="1" applyAlignment="1">
      <alignment horizontal="center" vertical="center"/>
      <protection/>
    </xf>
    <xf numFmtId="2" fontId="2" fillId="0" borderId="19" xfId="61" applyNumberFormat="1" applyFont="1" applyFill="1" applyBorder="1" applyAlignment="1">
      <alignment horizontal="center" vertical="center"/>
      <protection/>
    </xf>
    <xf numFmtId="0" fontId="2" fillId="38" borderId="22" xfId="61" applyFont="1" applyFill="1" applyBorder="1" applyAlignment="1">
      <alignment vertical="center"/>
      <protection/>
    </xf>
    <xf numFmtId="0" fontId="2" fillId="38" borderId="22" xfId="61" applyFont="1" applyFill="1" applyBorder="1" applyAlignment="1">
      <alignment horizontal="center" vertical="center"/>
      <protection/>
    </xf>
    <xf numFmtId="166" fontId="2" fillId="38" borderId="22" xfId="61" applyNumberFormat="1" applyFont="1" applyFill="1" applyBorder="1" applyAlignment="1">
      <alignment horizontal="center" vertical="center"/>
      <protection/>
    </xf>
    <xf numFmtId="167" fontId="2" fillId="38" borderId="22" xfId="61" applyNumberFormat="1" applyFont="1" applyFill="1" applyBorder="1" applyAlignment="1">
      <alignment horizontal="center" vertical="center"/>
      <protection/>
    </xf>
    <xf numFmtId="2" fontId="2" fillId="38" borderId="22" xfId="61" applyNumberFormat="1" applyFont="1" applyFill="1" applyBorder="1" applyAlignment="1">
      <alignment horizontal="center" vertical="center"/>
      <protection/>
    </xf>
    <xf numFmtId="2" fontId="2" fillId="38" borderId="33" xfId="61" applyNumberFormat="1" applyFont="1" applyFill="1" applyBorder="1" applyAlignment="1">
      <alignment horizontal="center" vertical="center"/>
      <protection/>
    </xf>
    <xf numFmtId="0" fontId="2" fillId="38" borderId="30" xfId="61" applyFont="1" applyFill="1" applyBorder="1" applyAlignment="1">
      <alignment vertical="center"/>
      <protection/>
    </xf>
    <xf numFmtId="0" fontId="2" fillId="38" borderId="30" xfId="61" applyFont="1" applyFill="1" applyBorder="1" applyAlignment="1">
      <alignment horizontal="center" vertical="center"/>
      <protection/>
    </xf>
    <xf numFmtId="166" fontId="2" fillId="38" borderId="30" xfId="61" applyNumberFormat="1" applyFont="1" applyFill="1" applyBorder="1" applyAlignment="1">
      <alignment horizontal="center" vertical="center"/>
      <protection/>
    </xf>
    <xf numFmtId="167" fontId="2" fillId="38" borderId="30" xfId="61" applyNumberFormat="1" applyFont="1" applyFill="1" applyBorder="1" applyAlignment="1">
      <alignment horizontal="center" vertical="center"/>
      <protection/>
    </xf>
    <xf numFmtId="2" fontId="2" fillId="38" borderId="30" xfId="61" applyNumberFormat="1" applyFont="1" applyFill="1" applyBorder="1" applyAlignment="1">
      <alignment horizontal="center" vertical="center"/>
      <protection/>
    </xf>
    <xf numFmtId="2" fontId="2" fillId="38" borderId="35" xfId="61" applyNumberFormat="1" applyFont="1" applyFill="1" applyBorder="1" applyAlignment="1">
      <alignment horizontal="center" vertical="center"/>
      <protection/>
    </xf>
    <xf numFmtId="0" fontId="2" fillId="40" borderId="15" xfId="61" applyFont="1" applyFill="1" applyBorder="1" applyAlignment="1">
      <alignment vertical="center"/>
      <protection/>
    </xf>
    <xf numFmtId="0" fontId="2" fillId="40" borderId="15" xfId="61" applyFont="1" applyFill="1" applyBorder="1" applyAlignment="1">
      <alignment horizontal="center" vertical="center"/>
      <protection/>
    </xf>
    <xf numFmtId="166" fontId="2" fillId="40" borderId="15" xfId="61" applyNumberFormat="1" applyFont="1" applyFill="1" applyBorder="1" applyAlignment="1">
      <alignment horizontal="center" vertical="center"/>
      <protection/>
    </xf>
    <xf numFmtId="167" fontId="2" fillId="40" borderId="15" xfId="61" applyNumberFormat="1" applyFont="1" applyFill="1" applyBorder="1" applyAlignment="1">
      <alignment horizontal="center" vertical="center"/>
      <protection/>
    </xf>
    <xf numFmtId="2" fontId="2" fillId="40" borderId="15" xfId="61" applyNumberFormat="1" applyFont="1" applyFill="1" applyBorder="1" applyAlignment="1">
      <alignment horizontal="center" vertical="center"/>
      <protection/>
    </xf>
    <xf numFmtId="2" fontId="2" fillId="40" borderId="34" xfId="61" applyNumberFormat="1" applyFont="1" applyFill="1" applyBorder="1" applyAlignment="1">
      <alignment horizontal="center" vertical="center"/>
      <protection/>
    </xf>
    <xf numFmtId="0" fontId="2" fillId="40" borderId="12" xfId="61" applyFont="1" applyFill="1" applyBorder="1" applyAlignment="1">
      <alignment vertical="center"/>
      <protection/>
    </xf>
    <xf numFmtId="0" fontId="2" fillId="40" borderId="12" xfId="61" applyFont="1" applyFill="1" applyBorder="1" applyAlignment="1">
      <alignment horizontal="center" vertical="center"/>
      <protection/>
    </xf>
    <xf numFmtId="166" fontId="2" fillId="40" borderId="12" xfId="61" applyNumberFormat="1" applyFont="1" applyFill="1" applyBorder="1" applyAlignment="1">
      <alignment horizontal="center" vertical="center"/>
      <protection/>
    </xf>
    <xf numFmtId="167" fontId="2" fillId="40" borderId="12" xfId="61" applyNumberFormat="1" applyFont="1" applyFill="1" applyBorder="1" applyAlignment="1">
      <alignment horizontal="center" vertical="center"/>
      <protection/>
    </xf>
    <xf numFmtId="2" fontId="2" fillId="40" borderId="12" xfId="61" applyNumberFormat="1" applyFont="1" applyFill="1" applyBorder="1" applyAlignment="1">
      <alignment horizontal="center" vertical="center"/>
      <protection/>
    </xf>
    <xf numFmtId="2" fontId="2" fillId="40" borderId="19" xfId="61" applyNumberFormat="1" applyFont="1" applyFill="1" applyBorder="1" applyAlignment="1">
      <alignment horizontal="center" vertical="center"/>
      <protection/>
    </xf>
    <xf numFmtId="0" fontId="2" fillId="40" borderId="17" xfId="61" applyFont="1" applyFill="1" applyBorder="1" applyAlignment="1">
      <alignment vertical="center"/>
      <protection/>
    </xf>
    <xf numFmtId="0" fontId="2" fillId="40" borderId="17" xfId="61" applyFont="1" applyFill="1" applyBorder="1" applyAlignment="1">
      <alignment horizontal="center" vertical="center"/>
      <protection/>
    </xf>
    <xf numFmtId="166" fontId="2" fillId="40" borderId="17" xfId="61" applyNumberFormat="1" applyFont="1" applyFill="1" applyBorder="1" applyAlignment="1">
      <alignment horizontal="center" vertical="center"/>
      <protection/>
    </xf>
    <xf numFmtId="167" fontId="2" fillId="40" borderId="17" xfId="61" applyNumberFormat="1" applyFont="1" applyFill="1" applyBorder="1" applyAlignment="1">
      <alignment horizontal="center" vertical="center"/>
      <protection/>
    </xf>
    <xf numFmtId="2" fontId="2" fillId="40" borderId="17" xfId="61" applyNumberFormat="1" applyFont="1" applyFill="1" applyBorder="1" applyAlignment="1">
      <alignment horizontal="center" vertical="center"/>
      <protection/>
    </xf>
    <xf numFmtId="2" fontId="2" fillId="40" borderId="20" xfId="61" applyNumberFormat="1" applyFont="1" applyFill="1" applyBorder="1" applyAlignment="1">
      <alignment horizontal="center" vertical="center"/>
      <protection/>
    </xf>
    <xf numFmtId="0" fontId="2" fillId="37" borderId="15" xfId="61" applyFont="1" applyFill="1" applyBorder="1" applyAlignment="1">
      <alignment horizontal="left" vertical="center"/>
      <protection/>
    </xf>
    <xf numFmtId="0" fontId="2" fillId="37" borderId="15" xfId="61" applyFont="1" applyFill="1" applyBorder="1" applyAlignment="1">
      <alignment horizontal="center" vertical="center"/>
      <protection/>
    </xf>
    <xf numFmtId="166" fontId="2" fillId="37" borderId="15" xfId="61" applyNumberFormat="1" applyFont="1" applyFill="1" applyBorder="1" applyAlignment="1">
      <alignment horizontal="center" vertical="center"/>
      <protection/>
    </xf>
    <xf numFmtId="167" fontId="2" fillId="37" borderId="15" xfId="61" applyNumberFormat="1" applyFont="1" applyFill="1" applyBorder="1" applyAlignment="1">
      <alignment horizontal="center" vertical="center"/>
      <protection/>
    </xf>
    <xf numFmtId="2" fontId="2" fillId="37" borderId="15" xfId="61" applyNumberFormat="1" applyFont="1" applyFill="1" applyBorder="1" applyAlignment="1">
      <alignment horizontal="center" vertical="center"/>
      <protection/>
    </xf>
    <xf numFmtId="2" fontId="2" fillId="37" borderId="34" xfId="61" applyNumberFormat="1" applyFont="1" applyFill="1" applyBorder="1" applyAlignment="1">
      <alignment horizontal="center" vertical="center"/>
      <protection/>
    </xf>
    <xf numFmtId="2" fontId="2" fillId="37" borderId="33" xfId="61" applyNumberFormat="1" applyFont="1" applyFill="1" applyBorder="1" applyAlignment="1">
      <alignment horizontal="center" vertical="center"/>
      <protection/>
    </xf>
    <xf numFmtId="2" fontId="2" fillId="40" borderId="12" xfId="61" applyNumberFormat="1" applyFont="1" applyFill="1" applyBorder="1" applyAlignment="1">
      <alignment horizontal="left" vertical="center"/>
      <protection/>
    </xf>
    <xf numFmtId="1" fontId="2" fillId="40" borderId="12" xfId="61" applyNumberFormat="1" applyFont="1" applyFill="1" applyBorder="1" applyAlignment="1">
      <alignment horizontal="center" vertical="center"/>
      <protection/>
    </xf>
    <xf numFmtId="0" fontId="2" fillId="45" borderId="22" xfId="0" applyFont="1" applyFill="1" applyBorder="1" applyAlignment="1">
      <alignment horizontal="center"/>
    </xf>
    <xf numFmtId="166" fontId="2" fillId="45" borderId="15" xfId="61" applyNumberFormat="1" applyFont="1" applyFill="1" applyBorder="1" applyAlignment="1">
      <alignment horizontal="center" vertical="center"/>
      <protection/>
    </xf>
    <xf numFmtId="167" fontId="2" fillId="45" borderId="15" xfId="61" applyNumberFormat="1" applyFont="1" applyFill="1" applyBorder="1" applyAlignment="1">
      <alignment horizontal="center" vertical="center"/>
      <protection/>
    </xf>
    <xf numFmtId="2" fontId="2" fillId="45" borderId="15" xfId="61" applyNumberFormat="1" applyFont="1" applyFill="1" applyBorder="1" applyAlignment="1">
      <alignment horizontal="center" vertical="center"/>
      <protection/>
    </xf>
    <xf numFmtId="2" fontId="2" fillId="45" borderId="34" xfId="61" applyNumberFormat="1" applyFont="1" applyFill="1" applyBorder="1" applyAlignment="1">
      <alignment horizontal="center" vertical="center"/>
      <protection/>
    </xf>
    <xf numFmtId="0" fontId="2" fillId="39" borderId="10" xfId="0" applyFont="1" applyFill="1" applyBorder="1" applyAlignment="1">
      <alignment horizontal="center"/>
    </xf>
    <xf numFmtId="2" fontId="2" fillId="39" borderId="10" xfId="0" applyNumberFormat="1" applyFont="1" applyFill="1" applyBorder="1" applyAlignment="1">
      <alignment horizontal="left" vertical="center"/>
    </xf>
    <xf numFmtId="2" fontId="2" fillId="39" borderId="10" xfId="0" applyNumberFormat="1" applyFont="1" applyFill="1" applyBorder="1" applyAlignment="1">
      <alignment horizontal="center" vertical="center"/>
    </xf>
    <xf numFmtId="2" fontId="2" fillId="39" borderId="1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/>
    </xf>
    <xf numFmtId="2" fontId="2" fillId="40" borderId="22" xfId="61" applyNumberFormat="1" applyFont="1" applyFill="1" applyBorder="1" applyAlignment="1">
      <alignment horizontal="left" vertical="center"/>
      <protection/>
    </xf>
    <xf numFmtId="0" fontId="2" fillId="40" borderId="22" xfId="61" applyFont="1" applyFill="1" applyBorder="1" applyAlignment="1">
      <alignment horizontal="center" vertical="center"/>
      <protection/>
    </xf>
    <xf numFmtId="166" fontId="2" fillId="40" borderId="22" xfId="61" applyNumberFormat="1" applyFont="1" applyFill="1" applyBorder="1" applyAlignment="1">
      <alignment horizontal="center" vertical="center"/>
      <protection/>
    </xf>
    <xf numFmtId="167" fontId="2" fillId="40" borderId="22" xfId="61" applyNumberFormat="1" applyFont="1" applyFill="1" applyBorder="1" applyAlignment="1">
      <alignment horizontal="center" vertical="center"/>
      <protection/>
    </xf>
    <xf numFmtId="2" fontId="2" fillId="40" borderId="22" xfId="61" applyNumberFormat="1" applyFont="1" applyFill="1" applyBorder="1" applyAlignment="1">
      <alignment horizontal="center" vertical="center"/>
      <protection/>
    </xf>
    <xf numFmtId="2" fontId="2" fillId="40" borderId="33" xfId="61" applyNumberFormat="1" applyFont="1" applyFill="1" applyBorder="1" applyAlignment="1">
      <alignment horizontal="center" vertical="center"/>
      <protection/>
    </xf>
    <xf numFmtId="0" fontId="2" fillId="45" borderId="12" xfId="61" applyFont="1" applyFill="1" applyBorder="1" applyAlignment="1">
      <alignment horizontal="left" vertical="center"/>
      <protection/>
    </xf>
    <xf numFmtId="0" fontId="2" fillId="45" borderId="12" xfId="61" applyFont="1" applyFill="1" applyBorder="1" applyAlignment="1">
      <alignment horizontal="center" vertical="center"/>
      <protection/>
    </xf>
    <xf numFmtId="166" fontId="2" fillId="45" borderId="12" xfId="61" applyNumberFormat="1" applyFont="1" applyFill="1" applyBorder="1" applyAlignment="1">
      <alignment horizontal="center" vertical="center"/>
      <protection/>
    </xf>
    <xf numFmtId="167" fontId="2" fillId="45" borderId="12" xfId="61" applyNumberFormat="1" applyFont="1" applyFill="1" applyBorder="1" applyAlignment="1">
      <alignment horizontal="center" vertical="center"/>
      <protection/>
    </xf>
    <xf numFmtId="2" fontId="2" fillId="45" borderId="12" xfId="61" applyNumberFormat="1" applyFont="1" applyFill="1" applyBorder="1" applyAlignment="1">
      <alignment horizontal="center" vertical="center"/>
      <protection/>
    </xf>
    <xf numFmtId="0" fontId="2" fillId="45" borderId="15" xfId="61" applyFont="1" applyFill="1" applyBorder="1" applyAlignment="1">
      <alignment horizontal="left" vertical="center"/>
      <protection/>
    </xf>
    <xf numFmtId="0" fontId="2" fillId="45" borderId="15" xfId="61" applyFont="1" applyFill="1" applyBorder="1" applyAlignment="1">
      <alignment horizontal="center" vertical="center"/>
      <protection/>
    </xf>
    <xf numFmtId="2" fontId="2" fillId="45" borderId="19" xfId="61" applyNumberFormat="1" applyFont="1" applyFill="1" applyBorder="1" applyAlignment="1">
      <alignment horizontal="center" vertical="center"/>
      <protection/>
    </xf>
    <xf numFmtId="2" fontId="2" fillId="45" borderId="17" xfId="61" applyNumberFormat="1" applyFont="1" applyFill="1" applyBorder="1" applyAlignment="1">
      <alignment horizontal="left" vertical="center"/>
      <protection/>
    </xf>
    <xf numFmtId="0" fontId="2" fillId="45" borderId="17" xfId="61" applyFont="1" applyFill="1" applyBorder="1" applyAlignment="1">
      <alignment horizontal="center" vertical="center"/>
      <protection/>
    </xf>
    <xf numFmtId="166" fontId="2" fillId="45" borderId="17" xfId="61" applyNumberFormat="1" applyFont="1" applyFill="1" applyBorder="1" applyAlignment="1">
      <alignment horizontal="center" vertical="center"/>
      <protection/>
    </xf>
    <xf numFmtId="167" fontId="2" fillId="45" borderId="17" xfId="61" applyNumberFormat="1" applyFont="1" applyFill="1" applyBorder="1" applyAlignment="1">
      <alignment horizontal="center" vertical="center"/>
      <protection/>
    </xf>
    <xf numFmtId="2" fontId="2" fillId="45" borderId="17" xfId="61" applyNumberFormat="1" applyFont="1" applyFill="1" applyBorder="1" applyAlignment="1">
      <alignment horizontal="center" vertical="center"/>
      <protection/>
    </xf>
    <xf numFmtId="2" fontId="2" fillId="45" borderId="20" xfId="61" applyNumberFormat="1" applyFont="1" applyFill="1" applyBorder="1" applyAlignment="1">
      <alignment horizontal="center" vertical="center"/>
      <protection/>
    </xf>
    <xf numFmtId="0" fontId="2" fillId="41" borderId="0" xfId="0" applyFont="1" applyFill="1" applyAlignment="1">
      <alignment horizontal="center"/>
    </xf>
    <xf numFmtId="0" fontId="4" fillId="41" borderId="0" xfId="0" applyFont="1" applyFill="1" applyAlignment="1">
      <alignment/>
    </xf>
    <xf numFmtId="0" fontId="2" fillId="41" borderId="0" xfId="0" applyFont="1" applyFill="1" applyBorder="1" applyAlignment="1">
      <alignment vertical="center" wrapText="1"/>
    </xf>
    <xf numFmtId="1" fontId="2" fillId="35" borderId="22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" fontId="2" fillId="42" borderId="12" xfId="0" applyNumberFormat="1" applyFont="1" applyFill="1" applyBorder="1" applyAlignment="1">
      <alignment horizontal="center"/>
    </xf>
    <xf numFmtId="166" fontId="2" fillId="42" borderId="30" xfId="0" applyNumberFormat="1" applyFont="1" applyFill="1" applyBorder="1" applyAlignment="1">
      <alignment/>
    </xf>
    <xf numFmtId="1" fontId="2" fillId="42" borderId="17" xfId="0" applyNumberFormat="1" applyFont="1" applyFill="1" applyBorder="1" applyAlignment="1">
      <alignment horizontal="center"/>
    </xf>
    <xf numFmtId="1" fontId="2" fillId="43" borderId="15" xfId="0" applyNumberFormat="1" applyFont="1" applyFill="1" applyBorder="1" applyAlignment="1">
      <alignment horizontal="center"/>
    </xf>
    <xf numFmtId="0" fontId="2" fillId="43" borderId="22" xfId="0" applyFont="1" applyFill="1" applyBorder="1" applyAlignment="1">
      <alignment/>
    </xf>
    <xf numFmtId="1" fontId="2" fillId="43" borderId="12" xfId="0" applyNumberFormat="1" applyFont="1" applyFill="1" applyBorder="1" applyAlignment="1">
      <alignment horizontal="center"/>
    </xf>
    <xf numFmtId="1" fontId="2" fillId="43" borderId="17" xfId="0" applyNumberFormat="1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165" fontId="2" fillId="36" borderId="15" xfId="0" applyNumberFormat="1" applyFont="1" applyFill="1" applyBorder="1" applyAlignment="1">
      <alignment horizontal="center"/>
    </xf>
    <xf numFmtId="1" fontId="2" fillId="36" borderId="22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66" fontId="2" fillId="36" borderId="30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165" fontId="2" fillId="36" borderId="17" xfId="0" applyNumberFormat="1" applyFont="1" applyFill="1" applyBorder="1" applyAlignment="1">
      <alignment/>
    </xf>
    <xf numFmtId="0" fontId="2" fillId="35" borderId="22" xfId="0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166" fontId="2" fillId="35" borderId="22" xfId="0" applyNumberFormat="1" applyFont="1" applyFill="1" applyBorder="1" applyAlignment="1" applyProtection="1">
      <alignment/>
      <protection locked="0"/>
    </xf>
    <xf numFmtId="0" fontId="2" fillId="44" borderId="12" xfId="0" applyFont="1" applyFill="1" applyBorder="1" applyAlignment="1">
      <alignment/>
    </xf>
    <xf numFmtId="166" fontId="2" fillId="43" borderId="22" xfId="0" applyNumberFormat="1" applyFont="1" applyFill="1" applyBorder="1" applyAlignment="1">
      <alignment horizontal="left" indent="4"/>
    </xf>
    <xf numFmtId="166" fontId="2" fillId="49" borderId="15" xfId="0" applyNumberFormat="1" applyFont="1" applyFill="1" applyBorder="1" applyAlignment="1">
      <alignment horizontal="left" indent="4"/>
    </xf>
    <xf numFmtId="167" fontId="2" fillId="49" borderId="15" xfId="0" applyNumberFormat="1" applyFont="1" applyFill="1" applyBorder="1" applyAlignment="1">
      <alignment/>
    </xf>
    <xf numFmtId="167" fontId="2" fillId="49" borderId="13" xfId="0" applyNumberFormat="1" applyFont="1" applyFill="1" applyBorder="1" applyAlignment="1">
      <alignment/>
    </xf>
    <xf numFmtId="0" fontId="9" fillId="35" borderId="15" xfId="62" applyFont="1" applyFill="1" applyBorder="1" applyAlignment="1">
      <alignment vertical="center" wrapText="1"/>
      <protection/>
    </xf>
    <xf numFmtId="0" fontId="2" fillId="35" borderId="15" xfId="62" applyFont="1" applyFill="1" applyBorder="1" applyAlignment="1">
      <alignment horizontal="center" vertical="center"/>
      <protection/>
    </xf>
    <xf numFmtId="4" fontId="9" fillId="35" borderId="15" xfId="0" applyNumberFormat="1" applyFont="1" applyFill="1" applyBorder="1" applyAlignment="1">
      <alignment vertical="top" wrapText="1"/>
    </xf>
    <xf numFmtId="4" fontId="9" fillId="35" borderId="15" xfId="62" applyNumberFormat="1" applyFont="1" applyFill="1" applyBorder="1" applyAlignment="1">
      <alignment horizontal="center" vertical="center" wrapText="1"/>
      <protection/>
    </xf>
    <xf numFmtId="0" fontId="9" fillId="35" borderId="12" xfId="62" applyFont="1" applyFill="1" applyBorder="1" applyAlignment="1">
      <alignment horizontal="left" vertical="center" wrapText="1"/>
      <protection/>
    </xf>
    <xf numFmtId="0" fontId="9" fillId="35" borderId="12" xfId="62" applyFont="1" applyFill="1" applyBorder="1" applyAlignment="1">
      <alignment vertical="center" wrapText="1"/>
      <protection/>
    </xf>
    <xf numFmtId="0" fontId="2" fillId="35" borderId="12" xfId="62" applyFont="1" applyFill="1" applyBorder="1" applyAlignment="1">
      <alignment horizontal="center" vertical="center"/>
      <protection/>
    </xf>
    <xf numFmtId="4" fontId="9" fillId="35" borderId="12" xfId="0" applyNumberFormat="1" applyFont="1" applyFill="1" applyBorder="1" applyAlignment="1">
      <alignment vertical="top" wrapText="1"/>
    </xf>
    <xf numFmtId="4" fontId="9" fillId="35" borderId="12" xfId="62" applyNumberFormat="1" applyFont="1" applyFill="1" applyBorder="1" applyAlignment="1">
      <alignment horizontal="center" vertical="center" wrapText="1"/>
      <protection/>
    </xf>
    <xf numFmtId="0" fontId="9" fillId="35" borderId="17" xfId="62" applyFont="1" applyFill="1" applyBorder="1" applyAlignment="1">
      <alignment vertical="center" wrapText="1"/>
      <protection/>
    </xf>
    <xf numFmtId="0" fontId="2" fillId="35" borderId="17" xfId="62" applyFont="1" applyFill="1" applyBorder="1" applyAlignment="1">
      <alignment horizontal="center" vertical="center"/>
      <protection/>
    </xf>
    <xf numFmtId="4" fontId="9" fillId="35" borderId="17" xfId="0" applyNumberFormat="1" applyFont="1" applyFill="1" applyBorder="1" applyAlignment="1">
      <alignment vertical="top" wrapText="1"/>
    </xf>
    <xf numFmtId="4" fontId="9" fillId="35" borderId="17" xfId="62" applyNumberFormat="1" applyFont="1" applyFill="1" applyBorder="1" applyAlignment="1">
      <alignment horizontal="center" vertical="center" wrapText="1"/>
      <protection/>
    </xf>
    <xf numFmtId="0" fontId="9" fillId="42" borderId="15" xfId="62" applyFont="1" applyFill="1" applyBorder="1" applyAlignment="1">
      <alignment vertical="center" wrapText="1"/>
      <protection/>
    </xf>
    <xf numFmtId="0" fontId="9" fillId="42" borderId="15" xfId="62" applyFont="1" applyFill="1" applyBorder="1" applyAlignment="1">
      <alignment vertical="top" wrapText="1"/>
      <protection/>
    </xf>
    <xf numFmtId="0" fontId="2" fillId="42" borderId="15" xfId="62" applyFont="1" applyFill="1" applyBorder="1" applyAlignment="1">
      <alignment horizontal="center"/>
      <protection/>
    </xf>
    <xf numFmtId="4" fontId="9" fillId="42" borderId="15" xfId="0" applyNumberFormat="1" applyFont="1" applyFill="1" applyBorder="1" applyAlignment="1">
      <alignment vertical="top" wrapText="1"/>
    </xf>
    <xf numFmtId="4" fontId="9" fillId="42" borderId="15" xfId="62" applyNumberFormat="1" applyFont="1" applyFill="1" applyBorder="1" applyAlignment="1">
      <alignment horizontal="center" vertical="top" wrapText="1"/>
      <protection/>
    </xf>
    <xf numFmtId="0" fontId="9" fillId="42" borderId="12" xfId="62" applyFont="1" applyFill="1" applyBorder="1" applyAlignment="1">
      <alignment vertical="center" wrapText="1"/>
      <protection/>
    </xf>
    <xf numFmtId="0" fontId="9" fillId="42" borderId="12" xfId="62" applyFont="1" applyFill="1" applyBorder="1" applyAlignment="1">
      <alignment vertical="top" wrapText="1"/>
      <protection/>
    </xf>
    <xf numFmtId="0" fontId="2" fillId="42" borderId="12" xfId="62" applyFont="1" applyFill="1" applyBorder="1" applyAlignment="1">
      <alignment horizontal="center"/>
      <protection/>
    </xf>
    <xf numFmtId="4" fontId="9" fillId="42" borderId="12" xfId="0" applyNumberFormat="1" applyFont="1" applyFill="1" applyBorder="1" applyAlignment="1">
      <alignment vertical="top" wrapText="1"/>
    </xf>
    <xf numFmtId="4" fontId="9" fillId="42" borderId="12" xfId="62" applyNumberFormat="1" applyFont="1" applyFill="1" applyBorder="1" applyAlignment="1">
      <alignment horizontal="center" vertical="top" wrapText="1"/>
      <protection/>
    </xf>
    <xf numFmtId="0" fontId="9" fillId="42" borderId="17" xfId="62" applyFont="1" applyFill="1" applyBorder="1" applyAlignment="1">
      <alignment vertical="center" wrapText="1"/>
      <protection/>
    </xf>
    <xf numFmtId="0" fontId="9" fillId="42" borderId="17" xfId="62" applyFont="1" applyFill="1" applyBorder="1" applyAlignment="1">
      <alignment vertical="top" wrapText="1"/>
      <protection/>
    </xf>
    <xf numFmtId="0" fontId="2" fillId="42" borderId="17" xfId="62" applyFont="1" applyFill="1" applyBorder="1" applyAlignment="1">
      <alignment horizontal="center"/>
      <protection/>
    </xf>
    <xf numFmtId="4" fontId="9" fillId="42" borderId="17" xfId="0" applyNumberFormat="1" applyFont="1" applyFill="1" applyBorder="1" applyAlignment="1">
      <alignment vertical="top" wrapText="1"/>
    </xf>
    <xf numFmtId="4" fontId="9" fillId="42" borderId="17" xfId="62" applyNumberFormat="1" applyFont="1" applyFill="1" applyBorder="1" applyAlignment="1">
      <alignment horizontal="center" vertical="top" wrapText="1"/>
      <protection/>
    </xf>
    <xf numFmtId="0" fontId="9" fillId="43" borderId="15" xfId="62" applyFont="1" applyFill="1" applyBorder="1" applyAlignment="1">
      <alignment vertical="center" wrapText="1"/>
      <protection/>
    </xf>
    <xf numFmtId="0" fontId="9" fillId="43" borderId="15" xfId="62" applyFont="1" applyFill="1" applyBorder="1" applyAlignment="1">
      <alignment horizontal="center" vertical="center"/>
      <protection/>
    </xf>
    <xf numFmtId="4" fontId="9" fillId="43" borderId="15" xfId="0" applyNumberFormat="1" applyFont="1" applyFill="1" applyBorder="1" applyAlignment="1">
      <alignment vertical="top" wrapText="1"/>
    </xf>
    <xf numFmtId="4" fontId="9" fillId="43" borderId="15" xfId="62" applyNumberFormat="1" applyFont="1" applyFill="1" applyBorder="1" applyAlignment="1">
      <alignment horizontal="center" vertical="center" wrapText="1"/>
      <protection/>
    </xf>
    <xf numFmtId="0" fontId="9" fillId="43" borderId="12" xfId="62" applyFont="1" applyFill="1" applyBorder="1" applyAlignment="1">
      <alignment vertical="center" wrapText="1"/>
      <protection/>
    </xf>
    <xf numFmtId="0" fontId="9" fillId="43" borderId="12" xfId="62" applyFont="1" applyFill="1" applyBorder="1" applyAlignment="1">
      <alignment horizontal="center" vertical="center"/>
      <protection/>
    </xf>
    <xf numFmtId="4" fontId="9" fillId="43" borderId="12" xfId="0" applyNumberFormat="1" applyFont="1" applyFill="1" applyBorder="1" applyAlignment="1">
      <alignment vertical="top" wrapText="1"/>
    </xf>
    <xf numFmtId="4" fontId="9" fillId="43" borderId="12" xfId="62" applyNumberFormat="1" applyFont="1" applyFill="1" applyBorder="1" applyAlignment="1">
      <alignment horizontal="center" vertical="center" wrapText="1"/>
      <protection/>
    </xf>
    <xf numFmtId="0" fontId="2" fillId="43" borderId="12" xfId="62" applyFont="1" applyFill="1" applyBorder="1" applyAlignment="1">
      <alignment horizontal="center" vertical="center"/>
      <protection/>
    </xf>
    <xf numFmtId="0" fontId="9" fillId="43" borderId="17" xfId="62" applyFont="1" applyFill="1" applyBorder="1" applyAlignment="1">
      <alignment vertical="center" wrapText="1"/>
      <protection/>
    </xf>
    <xf numFmtId="4" fontId="2" fillId="43" borderId="17" xfId="62" applyNumberFormat="1" applyFont="1" applyFill="1" applyBorder="1" applyAlignment="1">
      <alignment horizontal="center" vertical="center"/>
      <protection/>
    </xf>
    <xf numFmtId="4" fontId="9" fillId="43" borderId="17" xfId="0" applyNumberFormat="1" applyFont="1" applyFill="1" applyBorder="1" applyAlignment="1">
      <alignment vertical="top" wrapText="1"/>
    </xf>
    <xf numFmtId="4" fontId="9" fillId="43" borderId="17" xfId="62" applyNumberFormat="1" applyFont="1" applyFill="1" applyBorder="1" applyAlignment="1">
      <alignment horizontal="center" vertical="center" wrapText="1"/>
      <protection/>
    </xf>
    <xf numFmtId="0" fontId="9" fillId="36" borderId="15" xfId="62" applyFont="1" applyFill="1" applyBorder="1" applyAlignment="1">
      <alignment vertical="center" wrapText="1"/>
      <protection/>
    </xf>
    <xf numFmtId="4" fontId="2" fillId="36" borderId="15" xfId="62" applyNumberFormat="1" applyFont="1" applyFill="1" applyBorder="1" applyAlignment="1">
      <alignment horizontal="center" vertical="center"/>
      <protection/>
    </xf>
    <xf numFmtId="4" fontId="9" fillId="36" borderId="15" xfId="0" applyNumberFormat="1" applyFont="1" applyFill="1" applyBorder="1" applyAlignment="1">
      <alignment vertical="top" wrapText="1"/>
    </xf>
    <xf numFmtId="4" fontId="9" fillId="36" borderId="15" xfId="62" applyNumberFormat="1" applyFont="1" applyFill="1" applyBorder="1" applyAlignment="1">
      <alignment horizontal="center" vertical="center" wrapText="1"/>
      <protection/>
    </xf>
    <xf numFmtId="0" fontId="9" fillId="36" borderId="12" xfId="62" applyFont="1" applyFill="1" applyBorder="1" applyAlignment="1">
      <alignment vertical="center" wrapText="1"/>
      <protection/>
    </xf>
    <xf numFmtId="4" fontId="2" fillId="36" borderId="12" xfId="62" applyNumberFormat="1" applyFont="1" applyFill="1" applyBorder="1" applyAlignment="1">
      <alignment horizontal="center" vertical="center"/>
      <protection/>
    </xf>
    <xf numFmtId="4" fontId="9" fillId="36" borderId="12" xfId="0" applyNumberFormat="1" applyFont="1" applyFill="1" applyBorder="1" applyAlignment="1">
      <alignment vertical="top" wrapText="1"/>
    </xf>
    <xf numFmtId="4" fontId="9" fillId="36" borderId="12" xfId="62" applyNumberFormat="1" applyFont="1" applyFill="1" applyBorder="1" applyAlignment="1">
      <alignment horizontal="center" vertical="center" wrapText="1"/>
      <protection/>
    </xf>
    <xf numFmtId="0" fontId="2" fillId="36" borderId="12" xfId="62" applyFont="1" applyFill="1" applyBorder="1" applyAlignment="1">
      <alignment horizontal="center" vertical="center"/>
      <protection/>
    </xf>
    <xf numFmtId="0" fontId="9" fillId="36" borderId="17" xfId="62" applyFont="1" applyFill="1" applyBorder="1" applyAlignment="1">
      <alignment vertical="center" wrapText="1"/>
      <protection/>
    </xf>
    <xf numFmtId="4" fontId="2" fillId="36" borderId="17" xfId="62" applyNumberFormat="1" applyFont="1" applyFill="1" applyBorder="1" applyAlignment="1">
      <alignment horizontal="center" vertical="center"/>
      <protection/>
    </xf>
    <xf numFmtId="4" fontId="9" fillId="36" borderId="17" xfId="0" applyNumberFormat="1" applyFont="1" applyFill="1" applyBorder="1" applyAlignment="1">
      <alignment vertical="top" wrapText="1"/>
    </xf>
    <xf numFmtId="4" fontId="9" fillId="36" borderId="17" xfId="62" applyNumberFormat="1" applyFont="1" applyFill="1" applyBorder="1" applyAlignment="1">
      <alignment horizontal="center" vertical="center" wrapText="1"/>
      <protection/>
    </xf>
    <xf numFmtId="0" fontId="2" fillId="44" borderId="22" xfId="0" applyFont="1" applyFill="1" applyBorder="1" applyAlignment="1">
      <alignment/>
    </xf>
    <xf numFmtId="2" fontId="2" fillId="44" borderId="22" xfId="0" applyNumberFormat="1" applyFont="1" applyFill="1" applyBorder="1" applyAlignment="1">
      <alignment/>
    </xf>
    <xf numFmtId="2" fontId="2" fillId="44" borderId="22" xfId="0" applyNumberFormat="1" applyFont="1" applyFill="1" applyBorder="1" applyAlignment="1">
      <alignment horizontal="left" indent="3"/>
    </xf>
    <xf numFmtId="2" fontId="2" fillId="44" borderId="33" xfId="0" applyNumberFormat="1" applyFont="1" applyFill="1" applyBorder="1" applyAlignment="1">
      <alignment horizontal="left" indent="3"/>
    </xf>
    <xf numFmtId="2" fontId="2" fillId="44" borderId="12" xfId="0" applyNumberFormat="1" applyFon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 horizontal="left" indent="4"/>
    </xf>
    <xf numFmtId="169" fontId="2" fillId="33" borderId="17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169" fontId="2" fillId="38" borderId="17" xfId="0" applyNumberFormat="1" applyFont="1" applyFill="1" applyBorder="1" applyAlignment="1">
      <alignment/>
    </xf>
    <xf numFmtId="164" fontId="2" fillId="30" borderId="12" xfId="0" applyNumberFormat="1" applyFont="1" applyFill="1" applyBorder="1" applyAlignment="1">
      <alignment/>
    </xf>
    <xf numFmtId="169" fontId="2" fillId="30" borderId="12" xfId="0" applyNumberFormat="1" applyFont="1" applyFill="1" applyBorder="1" applyAlignment="1">
      <alignment/>
    </xf>
    <xf numFmtId="165" fontId="2" fillId="30" borderId="22" xfId="0" applyNumberFormat="1" applyFont="1" applyFill="1" applyBorder="1" applyAlignment="1">
      <alignment/>
    </xf>
    <xf numFmtId="164" fontId="2" fillId="30" borderId="17" xfId="0" applyNumberFormat="1" applyFont="1" applyFill="1" applyBorder="1" applyAlignment="1">
      <alignment/>
    </xf>
    <xf numFmtId="169" fontId="2" fillId="30" borderId="17" xfId="0" applyNumberFormat="1" applyFont="1" applyFill="1" applyBorder="1" applyAlignment="1">
      <alignment/>
    </xf>
    <xf numFmtId="169" fontId="2" fillId="34" borderId="15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 horizontal="left" indent="3"/>
    </xf>
    <xf numFmtId="2" fontId="2" fillId="34" borderId="34" xfId="0" applyNumberFormat="1" applyFont="1" applyFill="1" applyBorder="1" applyAlignment="1">
      <alignment horizontal="left" indent="3"/>
    </xf>
    <xf numFmtId="169" fontId="2" fillId="34" borderId="12" xfId="0" applyNumberFormat="1" applyFont="1" applyFill="1" applyBorder="1" applyAlignment="1">
      <alignment/>
    </xf>
    <xf numFmtId="169" fontId="2" fillId="34" borderId="17" xfId="0" applyNumberFormat="1" applyFont="1" applyFill="1" applyBorder="1" applyAlignment="1">
      <alignment/>
    </xf>
    <xf numFmtId="0" fontId="2" fillId="36" borderId="51" xfId="0" applyFont="1" applyFill="1" applyBorder="1" applyAlignment="1">
      <alignment/>
    </xf>
    <xf numFmtId="166" fontId="2" fillId="45" borderId="15" xfId="0" applyNumberFormat="1" applyFont="1" applyFill="1" applyBorder="1" applyAlignment="1">
      <alignment/>
    </xf>
    <xf numFmtId="166" fontId="2" fillId="45" borderId="12" xfId="0" applyNumberFormat="1" applyFont="1" applyFill="1" applyBorder="1" applyAlignment="1">
      <alignment/>
    </xf>
    <xf numFmtId="166" fontId="2" fillId="45" borderId="17" xfId="0" applyNumberFormat="1" applyFont="1" applyFill="1" applyBorder="1" applyAlignment="1">
      <alignment/>
    </xf>
    <xf numFmtId="0" fontId="2" fillId="50" borderId="15" xfId="0" applyFont="1" applyFill="1" applyBorder="1" applyAlignment="1">
      <alignment horizontal="center"/>
    </xf>
    <xf numFmtId="0" fontId="2" fillId="50" borderId="15" xfId="0" applyFont="1" applyFill="1" applyBorder="1" applyAlignment="1">
      <alignment/>
    </xf>
    <xf numFmtId="2" fontId="2" fillId="50" borderId="15" xfId="0" applyNumberFormat="1" applyFont="1" applyFill="1" applyBorder="1" applyAlignment="1">
      <alignment/>
    </xf>
    <xf numFmtId="164" fontId="2" fillId="50" borderId="15" xfId="0" applyNumberFormat="1" applyFont="1" applyFill="1" applyBorder="1" applyAlignment="1">
      <alignment/>
    </xf>
    <xf numFmtId="166" fontId="2" fillId="50" borderId="15" xfId="0" applyNumberFormat="1" applyFont="1" applyFill="1" applyBorder="1" applyAlignment="1">
      <alignment horizontal="left" indent="4"/>
    </xf>
    <xf numFmtId="169" fontId="2" fillId="50" borderId="15" xfId="0" applyNumberFormat="1" applyFont="1" applyFill="1" applyBorder="1" applyAlignment="1">
      <alignment/>
    </xf>
    <xf numFmtId="165" fontId="2" fillId="50" borderId="15" xfId="0" applyNumberFormat="1" applyFont="1" applyFill="1" applyBorder="1" applyAlignment="1">
      <alignment/>
    </xf>
    <xf numFmtId="2" fontId="2" fillId="50" borderId="15" xfId="0" applyNumberFormat="1" applyFont="1" applyFill="1" applyBorder="1" applyAlignment="1">
      <alignment horizontal="left" indent="3"/>
    </xf>
    <xf numFmtId="2" fontId="2" fillId="50" borderId="34" xfId="0" applyNumberFormat="1" applyFont="1" applyFill="1" applyBorder="1" applyAlignment="1">
      <alignment horizontal="left" indent="3"/>
    </xf>
    <xf numFmtId="0" fontId="2" fillId="50" borderId="12" xfId="0" applyFont="1" applyFill="1" applyBorder="1" applyAlignment="1">
      <alignment horizontal="center"/>
    </xf>
    <xf numFmtId="0" fontId="2" fillId="50" borderId="12" xfId="0" applyFont="1" applyFill="1" applyBorder="1" applyAlignment="1">
      <alignment/>
    </xf>
    <xf numFmtId="2" fontId="2" fillId="50" borderId="12" xfId="0" applyNumberFormat="1" applyFont="1" applyFill="1" applyBorder="1" applyAlignment="1">
      <alignment/>
    </xf>
    <xf numFmtId="164" fontId="2" fillId="50" borderId="12" xfId="0" applyNumberFormat="1" applyFont="1" applyFill="1" applyBorder="1" applyAlignment="1">
      <alignment/>
    </xf>
    <xf numFmtId="166" fontId="2" fillId="50" borderId="12" xfId="0" applyNumberFormat="1" applyFont="1" applyFill="1" applyBorder="1" applyAlignment="1">
      <alignment horizontal="left" indent="4"/>
    </xf>
    <xf numFmtId="169" fontId="2" fillId="50" borderId="12" xfId="0" applyNumberFormat="1" applyFont="1" applyFill="1" applyBorder="1" applyAlignment="1">
      <alignment/>
    </xf>
    <xf numFmtId="165" fontId="2" fillId="50" borderId="12" xfId="0" applyNumberFormat="1" applyFont="1" applyFill="1" applyBorder="1" applyAlignment="1">
      <alignment/>
    </xf>
    <xf numFmtId="2" fontId="2" fillId="50" borderId="12" xfId="0" applyNumberFormat="1" applyFont="1" applyFill="1" applyBorder="1" applyAlignment="1">
      <alignment horizontal="left" indent="3"/>
    </xf>
    <xf numFmtId="2" fontId="2" fillId="50" borderId="19" xfId="0" applyNumberFormat="1" applyFont="1" applyFill="1" applyBorder="1" applyAlignment="1">
      <alignment horizontal="left" indent="3"/>
    </xf>
    <xf numFmtId="166" fontId="2" fillId="50" borderId="12" xfId="0" applyNumberFormat="1" applyFont="1" applyFill="1" applyBorder="1" applyAlignment="1">
      <alignment/>
    </xf>
    <xf numFmtId="0" fontId="2" fillId="50" borderId="10" xfId="0" applyFont="1" applyFill="1" applyBorder="1" applyAlignment="1">
      <alignment horizontal="center"/>
    </xf>
    <xf numFmtId="0" fontId="2" fillId="50" borderId="10" xfId="0" applyFont="1" applyFill="1" applyBorder="1" applyAlignment="1">
      <alignment/>
    </xf>
    <xf numFmtId="2" fontId="2" fillId="50" borderId="10" xfId="0" applyNumberFormat="1" applyFont="1" applyFill="1" applyBorder="1" applyAlignment="1">
      <alignment/>
    </xf>
    <xf numFmtId="166" fontId="2" fillId="50" borderId="10" xfId="0" applyNumberFormat="1" applyFont="1" applyFill="1" applyBorder="1" applyAlignment="1">
      <alignment/>
    </xf>
    <xf numFmtId="166" fontId="2" fillId="50" borderId="10" xfId="0" applyNumberFormat="1" applyFont="1" applyFill="1" applyBorder="1" applyAlignment="1">
      <alignment horizontal="left" indent="4"/>
    </xf>
    <xf numFmtId="169" fontId="2" fillId="50" borderId="10" xfId="0" applyNumberFormat="1" applyFont="1" applyFill="1" applyBorder="1" applyAlignment="1">
      <alignment/>
    </xf>
    <xf numFmtId="165" fontId="2" fillId="50" borderId="10" xfId="0" applyNumberFormat="1" applyFont="1" applyFill="1" applyBorder="1" applyAlignment="1">
      <alignment/>
    </xf>
    <xf numFmtId="2" fontId="2" fillId="50" borderId="10" xfId="0" applyNumberFormat="1" applyFont="1" applyFill="1" applyBorder="1" applyAlignment="1">
      <alignment horizontal="left" indent="3"/>
    </xf>
    <xf numFmtId="2" fontId="2" fillId="50" borderId="11" xfId="0" applyNumberFormat="1" applyFont="1" applyFill="1" applyBorder="1" applyAlignment="1">
      <alignment horizontal="left" indent="3"/>
    </xf>
    <xf numFmtId="165" fontId="2" fillId="38" borderId="17" xfId="0" applyNumberFormat="1" applyFont="1" applyFill="1" applyBorder="1" applyAlignment="1">
      <alignment/>
    </xf>
    <xf numFmtId="164" fontId="2" fillId="38" borderId="22" xfId="0" applyNumberFormat="1" applyFont="1" applyFill="1" applyBorder="1" applyAlignment="1">
      <alignment/>
    </xf>
    <xf numFmtId="169" fontId="2" fillId="38" borderId="22" xfId="0" applyNumberFormat="1" applyFont="1" applyFill="1" applyBorder="1" applyAlignment="1">
      <alignment/>
    </xf>
    <xf numFmtId="0" fontId="3" fillId="0" borderId="52" xfId="0" applyFont="1" applyFill="1" applyBorder="1" applyAlignment="1">
      <alignment horizontal="center" vertical="center" wrapText="1"/>
    </xf>
    <xf numFmtId="168" fontId="2" fillId="30" borderId="22" xfId="42" applyNumberFormat="1" applyFont="1" applyFill="1" applyBorder="1" applyAlignment="1">
      <alignment horizontal="right" vertical="distributed"/>
    </xf>
    <xf numFmtId="2" fontId="2" fillId="30" borderId="22" xfId="0" applyNumberFormat="1" applyFont="1" applyFill="1" applyBorder="1" applyAlignment="1">
      <alignment horizontal="right"/>
    </xf>
    <xf numFmtId="164" fontId="2" fillId="30" borderId="22" xfId="0" applyNumberFormat="1" applyFont="1" applyFill="1" applyBorder="1" applyAlignment="1">
      <alignment/>
    </xf>
    <xf numFmtId="2" fontId="2" fillId="30" borderId="22" xfId="0" applyNumberFormat="1" applyFont="1" applyFill="1" applyBorder="1" applyAlignment="1">
      <alignment horizontal="left" indent="4"/>
    </xf>
    <xf numFmtId="169" fontId="2" fillId="30" borderId="22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0" fontId="2" fillId="51" borderId="22" xfId="0" applyFont="1" applyFill="1" applyBorder="1" applyAlignment="1">
      <alignment horizontal="center"/>
    </xf>
    <xf numFmtId="0" fontId="2" fillId="51" borderId="22" xfId="0" applyFont="1" applyFill="1" applyBorder="1" applyAlignment="1">
      <alignment/>
    </xf>
    <xf numFmtId="2" fontId="2" fillId="51" borderId="22" xfId="0" applyNumberFormat="1" applyFont="1" applyFill="1" applyBorder="1" applyAlignment="1">
      <alignment/>
    </xf>
    <xf numFmtId="164" fontId="2" fillId="51" borderId="22" xfId="0" applyNumberFormat="1" applyFont="1" applyFill="1" applyBorder="1" applyAlignment="1">
      <alignment/>
    </xf>
    <xf numFmtId="166" fontId="2" fillId="51" borderId="22" xfId="0" applyNumberFormat="1" applyFont="1" applyFill="1" applyBorder="1" applyAlignment="1">
      <alignment/>
    </xf>
    <xf numFmtId="166" fontId="2" fillId="51" borderId="22" xfId="0" applyNumberFormat="1" applyFont="1" applyFill="1" applyBorder="1" applyAlignment="1">
      <alignment horizontal="left" indent="4"/>
    </xf>
    <xf numFmtId="169" fontId="2" fillId="51" borderId="22" xfId="0" applyNumberFormat="1" applyFont="1" applyFill="1" applyBorder="1" applyAlignment="1">
      <alignment/>
    </xf>
    <xf numFmtId="165" fontId="2" fillId="51" borderId="22" xfId="0" applyNumberFormat="1" applyFont="1" applyFill="1" applyBorder="1" applyAlignment="1">
      <alignment/>
    </xf>
    <xf numFmtId="2" fontId="2" fillId="51" borderId="22" xfId="0" applyNumberFormat="1" applyFont="1" applyFill="1" applyBorder="1" applyAlignment="1">
      <alignment horizontal="left" indent="3"/>
    </xf>
    <xf numFmtId="2" fontId="2" fillId="51" borderId="33" xfId="0" applyNumberFormat="1" applyFont="1" applyFill="1" applyBorder="1" applyAlignment="1">
      <alignment horizontal="left" indent="3"/>
    </xf>
    <xf numFmtId="0" fontId="2" fillId="51" borderId="12" xfId="0" applyFont="1" applyFill="1" applyBorder="1" applyAlignment="1">
      <alignment horizontal="center"/>
    </xf>
    <xf numFmtId="0" fontId="2" fillId="51" borderId="12" xfId="0" applyFont="1" applyFill="1" applyBorder="1" applyAlignment="1">
      <alignment/>
    </xf>
    <xf numFmtId="2" fontId="2" fillId="51" borderId="12" xfId="0" applyNumberFormat="1" applyFont="1" applyFill="1" applyBorder="1" applyAlignment="1">
      <alignment/>
    </xf>
    <xf numFmtId="164" fontId="2" fillId="51" borderId="12" xfId="0" applyNumberFormat="1" applyFont="1" applyFill="1" applyBorder="1" applyAlignment="1">
      <alignment/>
    </xf>
    <xf numFmtId="166" fontId="2" fillId="51" borderId="12" xfId="0" applyNumberFormat="1" applyFont="1" applyFill="1" applyBorder="1" applyAlignment="1">
      <alignment horizontal="left" indent="4"/>
    </xf>
    <xf numFmtId="169" fontId="2" fillId="51" borderId="12" xfId="0" applyNumberFormat="1" applyFont="1" applyFill="1" applyBorder="1" applyAlignment="1">
      <alignment/>
    </xf>
    <xf numFmtId="165" fontId="2" fillId="51" borderId="12" xfId="0" applyNumberFormat="1" applyFont="1" applyFill="1" applyBorder="1" applyAlignment="1">
      <alignment/>
    </xf>
    <xf numFmtId="2" fontId="2" fillId="51" borderId="12" xfId="0" applyNumberFormat="1" applyFont="1" applyFill="1" applyBorder="1" applyAlignment="1">
      <alignment horizontal="left" indent="3"/>
    </xf>
    <xf numFmtId="2" fontId="2" fillId="51" borderId="19" xfId="0" applyNumberFormat="1" applyFont="1" applyFill="1" applyBorder="1" applyAlignment="1">
      <alignment horizontal="left" indent="3"/>
    </xf>
    <xf numFmtId="166" fontId="2" fillId="51" borderId="12" xfId="0" applyNumberFormat="1" applyFont="1" applyFill="1" applyBorder="1" applyAlignment="1">
      <alignment/>
    </xf>
    <xf numFmtId="170" fontId="2" fillId="51" borderId="12" xfId="42" applyNumberFormat="1" applyFont="1" applyFill="1" applyBorder="1" applyAlignment="1">
      <alignment horizontal="right"/>
    </xf>
    <xf numFmtId="43" fontId="2" fillId="51" borderId="12" xfId="42" applyNumberFormat="1" applyFont="1" applyFill="1" applyBorder="1" applyAlignment="1">
      <alignment horizontal="right"/>
    </xf>
    <xf numFmtId="0" fontId="2" fillId="51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/>
    </xf>
    <xf numFmtId="43" fontId="2" fillId="51" borderId="10" xfId="42" applyNumberFormat="1" applyFont="1" applyFill="1" applyBorder="1" applyAlignment="1">
      <alignment horizontal="right"/>
    </xf>
    <xf numFmtId="164" fontId="2" fillId="51" borderId="10" xfId="0" applyNumberFormat="1" applyFont="1" applyFill="1" applyBorder="1" applyAlignment="1">
      <alignment/>
    </xf>
    <xf numFmtId="166" fontId="2" fillId="51" borderId="10" xfId="0" applyNumberFormat="1" applyFont="1" applyFill="1" applyBorder="1" applyAlignment="1">
      <alignment/>
    </xf>
    <xf numFmtId="2" fontId="2" fillId="51" borderId="10" xfId="0" applyNumberFormat="1" applyFont="1" applyFill="1" applyBorder="1" applyAlignment="1">
      <alignment/>
    </xf>
    <xf numFmtId="166" fontId="2" fillId="51" borderId="10" xfId="0" applyNumberFormat="1" applyFont="1" applyFill="1" applyBorder="1" applyAlignment="1">
      <alignment horizontal="left" indent="4"/>
    </xf>
    <xf numFmtId="169" fontId="2" fillId="51" borderId="10" xfId="0" applyNumberFormat="1" applyFont="1" applyFill="1" applyBorder="1" applyAlignment="1">
      <alignment/>
    </xf>
    <xf numFmtId="165" fontId="2" fillId="51" borderId="10" xfId="0" applyNumberFormat="1" applyFont="1" applyFill="1" applyBorder="1" applyAlignment="1">
      <alignment/>
    </xf>
    <xf numFmtId="2" fontId="2" fillId="51" borderId="10" xfId="0" applyNumberFormat="1" applyFont="1" applyFill="1" applyBorder="1" applyAlignment="1">
      <alignment horizontal="left" indent="3"/>
    </xf>
    <xf numFmtId="2" fontId="2" fillId="51" borderId="11" xfId="0" applyNumberFormat="1" applyFont="1" applyFill="1" applyBorder="1" applyAlignment="1">
      <alignment horizontal="left" indent="3"/>
    </xf>
    <xf numFmtId="0" fontId="2" fillId="49" borderId="22" xfId="0" applyFont="1" applyFill="1" applyBorder="1" applyAlignment="1">
      <alignment horizontal="center"/>
    </xf>
    <xf numFmtId="166" fontId="2" fillId="49" borderId="1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45" borderId="22" xfId="0" applyFont="1" applyFill="1" applyBorder="1" applyAlignment="1">
      <alignment horizontal="left"/>
    </xf>
    <xf numFmtId="2" fontId="2" fillId="35" borderId="28" xfId="0" applyNumberFormat="1" applyFont="1" applyFill="1" applyBorder="1" applyAlignment="1">
      <alignment horizontal="center"/>
    </xf>
    <xf numFmtId="0" fontId="2" fillId="35" borderId="41" xfId="0" applyFont="1" applyFill="1" applyBorder="1" applyAlignment="1">
      <alignment/>
    </xf>
    <xf numFmtId="166" fontId="2" fillId="35" borderId="22" xfId="0" applyNumberFormat="1" applyFont="1" applyFill="1" applyBorder="1" applyAlignment="1" applyProtection="1">
      <alignment horizontal="center"/>
      <protection locked="0"/>
    </xf>
    <xf numFmtId="166" fontId="2" fillId="35" borderId="10" xfId="0" applyNumberFormat="1" applyFont="1" applyFill="1" applyBorder="1" applyAlignment="1" applyProtection="1">
      <alignment/>
      <protection locked="0"/>
    </xf>
    <xf numFmtId="166" fontId="2" fillId="35" borderId="10" xfId="0" applyNumberFormat="1" applyFont="1" applyFill="1" applyBorder="1" applyAlignment="1" applyProtection="1">
      <alignment horizontal="center"/>
      <protection locked="0"/>
    </xf>
    <xf numFmtId="167" fontId="2" fillId="35" borderId="10" xfId="0" applyNumberFormat="1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 horizontal="left" indent="3"/>
      <protection/>
    </xf>
    <xf numFmtId="2" fontId="2" fillId="35" borderId="11" xfId="0" applyNumberFormat="1" applyFont="1" applyFill="1" applyBorder="1" applyAlignment="1" applyProtection="1">
      <alignment horizontal="left" indent="3"/>
      <protection/>
    </xf>
    <xf numFmtId="166" fontId="2" fillId="43" borderId="15" xfId="0" applyNumberFormat="1" applyFont="1" applyFill="1" applyBorder="1" applyAlignment="1">
      <alignment/>
    </xf>
    <xf numFmtId="167" fontId="2" fillId="45" borderId="10" xfId="0" applyNumberFormat="1" applyFont="1" applyFill="1" applyBorder="1" applyAlignment="1" applyProtection="1">
      <alignment horizontal="center"/>
      <protection/>
    </xf>
    <xf numFmtId="2" fontId="2" fillId="45" borderId="10" xfId="0" applyNumberFormat="1" applyFont="1" applyFill="1" applyBorder="1" applyAlignment="1" applyProtection="1">
      <alignment horizontal="center"/>
      <protection locked="0"/>
    </xf>
    <xf numFmtId="2" fontId="2" fillId="45" borderId="10" xfId="0" applyNumberFormat="1" applyFont="1" applyFill="1" applyBorder="1" applyAlignment="1" applyProtection="1">
      <alignment horizontal="center"/>
      <protection/>
    </xf>
    <xf numFmtId="2" fontId="2" fillId="45" borderId="11" xfId="0" applyNumberFormat="1" applyFont="1" applyFill="1" applyBorder="1" applyAlignment="1" applyProtection="1">
      <alignment horizontal="center"/>
      <protection/>
    </xf>
    <xf numFmtId="167" fontId="2" fillId="36" borderId="15" xfId="0" applyNumberFormat="1" applyFont="1" applyFill="1" applyBorder="1" applyAlignment="1" applyProtection="1">
      <alignment/>
      <protection/>
    </xf>
    <xf numFmtId="166" fontId="2" fillId="36" borderId="15" xfId="0" applyNumberFormat="1" applyFont="1" applyFill="1" applyBorder="1" applyAlignment="1" applyProtection="1">
      <alignment/>
      <protection locked="0"/>
    </xf>
    <xf numFmtId="2" fontId="2" fillId="36" borderId="15" xfId="0" applyNumberFormat="1" applyFont="1" applyFill="1" applyBorder="1" applyAlignment="1" applyProtection="1">
      <alignment horizontal="left" indent="3"/>
      <protection/>
    </xf>
    <xf numFmtId="2" fontId="2" fillId="36" borderId="34" xfId="0" applyNumberFormat="1" applyFont="1" applyFill="1" applyBorder="1" applyAlignment="1" applyProtection="1">
      <alignment horizontal="left" indent="3"/>
      <protection/>
    </xf>
    <xf numFmtId="166" fontId="2" fillId="49" borderId="15" xfId="0" applyNumberFormat="1" applyFont="1" applyFill="1" applyBorder="1" applyAlignment="1">
      <alignment horizontal="center"/>
    </xf>
    <xf numFmtId="167" fontId="2" fillId="49" borderId="15" xfId="0" applyNumberFormat="1" applyFont="1" applyFill="1" applyBorder="1" applyAlignment="1" applyProtection="1">
      <alignment/>
      <protection/>
    </xf>
    <xf numFmtId="166" fontId="2" fillId="49" borderId="15" xfId="0" applyNumberFormat="1" applyFont="1" applyFill="1" applyBorder="1" applyAlignment="1" applyProtection="1">
      <alignment/>
      <protection locked="0"/>
    </xf>
    <xf numFmtId="2" fontId="2" fillId="49" borderId="15" xfId="0" applyNumberFormat="1" applyFont="1" applyFill="1" applyBorder="1" applyAlignment="1" applyProtection="1">
      <alignment horizontal="left" indent="3"/>
      <protection/>
    </xf>
    <xf numFmtId="2" fontId="2" fillId="49" borderId="34" xfId="0" applyNumberFormat="1" applyFont="1" applyFill="1" applyBorder="1" applyAlignment="1" applyProtection="1">
      <alignment horizontal="left" indent="3"/>
      <protection/>
    </xf>
    <xf numFmtId="167" fontId="2" fillId="49" borderId="12" xfId="0" applyNumberFormat="1" applyFont="1" applyFill="1" applyBorder="1" applyAlignment="1" applyProtection="1">
      <alignment/>
      <protection/>
    </xf>
    <xf numFmtId="166" fontId="2" fillId="49" borderId="12" xfId="0" applyNumberFormat="1" applyFont="1" applyFill="1" applyBorder="1" applyAlignment="1" applyProtection="1">
      <alignment/>
      <protection locked="0"/>
    </xf>
    <xf numFmtId="2" fontId="2" fillId="49" borderId="12" xfId="0" applyNumberFormat="1" applyFont="1" applyFill="1" applyBorder="1" applyAlignment="1" applyProtection="1">
      <alignment horizontal="left" indent="3"/>
      <protection/>
    </xf>
    <xf numFmtId="2" fontId="2" fillId="49" borderId="19" xfId="0" applyNumberFormat="1" applyFont="1" applyFill="1" applyBorder="1" applyAlignment="1" applyProtection="1">
      <alignment horizontal="left" indent="3"/>
      <protection/>
    </xf>
    <xf numFmtId="166" fontId="2" fillId="49" borderId="12" xfId="0" applyNumberFormat="1" applyFont="1" applyFill="1" applyBorder="1" applyAlignment="1" applyProtection="1">
      <alignment horizontal="center"/>
      <protection locked="0"/>
    </xf>
    <xf numFmtId="166" fontId="2" fillId="49" borderId="12" xfId="0" applyNumberFormat="1" applyFont="1" applyFill="1" applyBorder="1" applyAlignment="1">
      <alignment/>
    </xf>
    <xf numFmtId="166" fontId="2" fillId="49" borderId="10" xfId="0" applyNumberFormat="1" applyFont="1" applyFill="1" applyBorder="1" applyAlignment="1">
      <alignment horizontal="center"/>
    </xf>
    <xf numFmtId="167" fontId="2" fillId="49" borderId="10" xfId="0" applyNumberFormat="1" applyFont="1" applyFill="1" applyBorder="1" applyAlignment="1" applyProtection="1">
      <alignment/>
      <protection/>
    </xf>
    <xf numFmtId="166" fontId="2" fillId="49" borderId="10" xfId="0" applyNumberFormat="1" applyFont="1" applyFill="1" applyBorder="1" applyAlignment="1" applyProtection="1">
      <alignment/>
      <protection locked="0"/>
    </xf>
    <xf numFmtId="2" fontId="2" fillId="49" borderId="10" xfId="0" applyNumberFormat="1" applyFont="1" applyFill="1" applyBorder="1" applyAlignment="1" applyProtection="1">
      <alignment horizontal="left" indent="3"/>
      <protection/>
    </xf>
    <xf numFmtId="2" fontId="2" fillId="49" borderId="11" xfId="0" applyNumberFormat="1" applyFont="1" applyFill="1" applyBorder="1" applyAlignment="1" applyProtection="1">
      <alignment horizontal="left" indent="3"/>
      <protection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left" indent="4"/>
    </xf>
    <xf numFmtId="167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 horizontal="left" indent="3"/>
    </xf>
    <xf numFmtId="2" fontId="2" fillId="42" borderId="11" xfId="0" applyNumberFormat="1" applyFont="1" applyFill="1" applyBorder="1" applyAlignment="1">
      <alignment horizontal="left" indent="3"/>
    </xf>
    <xf numFmtId="0" fontId="2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/>
    </xf>
    <xf numFmtId="166" fontId="2" fillId="43" borderId="10" xfId="0" applyNumberFormat="1" applyFont="1" applyFill="1" applyBorder="1" applyAlignment="1">
      <alignment/>
    </xf>
    <xf numFmtId="166" fontId="2" fillId="43" borderId="10" xfId="0" applyNumberFormat="1" applyFont="1" applyFill="1" applyBorder="1" applyAlignment="1">
      <alignment horizontal="left" indent="4"/>
    </xf>
    <xf numFmtId="2" fontId="2" fillId="43" borderId="10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left" indent="3"/>
    </xf>
    <xf numFmtId="0" fontId="9" fillId="35" borderId="12" xfId="0" applyFont="1" applyFill="1" applyBorder="1" applyAlignment="1">
      <alignment/>
    </xf>
    <xf numFmtId="166" fontId="2" fillId="35" borderId="30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/>
    </xf>
    <xf numFmtId="2" fontId="2" fillId="35" borderId="16" xfId="0" applyNumberFormat="1" applyFont="1" applyFill="1" applyBorder="1" applyAlignment="1">
      <alignment horizontal="left" indent="3"/>
    </xf>
    <xf numFmtId="166" fontId="2" fillId="43" borderId="13" xfId="0" applyNumberFormat="1" applyFont="1" applyFill="1" applyBorder="1" applyAlignment="1">
      <alignment horizontal="center"/>
    </xf>
    <xf numFmtId="166" fontId="2" fillId="36" borderId="13" xfId="0" applyNumberFormat="1" applyFont="1" applyFill="1" applyBorder="1" applyAlignment="1">
      <alignment horizontal="center"/>
    </xf>
    <xf numFmtId="2" fontId="2" fillId="37" borderId="34" xfId="0" applyNumberFormat="1" applyFont="1" applyFill="1" applyBorder="1" applyAlignment="1">
      <alignment horizontal="left" indent="3"/>
    </xf>
    <xf numFmtId="2" fontId="2" fillId="37" borderId="26" xfId="0" applyNumberFormat="1" applyFont="1" applyFill="1" applyBorder="1" applyAlignment="1">
      <alignment horizontal="left" indent="3"/>
    </xf>
    <xf numFmtId="2" fontId="2" fillId="37" borderId="28" xfId="0" applyNumberFormat="1" applyFont="1" applyFill="1" applyBorder="1" applyAlignment="1">
      <alignment horizontal="left" indent="3"/>
    </xf>
    <xf numFmtId="0" fontId="2" fillId="36" borderId="15" xfId="0" applyFont="1" applyFill="1" applyBorder="1" applyAlignment="1">
      <alignment horizontal="left"/>
    </xf>
    <xf numFmtId="167" fontId="2" fillId="36" borderId="15" xfId="0" applyNumberFormat="1" applyFont="1" applyFill="1" applyBorder="1" applyAlignment="1">
      <alignment horizontal="center"/>
    </xf>
    <xf numFmtId="2" fontId="2" fillId="36" borderId="34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left"/>
    </xf>
    <xf numFmtId="0" fontId="2" fillId="36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65" fontId="2" fillId="33" borderId="15" xfId="0" applyNumberFormat="1" applyFont="1" applyFill="1" applyBorder="1" applyAlignment="1">
      <alignment horizontal="center"/>
    </xf>
    <xf numFmtId="165" fontId="2" fillId="33" borderId="3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165" fontId="2" fillId="33" borderId="19" xfId="0" applyNumberFormat="1" applyFont="1" applyFill="1" applyBorder="1" applyAlignment="1">
      <alignment horizontal="center"/>
    </xf>
    <xf numFmtId="0" fontId="2" fillId="30" borderId="15" xfId="0" applyFont="1" applyFill="1" applyBorder="1" applyAlignment="1">
      <alignment horizontal="left"/>
    </xf>
    <xf numFmtId="165" fontId="2" fillId="30" borderId="15" xfId="0" applyNumberFormat="1" applyFont="1" applyFill="1" applyBorder="1" applyAlignment="1">
      <alignment horizontal="center"/>
    </xf>
    <xf numFmtId="2" fontId="2" fillId="30" borderId="15" xfId="0" applyNumberFormat="1" applyFont="1" applyFill="1" applyBorder="1" applyAlignment="1">
      <alignment horizontal="center"/>
    </xf>
    <xf numFmtId="167" fontId="2" fillId="30" borderId="15" xfId="0" applyNumberFormat="1" applyFont="1" applyFill="1" applyBorder="1" applyAlignment="1">
      <alignment horizontal="center"/>
    </xf>
    <xf numFmtId="2" fontId="2" fillId="30" borderId="34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165" fontId="2" fillId="30" borderId="12" xfId="0" applyNumberFormat="1" applyFont="1" applyFill="1" applyBorder="1" applyAlignment="1">
      <alignment horizontal="center"/>
    </xf>
    <xf numFmtId="2" fontId="2" fillId="30" borderId="12" xfId="0" applyNumberFormat="1" applyFont="1" applyFill="1" applyBorder="1" applyAlignment="1">
      <alignment horizontal="center"/>
    </xf>
    <xf numFmtId="167" fontId="2" fillId="30" borderId="12" xfId="0" applyNumberFormat="1" applyFont="1" applyFill="1" applyBorder="1" applyAlignment="1">
      <alignment horizontal="center"/>
    </xf>
    <xf numFmtId="2" fontId="2" fillId="30" borderId="19" xfId="0" applyNumberFormat="1" applyFont="1" applyFill="1" applyBorder="1" applyAlignment="1">
      <alignment horizontal="center"/>
    </xf>
    <xf numFmtId="0" fontId="2" fillId="30" borderId="17" xfId="0" applyFont="1" applyFill="1" applyBorder="1" applyAlignment="1">
      <alignment horizontal="left"/>
    </xf>
    <xf numFmtId="165" fontId="2" fillId="45" borderId="15" xfId="0" applyNumberFormat="1" applyFont="1" applyFill="1" applyBorder="1" applyAlignment="1">
      <alignment horizontal="center"/>
    </xf>
    <xf numFmtId="2" fontId="2" fillId="45" borderId="15" xfId="0" applyNumberFormat="1" applyFont="1" applyFill="1" applyBorder="1" applyAlignment="1">
      <alignment horizontal="center"/>
    </xf>
    <xf numFmtId="167" fontId="2" fillId="45" borderId="15" xfId="0" applyNumberFormat="1" applyFont="1" applyFill="1" applyBorder="1" applyAlignment="1">
      <alignment horizontal="center"/>
    </xf>
    <xf numFmtId="2" fontId="2" fillId="45" borderId="34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3" fontId="2" fillId="42" borderId="15" xfId="0" applyNumberFormat="1" applyFont="1" applyFill="1" applyBorder="1" applyAlignment="1">
      <alignment/>
    </xf>
    <xf numFmtId="4" fontId="2" fillId="42" borderId="12" xfId="0" applyNumberFormat="1" applyFont="1" applyFill="1" applyBorder="1" applyAlignment="1">
      <alignment/>
    </xf>
    <xf numFmtId="3" fontId="2" fillId="42" borderId="12" xfId="0" applyNumberFormat="1" applyFont="1" applyFill="1" applyBorder="1" applyAlignment="1">
      <alignment/>
    </xf>
    <xf numFmtId="4" fontId="2" fillId="42" borderId="17" xfId="0" applyNumberFormat="1" applyFont="1" applyFill="1" applyBorder="1" applyAlignment="1">
      <alignment/>
    </xf>
    <xf numFmtId="0" fontId="2" fillId="44" borderId="51" xfId="0" applyFont="1" applyFill="1" applyBorder="1" applyAlignment="1">
      <alignment/>
    </xf>
    <xf numFmtId="4" fontId="2" fillId="44" borderId="22" xfId="0" applyNumberFormat="1" applyFont="1" applyFill="1" applyBorder="1" applyAlignment="1">
      <alignment/>
    </xf>
    <xf numFmtId="167" fontId="2" fillId="44" borderId="22" xfId="0" applyNumberFormat="1" applyFont="1" applyFill="1" applyBorder="1" applyAlignment="1">
      <alignment/>
    </xf>
    <xf numFmtId="4" fontId="2" fillId="44" borderId="12" xfId="0" applyNumberFormat="1" applyFont="1" applyFill="1" applyBorder="1" applyAlignment="1">
      <alignment/>
    </xf>
    <xf numFmtId="167" fontId="2" fillId="44" borderId="12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167" fontId="2" fillId="44" borderId="17" xfId="0" applyNumberFormat="1" applyFont="1" applyFill="1" applyBorder="1" applyAlignment="1">
      <alignment/>
    </xf>
    <xf numFmtId="2" fontId="2" fillId="44" borderId="17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0" fontId="5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49" borderId="36" xfId="0" applyFont="1" applyFill="1" applyBorder="1" applyAlignment="1">
      <alignment horizontal="center" vertical="center" wrapText="1"/>
    </xf>
    <xf numFmtId="0" fontId="5" fillId="49" borderId="38" xfId="0" applyFont="1" applyFill="1" applyBorder="1" applyAlignment="1">
      <alignment horizontal="center" vertical="center" wrapText="1"/>
    </xf>
    <xf numFmtId="0" fontId="5" fillId="49" borderId="39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5" fillId="30" borderId="36" xfId="0" applyFont="1" applyFill="1" applyBorder="1" applyAlignment="1">
      <alignment horizontal="center" vertical="center" wrapText="1"/>
    </xf>
    <xf numFmtId="0" fontId="5" fillId="30" borderId="38" xfId="0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2" fillId="0" borderId="31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0" borderId="46" xfId="0" applyFont="1" applyFill="1" applyBorder="1" applyAlignment="1">
      <alignment horizontal="center" vertical="center" wrapText="1"/>
    </xf>
    <xf numFmtId="0" fontId="5" fillId="45" borderId="3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 wrapText="1"/>
    </xf>
    <xf numFmtId="0" fontId="2" fillId="45" borderId="46" xfId="0" applyFont="1" applyFill="1" applyBorder="1" applyAlignment="1">
      <alignment horizontal="center" vertical="center" wrapText="1"/>
    </xf>
    <xf numFmtId="0" fontId="2" fillId="45" borderId="3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2" fillId="30" borderId="51" xfId="0" applyFont="1" applyFill="1" applyBorder="1" applyAlignment="1">
      <alignment horizontal="center" vertical="top" wrapText="1"/>
    </xf>
    <xf numFmtId="0" fontId="2" fillId="30" borderId="38" xfId="0" applyFont="1" applyFill="1" applyBorder="1" applyAlignment="1">
      <alignment horizontal="center" vertical="top" wrapText="1"/>
    </xf>
    <xf numFmtId="0" fontId="2" fillId="30" borderId="39" xfId="0" applyFont="1" applyFill="1" applyBorder="1" applyAlignment="1">
      <alignment horizontal="center" vertical="top" wrapText="1"/>
    </xf>
    <xf numFmtId="0" fontId="2" fillId="38" borderId="51" xfId="0" applyFont="1" applyFill="1" applyBorder="1" applyAlignment="1">
      <alignment horizontal="center" vertical="top" wrapText="1"/>
    </xf>
    <xf numFmtId="0" fontId="2" fillId="38" borderId="38" xfId="0" applyFont="1" applyFill="1" applyBorder="1" applyAlignment="1">
      <alignment horizontal="center" vertical="top" wrapText="1"/>
    </xf>
    <xf numFmtId="0" fontId="2" fillId="38" borderId="39" xfId="0" applyFont="1" applyFill="1" applyBorder="1" applyAlignment="1">
      <alignment horizontal="center" vertical="top" wrapText="1"/>
    </xf>
    <xf numFmtId="0" fontId="5" fillId="51" borderId="51" xfId="0" applyFont="1" applyFill="1" applyBorder="1" applyAlignment="1">
      <alignment horizontal="center" vertical="top" wrapText="1"/>
    </xf>
    <xf numFmtId="0" fontId="5" fillId="51" borderId="38" xfId="0" applyFont="1" applyFill="1" applyBorder="1" applyAlignment="1">
      <alignment horizontal="center" vertical="top" wrapText="1"/>
    </xf>
    <xf numFmtId="0" fontId="5" fillId="51" borderId="46" xfId="0" applyFont="1" applyFill="1" applyBorder="1" applyAlignment="1">
      <alignment horizontal="center" vertical="top" wrapText="1"/>
    </xf>
    <xf numFmtId="0" fontId="5" fillId="50" borderId="36" xfId="0" applyFont="1" applyFill="1" applyBorder="1" applyAlignment="1">
      <alignment horizontal="center" vertical="top" wrapText="1"/>
    </xf>
    <xf numFmtId="0" fontId="5" fillId="50" borderId="38" xfId="0" applyFont="1" applyFill="1" applyBorder="1" applyAlignment="1">
      <alignment horizontal="center" vertical="top" wrapText="1"/>
    </xf>
    <xf numFmtId="0" fontId="5" fillId="50" borderId="46" xfId="0" applyFont="1" applyFill="1" applyBorder="1" applyAlignment="1">
      <alignment horizontal="center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5" fillId="45" borderId="51" xfId="0" applyFont="1" applyFill="1" applyBorder="1" applyAlignment="1">
      <alignment horizontal="center" vertical="center" wrapText="1"/>
    </xf>
    <xf numFmtId="0" fontId="5" fillId="30" borderId="51" xfId="0" applyFont="1" applyFill="1" applyBorder="1" applyAlignment="1">
      <alignment horizontal="center" vertical="center" wrapText="1"/>
    </xf>
    <xf numFmtId="0" fontId="2" fillId="30" borderId="38" xfId="0" applyFont="1" applyFill="1" applyBorder="1" applyAlignment="1">
      <alignment horizontal="center" vertical="center" wrapText="1"/>
    </xf>
    <xf numFmtId="0" fontId="2" fillId="30" borderId="46" xfId="0" applyFont="1" applyFill="1" applyBorder="1" applyAlignment="1">
      <alignment horizontal="center" vertical="center" wrapText="1"/>
    </xf>
    <xf numFmtId="0" fontId="5" fillId="45" borderId="43" xfId="0" applyFont="1" applyFill="1" applyBorder="1" applyAlignment="1">
      <alignment horizontal="center" vertical="center" wrapText="1"/>
    </xf>
    <xf numFmtId="0" fontId="5" fillId="45" borderId="53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45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45" borderId="38" xfId="0" applyFont="1" applyFill="1" applyBorder="1" applyAlignment="1">
      <alignment horizontal="center" vertical="center" wrapText="1"/>
    </xf>
    <xf numFmtId="0" fontId="5" fillId="45" borderId="39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2" fillId="13" borderId="53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2" fillId="13" borderId="59" xfId="0" applyFont="1" applyFill="1" applyBorder="1" applyAlignment="1">
      <alignment horizontal="center" vertical="center" wrapText="1"/>
    </xf>
    <xf numFmtId="0" fontId="2" fillId="13" borderId="60" xfId="0" applyFont="1" applyFill="1" applyBorder="1" applyAlignment="1">
      <alignment horizontal="center" vertical="center" wrapText="1"/>
    </xf>
    <xf numFmtId="0" fontId="5" fillId="30" borderId="43" xfId="0" applyFont="1" applyFill="1" applyBorder="1" applyAlignment="1">
      <alignment horizontal="center" vertical="center" wrapText="1"/>
    </xf>
    <xf numFmtId="0" fontId="5" fillId="30" borderId="53" xfId="0" applyFont="1" applyFill="1" applyBorder="1" applyAlignment="1">
      <alignment horizontal="center" vertical="center" wrapText="1"/>
    </xf>
    <xf numFmtId="0" fontId="5" fillId="30" borderId="54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5" fillId="13" borderId="5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" fillId="49" borderId="51" xfId="0" applyFont="1" applyFill="1" applyBorder="1" applyAlignment="1">
      <alignment horizontal="center" vertical="center" wrapText="1"/>
    </xf>
    <xf numFmtId="0" fontId="2" fillId="49" borderId="38" xfId="0" applyFont="1" applyFill="1" applyBorder="1" applyAlignment="1">
      <alignment horizontal="center" vertical="center" wrapText="1"/>
    </xf>
    <xf numFmtId="0" fontId="2" fillId="49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2" fontId="2" fillId="0" borderId="44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textRotation="90" wrapText="1"/>
    </xf>
    <xf numFmtId="0" fontId="2" fillId="38" borderId="38" xfId="0" applyFont="1" applyFill="1" applyBorder="1" applyAlignment="1">
      <alignment horizontal="center" vertical="center" textRotation="90" wrapText="1"/>
    </xf>
    <xf numFmtId="0" fontId="2" fillId="34" borderId="51" xfId="0" applyFont="1" applyFill="1" applyBorder="1" applyAlignment="1">
      <alignment horizontal="center" vertical="center" textRotation="90" wrapText="1"/>
    </xf>
    <xf numFmtId="0" fontId="2" fillId="34" borderId="38" xfId="0" applyFont="1" applyFill="1" applyBorder="1" applyAlignment="1">
      <alignment horizontal="center" vertical="center" textRotation="90" wrapText="1"/>
    </xf>
    <xf numFmtId="0" fontId="2" fillId="34" borderId="39" xfId="0" applyFont="1" applyFill="1" applyBorder="1" applyAlignment="1">
      <alignment horizontal="center" vertical="center" textRotation="90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45" borderId="53" xfId="0" applyFont="1" applyFill="1" applyBorder="1" applyAlignment="1">
      <alignment horizontal="center" vertical="center" wrapText="1"/>
    </xf>
    <xf numFmtId="0" fontId="2" fillId="45" borderId="54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0" borderId="39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43" borderId="36" xfId="0" applyFont="1" applyFill="1" applyBorder="1" applyAlignment="1">
      <alignment horizontal="center" vertical="center" wrapText="1"/>
    </xf>
    <xf numFmtId="0" fontId="2" fillId="43" borderId="38" xfId="0" applyFont="1" applyFill="1" applyBorder="1" applyAlignment="1">
      <alignment horizontal="center" vertical="center" wrapText="1"/>
    </xf>
    <xf numFmtId="0" fontId="2" fillId="43" borderId="39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top" wrapText="1"/>
    </xf>
    <xf numFmtId="0" fontId="5" fillId="36" borderId="63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0" borderId="51" xfId="0" applyFont="1" applyFill="1" applyBorder="1" applyAlignment="1">
      <alignment horizontal="center" vertical="center" textRotation="90" wrapText="1"/>
    </xf>
    <xf numFmtId="0" fontId="2" fillId="30" borderId="38" xfId="0" applyFont="1" applyFill="1" applyBorder="1" applyAlignment="1">
      <alignment horizontal="center" vertical="center" textRotation="90" wrapText="1"/>
    </xf>
    <xf numFmtId="0" fontId="5" fillId="38" borderId="53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33" borderId="43" xfId="0" applyFont="1" applyFill="1" applyBorder="1" applyAlignment="1">
      <alignment horizontal="left" vertical="top" wrapText="1"/>
    </xf>
    <xf numFmtId="0" fontId="2" fillId="39" borderId="43" xfId="0" applyFont="1" applyFill="1" applyBorder="1" applyAlignment="1">
      <alignment horizontal="left" vertical="top" wrapText="1"/>
    </xf>
    <xf numFmtId="0" fontId="5" fillId="38" borderId="53" xfId="0" applyFont="1" applyFill="1" applyBorder="1" applyAlignment="1">
      <alignment horizontal="left" vertical="top" wrapText="1"/>
    </xf>
    <xf numFmtId="0" fontId="2" fillId="38" borderId="53" xfId="0" applyFont="1" applyFill="1" applyBorder="1" applyAlignment="1">
      <alignment horizontal="left" vertical="top" wrapText="1"/>
    </xf>
    <xf numFmtId="0" fontId="5" fillId="40" borderId="36" xfId="0" applyFont="1" applyFill="1" applyBorder="1" applyAlignment="1">
      <alignment horizontal="left" vertical="top" wrapText="1"/>
    </xf>
    <xf numFmtId="0" fontId="2" fillId="40" borderId="38" xfId="0" applyFont="1" applyFill="1" applyBorder="1" applyAlignment="1">
      <alignment horizontal="left" vertical="top" wrapText="1"/>
    </xf>
    <xf numFmtId="0" fontId="2" fillId="40" borderId="39" xfId="0" applyFont="1" applyFill="1" applyBorder="1" applyAlignment="1">
      <alignment horizontal="left" vertical="top" wrapText="1"/>
    </xf>
    <xf numFmtId="0" fontId="2" fillId="32" borderId="53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9" borderId="61" xfId="0" applyFont="1" applyFill="1" applyBorder="1" applyAlignment="1">
      <alignment horizontal="left" vertical="top" wrapText="1"/>
    </xf>
    <xf numFmtId="0" fontId="2" fillId="39" borderId="59" xfId="0" applyFont="1" applyFill="1" applyBorder="1" applyAlignment="1">
      <alignment horizontal="left" vertical="top" wrapText="1"/>
    </xf>
    <xf numFmtId="0" fontId="2" fillId="39" borderId="6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5" fillId="40" borderId="51" xfId="0" applyFont="1" applyFill="1" applyBorder="1" applyAlignment="1">
      <alignment horizontal="left" vertical="top" wrapText="1"/>
    </xf>
    <xf numFmtId="0" fontId="2" fillId="39" borderId="60" xfId="0" applyFont="1" applyFill="1" applyBorder="1" applyAlignment="1">
      <alignment horizontal="left" vertical="top" wrapText="1"/>
    </xf>
    <xf numFmtId="0" fontId="5" fillId="38" borderId="36" xfId="0" applyFont="1" applyFill="1" applyBorder="1" applyAlignment="1">
      <alignment horizontal="left" vertical="top" wrapText="1"/>
    </xf>
    <xf numFmtId="0" fontId="2" fillId="38" borderId="38" xfId="0" applyFont="1" applyFill="1" applyBorder="1" applyAlignment="1">
      <alignment horizontal="left" vertical="top" wrapText="1"/>
    </xf>
    <xf numFmtId="0" fontId="2" fillId="38" borderId="39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5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5" fillId="34" borderId="36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2 2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aprastas 2" xfId="61"/>
    <cellStyle name="Paprastas 3" xfId="62"/>
    <cellStyle name="Paprastas 4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7"/>
  <sheetViews>
    <sheetView tabSelected="1" zoomScalePageLayoutView="0" workbookViewId="0" topLeftCell="A1">
      <selection activeCell="V1434" sqref="V1434"/>
    </sheetView>
  </sheetViews>
  <sheetFormatPr defaultColWidth="9.140625" defaultRowHeight="12.75"/>
  <cols>
    <col min="1" max="1" width="14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7.28125" style="1" customWidth="1"/>
    <col min="13" max="13" width="11.5742187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19" width="10.8515625" style="1" customWidth="1"/>
    <col min="20" max="20" width="14.7109375" style="1" customWidth="1"/>
    <col min="21" max="21" width="12.421875" style="1" bestFit="1" customWidth="1"/>
    <col min="22" max="22" width="29.00390625" style="1" bestFit="1" customWidth="1"/>
    <col min="23" max="23" width="10.421875" style="1" bestFit="1" customWidth="1"/>
    <col min="24" max="34" width="9.140625" style="1" customWidth="1"/>
    <col min="35" max="35" width="14.140625" style="1" bestFit="1" customWidth="1"/>
    <col min="36" max="36" width="16.57421875" style="1" bestFit="1" customWidth="1"/>
    <col min="37" max="16384" width="9.140625" style="1" customWidth="1"/>
  </cols>
  <sheetData>
    <row r="1" spans="1:17" s="12" customFormat="1" ht="13.5" customHeight="1">
      <c r="A1" s="1791" t="s">
        <v>645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791"/>
      <c r="O1" s="1791"/>
      <c r="P1" s="1791"/>
      <c r="Q1" s="1791"/>
    </row>
    <row r="2" spans="1:17" s="12" customFormat="1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119" customFormat="1" ht="18" customHeight="1">
      <c r="A3" s="1792" t="s">
        <v>31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</row>
    <row r="4" spans="1:17" s="12" customFormat="1" ht="13.5" customHeight="1" thickBot="1">
      <c r="A4" s="1766" t="s">
        <v>1104</v>
      </c>
      <c r="B4" s="1766"/>
      <c r="C4" s="1766"/>
      <c r="D4" s="1766"/>
      <c r="E4" s="1766"/>
      <c r="F4" s="1766"/>
      <c r="G4" s="1766"/>
      <c r="H4" s="1766"/>
      <c r="I4" s="1766"/>
      <c r="J4" s="1766"/>
      <c r="K4" s="1766"/>
      <c r="L4" s="1766"/>
      <c r="M4" s="1766"/>
      <c r="N4" s="1766"/>
      <c r="O4" s="1766"/>
      <c r="P4" s="1766"/>
      <c r="Q4" s="1766"/>
    </row>
    <row r="5" spans="1:17" s="12" customFormat="1" ht="13.5" customHeight="1">
      <c r="A5" s="1839" t="s">
        <v>1</v>
      </c>
      <c r="B5" s="1710" t="s">
        <v>0</v>
      </c>
      <c r="C5" s="1713" t="s">
        <v>2</v>
      </c>
      <c r="D5" s="1713" t="s">
        <v>3</v>
      </c>
      <c r="E5" s="1713" t="s">
        <v>13</v>
      </c>
      <c r="F5" s="1717" t="s">
        <v>14</v>
      </c>
      <c r="G5" s="1718"/>
      <c r="H5" s="1718"/>
      <c r="I5" s="1719"/>
      <c r="J5" s="1713" t="s">
        <v>4</v>
      </c>
      <c r="K5" s="1713" t="s">
        <v>15</v>
      </c>
      <c r="L5" s="1713" t="s">
        <v>5</v>
      </c>
      <c r="M5" s="1713" t="s">
        <v>6</v>
      </c>
      <c r="N5" s="1713" t="s">
        <v>16</v>
      </c>
      <c r="O5" s="1720" t="s">
        <v>17</v>
      </c>
      <c r="P5" s="1713" t="s">
        <v>25</v>
      </c>
      <c r="Q5" s="1722" t="s">
        <v>26</v>
      </c>
    </row>
    <row r="6" spans="1:17" s="12" customFormat="1" ht="39" customHeight="1">
      <c r="A6" s="1840"/>
      <c r="B6" s="1711"/>
      <c r="C6" s="1714"/>
      <c r="D6" s="1716"/>
      <c r="E6" s="1716"/>
      <c r="F6" s="21" t="s">
        <v>18</v>
      </c>
      <c r="G6" s="21" t="s">
        <v>19</v>
      </c>
      <c r="H6" s="21" t="s">
        <v>20</v>
      </c>
      <c r="I6" s="21" t="s">
        <v>21</v>
      </c>
      <c r="J6" s="1716"/>
      <c r="K6" s="1716"/>
      <c r="L6" s="1716"/>
      <c r="M6" s="1716"/>
      <c r="N6" s="1716"/>
      <c r="O6" s="1721"/>
      <c r="P6" s="1716"/>
      <c r="Q6" s="1723"/>
    </row>
    <row r="7" spans="1:17" s="12" customFormat="1" ht="13.5" customHeight="1">
      <c r="A7" s="1841"/>
      <c r="B7" s="1800"/>
      <c r="C7" s="1716"/>
      <c r="D7" s="155" t="s">
        <v>7</v>
      </c>
      <c r="E7" s="155" t="s">
        <v>8</v>
      </c>
      <c r="F7" s="155" t="s">
        <v>9</v>
      </c>
      <c r="G7" s="155" t="s">
        <v>9</v>
      </c>
      <c r="H7" s="155" t="s">
        <v>9</v>
      </c>
      <c r="I7" s="155" t="s">
        <v>9</v>
      </c>
      <c r="J7" s="155" t="s">
        <v>22</v>
      </c>
      <c r="K7" s="155" t="s">
        <v>9</v>
      </c>
      <c r="L7" s="155" t="s">
        <v>22</v>
      </c>
      <c r="M7" s="155" t="s">
        <v>95</v>
      </c>
      <c r="N7" s="155" t="s">
        <v>10</v>
      </c>
      <c r="O7" s="155" t="s">
        <v>96</v>
      </c>
      <c r="P7" s="156" t="s">
        <v>27</v>
      </c>
      <c r="Q7" s="157" t="s">
        <v>28</v>
      </c>
    </row>
    <row r="8" spans="1:17" s="12" customFormat="1" ht="13.5" customHeight="1" thickBot="1">
      <c r="A8" s="158">
        <v>1</v>
      </c>
      <c r="B8" s="159">
        <v>2</v>
      </c>
      <c r="C8" s="160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0">
        <v>12</v>
      </c>
      <c r="M8" s="161">
        <v>13</v>
      </c>
      <c r="N8" s="161">
        <v>14</v>
      </c>
      <c r="O8" s="162">
        <v>15</v>
      </c>
      <c r="P8" s="160">
        <v>16</v>
      </c>
      <c r="Q8" s="163">
        <v>17</v>
      </c>
    </row>
    <row r="9" spans="1:17" s="12" customFormat="1" ht="13.5" customHeight="1">
      <c r="A9" s="1848" t="s">
        <v>149</v>
      </c>
      <c r="B9" s="465">
        <v>1</v>
      </c>
      <c r="C9" s="175" t="s">
        <v>82</v>
      </c>
      <c r="D9" s="112">
        <v>61</v>
      </c>
      <c r="E9" s="112">
        <v>1965</v>
      </c>
      <c r="F9" s="176">
        <v>32.868</v>
      </c>
      <c r="G9" s="177">
        <v>8.265059</v>
      </c>
      <c r="H9" s="177">
        <v>9.6</v>
      </c>
      <c r="I9" s="177">
        <v>15.002948</v>
      </c>
      <c r="J9" s="177">
        <v>2700.04</v>
      </c>
      <c r="K9" s="178">
        <v>15.002948</v>
      </c>
      <c r="L9" s="177">
        <v>2700.04</v>
      </c>
      <c r="M9" s="179">
        <v>0.005556565087924624</v>
      </c>
      <c r="N9" s="180">
        <v>264.434</v>
      </c>
      <c r="O9" s="181">
        <v>1.46934473246026</v>
      </c>
      <c r="P9" s="182">
        <v>333.39390527547744</v>
      </c>
      <c r="Q9" s="1643">
        <v>88.1606839476156</v>
      </c>
    </row>
    <row r="10" spans="1:17" s="12" customFormat="1" ht="13.5" customHeight="1">
      <c r="A10" s="1849"/>
      <c r="B10" s="166">
        <v>2</v>
      </c>
      <c r="C10" s="165" t="s">
        <v>151</v>
      </c>
      <c r="D10" s="166">
        <v>47</v>
      </c>
      <c r="E10" s="166">
        <v>2007</v>
      </c>
      <c r="F10" s="167">
        <v>29.85</v>
      </c>
      <c r="G10" s="168">
        <v>9.98019</v>
      </c>
      <c r="H10" s="168">
        <v>3.76</v>
      </c>
      <c r="I10" s="168">
        <v>16.109814</v>
      </c>
      <c r="J10" s="168">
        <v>2876.41</v>
      </c>
      <c r="K10" s="169">
        <v>16.109814</v>
      </c>
      <c r="L10" s="168">
        <v>2876.41</v>
      </c>
      <c r="M10" s="170">
        <v>0.005600666803411197</v>
      </c>
      <c r="N10" s="171">
        <v>264.434</v>
      </c>
      <c r="O10" s="172">
        <v>1.4810067254932366</v>
      </c>
      <c r="P10" s="173">
        <v>336.0400082046718</v>
      </c>
      <c r="Q10" s="174">
        <v>88.86040352959418</v>
      </c>
    </row>
    <row r="11" spans="1:17" s="12" customFormat="1" ht="13.5" customHeight="1">
      <c r="A11" s="1849"/>
      <c r="B11" s="166">
        <v>3</v>
      </c>
      <c r="C11" s="165" t="s">
        <v>155</v>
      </c>
      <c r="D11" s="166">
        <v>70</v>
      </c>
      <c r="E11" s="166">
        <v>2008</v>
      </c>
      <c r="F11" s="167">
        <v>41.491</v>
      </c>
      <c r="G11" s="168">
        <v>14.362008</v>
      </c>
      <c r="H11" s="168">
        <v>0</v>
      </c>
      <c r="I11" s="168">
        <v>27.12899</v>
      </c>
      <c r="J11" s="168">
        <v>4787.37</v>
      </c>
      <c r="K11" s="169">
        <v>27.12899</v>
      </c>
      <c r="L11" s="168">
        <v>4787.37</v>
      </c>
      <c r="M11" s="170">
        <v>0.00566678364112237</v>
      </c>
      <c r="N11" s="171">
        <v>264.434</v>
      </c>
      <c r="O11" s="172">
        <v>1.498490265356553</v>
      </c>
      <c r="P11" s="173">
        <v>340.0070184673422</v>
      </c>
      <c r="Q11" s="174">
        <v>89.90941592139319</v>
      </c>
    </row>
    <row r="12" spans="1:17" s="12" customFormat="1" ht="13.5" customHeight="1">
      <c r="A12" s="1849"/>
      <c r="B12" s="166">
        <v>4</v>
      </c>
      <c r="C12" s="165" t="s">
        <v>55</v>
      </c>
      <c r="D12" s="166">
        <v>40</v>
      </c>
      <c r="E12" s="166">
        <v>2007</v>
      </c>
      <c r="F12" s="167">
        <v>24.354</v>
      </c>
      <c r="G12" s="168">
        <v>7.575968</v>
      </c>
      <c r="H12" s="168">
        <v>3.2</v>
      </c>
      <c r="I12" s="168">
        <v>13.578026999999999</v>
      </c>
      <c r="J12" s="168">
        <v>2350.71</v>
      </c>
      <c r="K12" s="169">
        <v>13.578026999999999</v>
      </c>
      <c r="L12" s="168">
        <v>2350.71</v>
      </c>
      <c r="M12" s="170">
        <v>0.0057761386985208715</v>
      </c>
      <c r="N12" s="171">
        <v>264.434</v>
      </c>
      <c r="O12" s="172">
        <v>1.5274074606046684</v>
      </c>
      <c r="P12" s="173">
        <v>346.5683219112523</v>
      </c>
      <c r="Q12" s="174">
        <v>91.6444476362801</v>
      </c>
    </row>
    <row r="13" spans="1:17" s="12" customFormat="1" ht="13.5" customHeight="1">
      <c r="A13" s="1849"/>
      <c r="B13" s="166">
        <v>5</v>
      </c>
      <c r="C13" s="165" t="s">
        <v>56</v>
      </c>
      <c r="D13" s="166">
        <v>52</v>
      </c>
      <c r="E13" s="166">
        <v>2009</v>
      </c>
      <c r="F13" s="167">
        <v>28.374</v>
      </c>
      <c r="G13" s="168">
        <v>8.435171</v>
      </c>
      <c r="H13" s="168">
        <v>4.16</v>
      </c>
      <c r="I13" s="168">
        <v>15.778832999999999</v>
      </c>
      <c r="J13" s="168">
        <v>2686.29</v>
      </c>
      <c r="K13" s="169">
        <v>15.778832999999999</v>
      </c>
      <c r="L13" s="168">
        <v>2686.29</v>
      </c>
      <c r="M13" s="170">
        <v>0.005873838267647946</v>
      </c>
      <c r="N13" s="171">
        <v>264.434</v>
      </c>
      <c r="O13" s="172">
        <v>1.553242548467217</v>
      </c>
      <c r="P13" s="173">
        <v>352.4302960588767</v>
      </c>
      <c r="Q13" s="174">
        <v>93.19455290803302</v>
      </c>
    </row>
    <row r="14" spans="1:17" s="12" customFormat="1" ht="13.5" customHeight="1">
      <c r="A14" s="1849"/>
      <c r="B14" s="166">
        <v>6</v>
      </c>
      <c r="C14" s="165" t="s">
        <v>150</v>
      </c>
      <c r="D14" s="166">
        <v>40</v>
      </c>
      <c r="E14" s="166">
        <v>2007</v>
      </c>
      <c r="F14" s="167">
        <v>24.649</v>
      </c>
      <c r="G14" s="168">
        <v>7.575859</v>
      </c>
      <c r="H14" s="168">
        <v>3.2</v>
      </c>
      <c r="I14" s="168">
        <v>13.873147000000001</v>
      </c>
      <c r="J14" s="168">
        <v>2352.74</v>
      </c>
      <c r="K14" s="169">
        <v>13.873147000000001</v>
      </c>
      <c r="L14" s="168">
        <v>2352.74</v>
      </c>
      <c r="M14" s="170">
        <v>0.005896591633584672</v>
      </c>
      <c r="N14" s="171">
        <v>264.434</v>
      </c>
      <c r="O14" s="172">
        <v>1.5592593120353293</v>
      </c>
      <c r="P14" s="173">
        <v>353.7954980150803</v>
      </c>
      <c r="Q14" s="174">
        <v>93.55555872211976</v>
      </c>
    </row>
    <row r="15" spans="1:17" s="12" customFormat="1" ht="13.5" customHeight="1">
      <c r="A15" s="1849"/>
      <c r="B15" s="166">
        <v>7</v>
      </c>
      <c r="C15" s="165" t="s">
        <v>154</v>
      </c>
      <c r="D15" s="166">
        <v>62</v>
      </c>
      <c r="E15" s="166">
        <v>2007</v>
      </c>
      <c r="F15" s="167">
        <v>34.66</v>
      </c>
      <c r="G15" s="168">
        <v>11.037894</v>
      </c>
      <c r="H15" s="168">
        <v>0</v>
      </c>
      <c r="I15" s="168">
        <v>23.622104</v>
      </c>
      <c r="J15" s="168">
        <v>3936.72</v>
      </c>
      <c r="K15" s="169">
        <v>23.622104</v>
      </c>
      <c r="L15" s="168">
        <v>3936.72</v>
      </c>
      <c r="M15" s="170">
        <v>0.006000453169135727</v>
      </c>
      <c r="N15" s="171">
        <v>264.434</v>
      </c>
      <c r="O15" s="172">
        <v>1.586723833327237</v>
      </c>
      <c r="P15" s="173">
        <v>360.0271901481437</v>
      </c>
      <c r="Q15" s="174">
        <v>95.20342999963422</v>
      </c>
    </row>
    <row r="16" spans="1:17" s="12" customFormat="1" ht="13.5" customHeight="1">
      <c r="A16" s="1849"/>
      <c r="B16" s="166">
        <v>8</v>
      </c>
      <c r="C16" s="165" t="s">
        <v>156</v>
      </c>
      <c r="D16" s="166">
        <v>116</v>
      </c>
      <c r="E16" s="166">
        <v>2007</v>
      </c>
      <c r="F16" s="167">
        <v>64.781</v>
      </c>
      <c r="G16" s="168">
        <v>22.087275</v>
      </c>
      <c r="H16" s="168">
        <v>0</v>
      </c>
      <c r="I16" s="168">
        <v>42.693723999999996</v>
      </c>
      <c r="J16" s="168">
        <v>7056.51</v>
      </c>
      <c r="K16" s="169">
        <v>42.693723999999996</v>
      </c>
      <c r="L16" s="168">
        <v>7056.51</v>
      </c>
      <c r="M16" s="170">
        <v>0.006050260539558506</v>
      </c>
      <c r="N16" s="171">
        <v>264.434</v>
      </c>
      <c r="O16" s="172">
        <v>1.5998945955176143</v>
      </c>
      <c r="P16" s="173">
        <v>363.01563237351036</v>
      </c>
      <c r="Q16" s="174">
        <v>95.99367573105685</v>
      </c>
    </row>
    <row r="17" spans="1:17" s="12" customFormat="1" ht="13.5" customHeight="1">
      <c r="A17" s="1849"/>
      <c r="B17" s="166">
        <v>9</v>
      </c>
      <c r="C17" s="175" t="s">
        <v>152</v>
      </c>
      <c r="D17" s="112">
        <v>30</v>
      </c>
      <c r="E17" s="112">
        <v>1967</v>
      </c>
      <c r="F17" s="176">
        <v>19.202</v>
      </c>
      <c r="G17" s="177">
        <v>3.621</v>
      </c>
      <c r="H17" s="177">
        <v>4.8</v>
      </c>
      <c r="I17" s="177">
        <v>10.781</v>
      </c>
      <c r="J17" s="177">
        <v>1550</v>
      </c>
      <c r="K17" s="178">
        <v>10.781</v>
      </c>
      <c r="L17" s="177">
        <v>1550</v>
      </c>
      <c r="M17" s="179">
        <v>0.0069554838709677425</v>
      </c>
      <c r="N17" s="180">
        <v>263.01700000000005</v>
      </c>
      <c r="O17" s="181">
        <v>1.829410501290323</v>
      </c>
      <c r="P17" s="182">
        <v>417.32903225806456</v>
      </c>
      <c r="Q17" s="183">
        <v>109.7646300774194</v>
      </c>
    </row>
    <row r="18" spans="1:17" s="12" customFormat="1" ht="13.5" customHeight="1" thickBot="1">
      <c r="A18" s="1850"/>
      <c r="B18" s="166">
        <v>10</v>
      </c>
      <c r="C18" s="175" t="s">
        <v>153</v>
      </c>
      <c r="D18" s="112">
        <v>90</v>
      </c>
      <c r="E18" s="112">
        <v>1967</v>
      </c>
      <c r="F18" s="176">
        <v>58.997</v>
      </c>
      <c r="G18" s="177">
        <v>11.73</v>
      </c>
      <c r="H18" s="177">
        <v>14.4</v>
      </c>
      <c r="I18" s="177">
        <v>32.867</v>
      </c>
      <c r="J18" s="177">
        <v>4485</v>
      </c>
      <c r="K18" s="178">
        <v>32.867</v>
      </c>
      <c r="L18" s="177">
        <v>4485</v>
      </c>
      <c r="M18" s="179">
        <v>0.007328205128205128</v>
      </c>
      <c r="N18" s="180">
        <v>263.01700000000005</v>
      </c>
      <c r="O18" s="181">
        <v>1.9274425282051284</v>
      </c>
      <c r="P18" s="182">
        <v>439.6923076923077</v>
      </c>
      <c r="Q18" s="1644">
        <v>115.64655169230771</v>
      </c>
    </row>
    <row r="19" spans="1:17" s="12" customFormat="1" ht="13.5" customHeight="1">
      <c r="A19" s="1851" t="s">
        <v>157</v>
      </c>
      <c r="B19" s="17">
        <v>1</v>
      </c>
      <c r="C19" s="16" t="s">
        <v>161</v>
      </c>
      <c r="D19" s="17">
        <v>49</v>
      </c>
      <c r="E19" s="17">
        <v>2007</v>
      </c>
      <c r="F19" s="185">
        <v>36.852</v>
      </c>
      <c r="G19" s="185">
        <v>8.590358</v>
      </c>
      <c r="H19" s="185">
        <v>4</v>
      </c>
      <c r="I19" s="185">
        <v>24.261643</v>
      </c>
      <c r="J19" s="185">
        <v>2531.39</v>
      </c>
      <c r="K19" s="186">
        <v>24.261643</v>
      </c>
      <c r="L19" s="185">
        <v>2531.39</v>
      </c>
      <c r="M19" s="187">
        <v>0.00958431652175287</v>
      </c>
      <c r="N19" s="188">
        <v>264.434</v>
      </c>
      <c r="O19" s="122">
        <v>2.534419155113199</v>
      </c>
      <c r="P19" s="189">
        <v>575.0589913051722</v>
      </c>
      <c r="Q19" s="190">
        <v>152.0651493067919</v>
      </c>
    </row>
    <row r="20" spans="1:17" s="12" customFormat="1" ht="13.5" customHeight="1">
      <c r="A20" s="1849"/>
      <c r="B20" s="18">
        <v>2</v>
      </c>
      <c r="C20" s="11" t="s">
        <v>159</v>
      </c>
      <c r="D20" s="18">
        <v>16</v>
      </c>
      <c r="E20" s="18">
        <v>2005</v>
      </c>
      <c r="F20" s="191">
        <v>16.412</v>
      </c>
      <c r="G20" s="191">
        <v>3.314743</v>
      </c>
      <c r="H20" s="191">
        <v>1.36</v>
      </c>
      <c r="I20" s="191">
        <v>11.737255999999999</v>
      </c>
      <c r="J20" s="191">
        <v>1150.31</v>
      </c>
      <c r="K20" s="90">
        <v>11.737255999999999</v>
      </c>
      <c r="L20" s="191">
        <v>1150.31</v>
      </c>
      <c r="M20" s="192">
        <v>0.010203559040606444</v>
      </c>
      <c r="N20" s="193">
        <v>264.434</v>
      </c>
      <c r="O20" s="75">
        <v>2.698167931343725</v>
      </c>
      <c r="P20" s="194">
        <v>612.2135424363867</v>
      </c>
      <c r="Q20" s="195">
        <v>161.89007588062347</v>
      </c>
    </row>
    <row r="21" spans="1:17" s="12" customFormat="1" ht="13.5" customHeight="1">
      <c r="A21" s="1849"/>
      <c r="B21" s="18">
        <v>3</v>
      </c>
      <c r="C21" s="11" t="s">
        <v>158</v>
      </c>
      <c r="D21" s="18">
        <v>28</v>
      </c>
      <c r="E21" s="18">
        <v>2001</v>
      </c>
      <c r="F21" s="191">
        <v>35.274</v>
      </c>
      <c r="G21" s="191">
        <v>5.527751</v>
      </c>
      <c r="H21" s="191">
        <v>4.8</v>
      </c>
      <c r="I21" s="191">
        <v>24.946247</v>
      </c>
      <c r="J21" s="191">
        <v>2440.53</v>
      </c>
      <c r="K21" s="90">
        <v>24.946247</v>
      </c>
      <c r="L21" s="191">
        <v>2440.53</v>
      </c>
      <c r="M21" s="192">
        <v>0.01022165144456327</v>
      </c>
      <c r="N21" s="193">
        <v>264.434</v>
      </c>
      <c r="O21" s="75">
        <v>2.702952178091644</v>
      </c>
      <c r="P21" s="194">
        <v>613.2990866737962</v>
      </c>
      <c r="Q21" s="195">
        <v>162.17713068549864</v>
      </c>
    </row>
    <row r="22" spans="1:17" s="12" customFormat="1" ht="13.5" customHeight="1">
      <c r="A22" s="1849"/>
      <c r="B22" s="18">
        <v>4</v>
      </c>
      <c r="C22" s="11" t="s">
        <v>110</v>
      </c>
      <c r="D22" s="18">
        <v>50</v>
      </c>
      <c r="E22" s="18">
        <v>2006</v>
      </c>
      <c r="F22" s="191">
        <v>40.518</v>
      </c>
      <c r="G22" s="191">
        <v>9.369902</v>
      </c>
      <c r="H22" s="191">
        <v>4</v>
      </c>
      <c r="I22" s="191">
        <v>27.148104</v>
      </c>
      <c r="J22" s="191">
        <v>2532.42</v>
      </c>
      <c r="K22" s="90">
        <v>27.148104</v>
      </c>
      <c r="L22" s="191">
        <v>2532.42</v>
      </c>
      <c r="M22" s="192">
        <v>0.010720221764162343</v>
      </c>
      <c r="N22" s="193">
        <v>264.434</v>
      </c>
      <c r="O22" s="75">
        <v>2.8347911219845052</v>
      </c>
      <c r="P22" s="194">
        <v>643.2133058497406</v>
      </c>
      <c r="Q22" s="195">
        <v>170.0874673190703</v>
      </c>
    </row>
    <row r="23" spans="1:17" s="12" customFormat="1" ht="13.5" customHeight="1">
      <c r="A23" s="1849"/>
      <c r="B23" s="18">
        <v>5</v>
      </c>
      <c r="C23" s="11" t="s">
        <v>160</v>
      </c>
      <c r="D23" s="18">
        <v>46</v>
      </c>
      <c r="E23" s="18">
        <v>2007</v>
      </c>
      <c r="F23" s="191">
        <v>41.87</v>
      </c>
      <c r="G23" s="191">
        <v>7.696424</v>
      </c>
      <c r="H23" s="191">
        <v>3.68</v>
      </c>
      <c r="I23" s="191">
        <v>30.493583</v>
      </c>
      <c r="J23" s="191">
        <v>2821.98</v>
      </c>
      <c r="K23" s="90">
        <v>30.493583</v>
      </c>
      <c r="L23" s="191">
        <v>2821.98</v>
      </c>
      <c r="M23" s="192">
        <v>0.010805740295820666</v>
      </c>
      <c r="N23" s="193">
        <v>264.434</v>
      </c>
      <c r="O23" s="75">
        <v>2.857405129385042</v>
      </c>
      <c r="P23" s="194">
        <v>648.34441774924</v>
      </c>
      <c r="Q23" s="195">
        <v>171.44430776310256</v>
      </c>
    </row>
    <row r="24" spans="1:17" s="12" customFormat="1" ht="13.5" customHeight="1">
      <c r="A24" s="1849"/>
      <c r="B24" s="18">
        <v>6</v>
      </c>
      <c r="C24" s="11" t="s">
        <v>163</v>
      </c>
      <c r="D24" s="18">
        <v>34</v>
      </c>
      <c r="E24" s="18">
        <v>2003</v>
      </c>
      <c r="F24" s="191">
        <v>36.699</v>
      </c>
      <c r="G24" s="191">
        <v>5.855467</v>
      </c>
      <c r="H24" s="191">
        <v>5.44</v>
      </c>
      <c r="I24" s="191">
        <v>25.403532</v>
      </c>
      <c r="J24" s="191">
        <v>2349.59</v>
      </c>
      <c r="K24" s="90">
        <v>25.403532</v>
      </c>
      <c r="L24" s="191">
        <v>2349.59</v>
      </c>
      <c r="M24" s="192">
        <v>0.010811899948501652</v>
      </c>
      <c r="N24" s="193">
        <v>264.434</v>
      </c>
      <c r="O24" s="75">
        <v>2.859033950982086</v>
      </c>
      <c r="P24" s="194">
        <v>648.7139969100991</v>
      </c>
      <c r="Q24" s="195">
        <v>171.54203705892516</v>
      </c>
    </row>
    <row r="25" spans="1:17" s="12" customFormat="1" ht="13.5" customHeight="1">
      <c r="A25" s="1849"/>
      <c r="B25" s="18">
        <v>7</v>
      </c>
      <c r="C25" s="11" t="s">
        <v>164</v>
      </c>
      <c r="D25" s="18">
        <v>46</v>
      </c>
      <c r="E25" s="18">
        <v>2001</v>
      </c>
      <c r="F25" s="191">
        <v>49.661</v>
      </c>
      <c r="G25" s="191">
        <v>7.669367</v>
      </c>
      <c r="H25" s="191">
        <v>7.28</v>
      </c>
      <c r="I25" s="191">
        <v>34.71163</v>
      </c>
      <c r="J25" s="191">
        <v>3175.32</v>
      </c>
      <c r="K25" s="90">
        <v>34.71163</v>
      </c>
      <c r="L25" s="191">
        <v>3175.32</v>
      </c>
      <c r="M25" s="192">
        <v>0.01093169507325246</v>
      </c>
      <c r="N25" s="193">
        <v>264.434</v>
      </c>
      <c r="O25" s="75">
        <v>2.890711855000441</v>
      </c>
      <c r="P25" s="194">
        <v>655.9017043951476</v>
      </c>
      <c r="Q25" s="195">
        <v>173.44271130002647</v>
      </c>
    </row>
    <row r="26" spans="1:17" s="12" customFormat="1" ht="13.5" customHeight="1">
      <c r="A26" s="1849"/>
      <c r="B26" s="18">
        <v>8</v>
      </c>
      <c r="C26" s="11" t="s">
        <v>165</v>
      </c>
      <c r="D26" s="18">
        <v>23</v>
      </c>
      <c r="E26" s="18">
        <v>2002</v>
      </c>
      <c r="F26" s="191">
        <v>19.707</v>
      </c>
      <c r="G26" s="191">
        <v>0</v>
      </c>
      <c r="H26" s="191">
        <v>0</v>
      </c>
      <c r="I26" s="191">
        <v>19.706998</v>
      </c>
      <c r="J26" s="191">
        <v>1743.26</v>
      </c>
      <c r="K26" s="90">
        <v>19.706998</v>
      </c>
      <c r="L26" s="191">
        <v>1743.26</v>
      </c>
      <c r="M26" s="192">
        <v>0.011304680885238002</v>
      </c>
      <c r="N26" s="193">
        <v>264.434</v>
      </c>
      <c r="O26" s="75">
        <v>2.989341985207026</v>
      </c>
      <c r="P26" s="194">
        <v>678.2808531142801</v>
      </c>
      <c r="Q26" s="195">
        <v>179.36051911242157</v>
      </c>
    </row>
    <row r="27" spans="1:17" s="12" customFormat="1" ht="13.5" customHeight="1">
      <c r="A27" s="1849"/>
      <c r="B27" s="18">
        <v>9</v>
      </c>
      <c r="C27" s="175" t="s">
        <v>166</v>
      </c>
      <c r="D27" s="112">
        <v>60</v>
      </c>
      <c r="E27" s="112">
        <v>1978</v>
      </c>
      <c r="F27" s="176">
        <v>60.888</v>
      </c>
      <c r="G27" s="177">
        <v>7.759393</v>
      </c>
      <c r="H27" s="177">
        <v>11.52</v>
      </c>
      <c r="I27" s="177">
        <v>41.608609</v>
      </c>
      <c r="J27" s="177">
        <v>3663.79</v>
      </c>
      <c r="K27" s="178">
        <v>41.608609</v>
      </c>
      <c r="L27" s="177">
        <v>3663.79</v>
      </c>
      <c r="M27" s="179">
        <v>0.011356712311568077</v>
      </c>
      <c r="N27" s="180">
        <v>264.434</v>
      </c>
      <c r="O27" s="181">
        <v>3.003100863397193</v>
      </c>
      <c r="P27" s="182">
        <v>681.4027386940846</v>
      </c>
      <c r="Q27" s="1645">
        <v>180.1860518038316</v>
      </c>
    </row>
    <row r="28" spans="1:18" s="12" customFormat="1" ht="13.5" customHeight="1" thickBot="1">
      <c r="A28" s="1850"/>
      <c r="B28" s="60">
        <v>10</v>
      </c>
      <c r="C28" s="11" t="s">
        <v>162</v>
      </c>
      <c r="D28" s="18">
        <v>46</v>
      </c>
      <c r="E28" s="18">
        <v>2006</v>
      </c>
      <c r="F28" s="191">
        <v>49.263</v>
      </c>
      <c r="G28" s="191">
        <v>9.805889</v>
      </c>
      <c r="H28" s="191">
        <v>3.68</v>
      </c>
      <c r="I28" s="191">
        <v>35.777108</v>
      </c>
      <c r="J28" s="191">
        <v>2989.78</v>
      </c>
      <c r="K28" s="90">
        <v>35.777108</v>
      </c>
      <c r="L28" s="191">
        <v>2989.78</v>
      </c>
      <c r="M28" s="192">
        <v>0.01196646843580464</v>
      </c>
      <c r="N28" s="193">
        <v>264.434</v>
      </c>
      <c r="O28" s="75">
        <v>3.1643411143535642</v>
      </c>
      <c r="P28" s="194">
        <v>717.9881061482783</v>
      </c>
      <c r="Q28" s="195">
        <v>189.86046686121384</v>
      </c>
      <c r="R28" s="282"/>
    </row>
    <row r="29" spans="1:18" ht="12.75" customHeight="1">
      <c r="A29" s="1852" t="s">
        <v>167</v>
      </c>
      <c r="B29" s="196">
        <v>1</v>
      </c>
      <c r="C29" s="197" t="s">
        <v>168</v>
      </c>
      <c r="D29" s="196">
        <v>35</v>
      </c>
      <c r="E29" s="196" t="s">
        <v>57</v>
      </c>
      <c r="F29" s="198">
        <v>41.138</v>
      </c>
      <c r="G29" s="198">
        <v>6.478909</v>
      </c>
      <c r="H29" s="198">
        <v>8.64</v>
      </c>
      <c r="I29" s="198">
        <v>26.019095</v>
      </c>
      <c r="J29" s="198">
        <v>2212.05</v>
      </c>
      <c r="K29" s="199">
        <v>26.019095</v>
      </c>
      <c r="L29" s="198">
        <v>2212.05</v>
      </c>
      <c r="M29" s="200">
        <v>0.011762435297574647</v>
      </c>
      <c r="N29" s="201">
        <v>264.434</v>
      </c>
      <c r="O29" s="202">
        <v>3.1103878154788545</v>
      </c>
      <c r="P29" s="203">
        <v>705.7461178544788</v>
      </c>
      <c r="Q29" s="204">
        <v>186.62326892873128</v>
      </c>
      <c r="R29" s="140"/>
    </row>
    <row r="30" spans="1:19" s="2" customFormat="1" ht="12.75" customHeight="1">
      <c r="A30" s="1849"/>
      <c r="B30" s="205">
        <v>2</v>
      </c>
      <c r="C30" s="206" t="s">
        <v>171</v>
      </c>
      <c r="D30" s="205">
        <v>72</v>
      </c>
      <c r="E30" s="205">
        <v>1985</v>
      </c>
      <c r="F30" s="207">
        <v>85.395</v>
      </c>
      <c r="G30" s="207">
        <v>12.37152</v>
      </c>
      <c r="H30" s="207">
        <v>17.28</v>
      </c>
      <c r="I30" s="207">
        <v>55.743474000000006</v>
      </c>
      <c r="J30" s="207">
        <v>4428.07</v>
      </c>
      <c r="K30" s="208">
        <v>55.743474000000006</v>
      </c>
      <c r="L30" s="207">
        <v>4428.07</v>
      </c>
      <c r="M30" s="209">
        <v>0.012588661425858221</v>
      </c>
      <c r="N30" s="210">
        <v>264.434</v>
      </c>
      <c r="O30" s="211">
        <v>3.328870095485393</v>
      </c>
      <c r="P30" s="212">
        <v>755.3196855514933</v>
      </c>
      <c r="Q30" s="213">
        <v>199.73220572912362</v>
      </c>
      <c r="R30" s="92"/>
      <c r="S30" s="92"/>
    </row>
    <row r="31" spans="1:19" s="3" customFormat="1" ht="13.5" customHeight="1">
      <c r="A31" s="1849"/>
      <c r="B31" s="205">
        <v>3</v>
      </c>
      <c r="C31" s="206" t="s">
        <v>173</v>
      </c>
      <c r="D31" s="205">
        <v>37</v>
      </c>
      <c r="E31" s="205">
        <v>1985</v>
      </c>
      <c r="F31" s="207">
        <v>42.966</v>
      </c>
      <c r="G31" s="207">
        <v>5.89852</v>
      </c>
      <c r="H31" s="207">
        <v>8.64</v>
      </c>
      <c r="I31" s="207">
        <v>28.427487999999997</v>
      </c>
      <c r="J31" s="207">
        <v>2212.4</v>
      </c>
      <c r="K31" s="208">
        <v>28.427487999999997</v>
      </c>
      <c r="L31" s="207">
        <v>2212.4</v>
      </c>
      <c r="M31" s="209">
        <v>0.012849162900018078</v>
      </c>
      <c r="N31" s="210">
        <v>264.434</v>
      </c>
      <c r="O31" s="211">
        <v>3.397755542303381</v>
      </c>
      <c r="P31" s="212">
        <v>770.9497740010846</v>
      </c>
      <c r="Q31" s="213">
        <v>203.86533253820284</v>
      </c>
      <c r="R31" s="94"/>
      <c r="S31" s="93"/>
    </row>
    <row r="32" spans="1:19" ht="12.75" customHeight="1">
      <c r="A32" s="1849"/>
      <c r="B32" s="205">
        <v>4</v>
      </c>
      <c r="C32" s="206" t="s">
        <v>172</v>
      </c>
      <c r="D32" s="205">
        <v>72</v>
      </c>
      <c r="E32" s="205">
        <v>1989</v>
      </c>
      <c r="F32" s="207">
        <v>87.243</v>
      </c>
      <c r="G32" s="207">
        <v>10.6302</v>
      </c>
      <c r="H32" s="207">
        <v>17.28</v>
      </c>
      <c r="I32" s="207">
        <v>59.332797</v>
      </c>
      <c r="J32" s="207">
        <v>4195.87</v>
      </c>
      <c r="K32" s="208">
        <v>59.332797</v>
      </c>
      <c r="L32" s="207">
        <v>4195.87</v>
      </c>
      <c r="M32" s="209">
        <v>0.01414076151072364</v>
      </c>
      <c r="N32" s="210">
        <v>264.434</v>
      </c>
      <c r="O32" s="211">
        <v>3.7392981293266954</v>
      </c>
      <c r="P32" s="212">
        <v>848.4456906434185</v>
      </c>
      <c r="Q32" s="213">
        <v>224.35788775960177</v>
      </c>
      <c r="R32" s="95"/>
      <c r="S32" s="95"/>
    </row>
    <row r="33" spans="1:19" ht="12.75">
      <c r="A33" s="1849"/>
      <c r="B33" s="205">
        <v>5</v>
      </c>
      <c r="C33" s="206" t="s">
        <v>174</v>
      </c>
      <c r="D33" s="205">
        <v>20</v>
      </c>
      <c r="E33" s="205">
        <v>1975</v>
      </c>
      <c r="F33" s="207">
        <v>21.507</v>
      </c>
      <c r="G33" s="207">
        <v>2.728341</v>
      </c>
      <c r="H33" s="207">
        <v>3.2</v>
      </c>
      <c r="I33" s="207">
        <v>15.57866</v>
      </c>
      <c r="J33" s="207">
        <v>1098.2</v>
      </c>
      <c r="K33" s="208">
        <v>15.57866</v>
      </c>
      <c r="L33" s="207">
        <v>1098.2</v>
      </c>
      <c r="M33" s="209">
        <v>0.014185631032598798</v>
      </c>
      <c r="N33" s="210">
        <v>264.434</v>
      </c>
      <c r="O33" s="211">
        <v>3.751163156474231</v>
      </c>
      <c r="P33" s="212">
        <v>851.1378619559279</v>
      </c>
      <c r="Q33" s="213">
        <v>225.06978938845384</v>
      </c>
      <c r="R33" s="95"/>
      <c r="S33" s="95"/>
    </row>
    <row r="34" spans="1:19" ht="12.75">
      <c r="A34" s="1849"/>
      <c r="B34" s="205">
        <v>6</v>
      </c>
      <c r="C34" s="206" t="s">
        <v>169</v>
      </c>
      <c r="D34" s="205">
        <v>36</v>
      </c>
      <c r="E34" s="205">
        <v>1987</v>
      </c>
      <c r="F34" s="207">
        <v>45.72</v>
      </c>
      <c r="G34" s="207">
        <v>5.560392</v>
      </c>
      <c r="H34" s="207">
        <v>8.64</v>
      </c>
      <c r="I34" s="207">
        <v>31.519615</v>
      </c>
      <c r="J34" s="207">
        <v>2176.88</v>
      </c>
      <c r="K34" s="208">
        <v>31.519615</v>
      </c>
      <c r="L34" s="207">
        <v>2176.88</v>
      </c>
      <c r="M34" s="209">
        <v>0.014479261603763184</v>
      </c>
      <c r="N34" s="210">
        <v>264.434</v>
      </c>
      <c r="O34" s="211">
        <v>3.828809062929514</v>
      </c>
      <c r="P34" s="212">
        <v>868.7556962257911</v>
      </c>
      <c r="Q34" s="213">
        <v>229.72854377577087</v>
      </c>
      <c r="R34" s="95"/>
      <c r="S34" s="58"/>
    </row>
    <row r="35" spans="1:19" ht="12.75">
      <c r="A35" s="1849"/>
      <c r="B35" s="205">
        <v>7</v>
      </c>
      <c r="C35" s="206" t="s">
        <v>170</v>
      </c>
      <c r="D35" s="205">
        <v>20</v>
      </c>
      <c r="E35" s="205">
        <v>1982</v>
      </c>
      <c r="F35" s="207">
        <v>22.305</v>
      </c>
      <c r="G35" s="207">
        <v>2.768653</v>
      </c>
      <c r="H35" s="207">
        <v>3.2</v>
      </c>
      <c r="I35" s="207">
        <v>16.336341</v>
      </c>
      <c r="J35" s="207">
        <v>1071.97</v>
      </c>
      <c r="K35" s="208">
        <v>16.336341</v>
      </c>
      <c r="L35" s="207">
        <v>1071.97</v>
      </c>
      <c r="M35" s="209">
        <v>0.015239550547123521</v>
      </c>
      <c r="N35" s="210">
        <v>264.434</v>
      </c>
      <c r="O35" s="211">
        <v>4.029855309378061</v>
      </c>
      <c r="P35" s="212">
        <v>914.3730328274112</v>
      </c>
      <c r="Q35" s="213">
        <v>241.79131856268367</v>
      </c>
      <c r="R35" s="95"/>
      <c r="S35" s="58"/>
    </row>
    <row r="36" spans="1:19" ht="12.75">
      <c r="A36" s="1849"/>
      <c r="B36" s="205">
        <v>8</v>
      </c>
      <c r="C36" s="206" t="s">
        <v>175</v>
      </c>
      <c r="D36" s="205">
        <v>20</v>
      </c>
      <c r="E36" s="205">
        <v>1991</v>
      </c>
      <c r="F36" s="207">
        <v>23.106</v>
      </c>
      <c r="G36" s="207">
        <v>3.3353</v>
      </c>
      <c r="H36" s="207">
        <v>3.2</v>
      </c>
      <c r="I36" s="207">
        <v>16.570698</v>
      </c>
      <c r="J36" s="207">
        <v>1071.33</v>
      </c>
      <c r="K36" s="208">
        <v>16.570698</v>
      </c>
      <c r="L36" s="207">
        <v>1071.33</v>
      </c>
      <c r="M36" s="209">
        <v>0.01546740780151774</v>
      </c>
      <c r="N36" s="210">
        <v>264.434</v>
      </c>
      <c r="O36" s="211">
        <v>4.090108514586542</v>
      </c>
      <c r="P36" s="212">
        <v>928.0444680910645</v>
      </c>
      <c r="Q36" s="213">
        <v>245.40651087519257</v>
      </c>
      <c r="R36" s="95"/>
      <c r="S36" s="58"/>
    </row>
    <row r="37" spans="1:19" ht="12.75">
      <c r="A37" s="1849"/>
      <c r="B37" s="205">
        <v>9</v>
      </c>
      <c r="C37" s="206" t="s">
        <v>176</v>
      </c>
      <c r="D37" s="205">
        <v>40</v>
      </c>
      <c r="E37" s="205">
        <v>1983</v>
      </c>
      <c r="F37" s="207">
        <v>46.178</v>
      </c>
      <c r="G37" s="207">
        <v>5.660074</v>
      </c>
      <c r="H37" s="207">
        <v>6.4</v>
      </c>
      <c r="I37" s="207">
        <v>34.117925</v>
      </c>
      <c r="J37" s="207">
        <v>2186.72</v>
      </c>
      <c r="K37" s="208">
        <v>34.117925</v>
      </c>
      <c r="L37" s="207">
        <v>2186.72</v>
      </c>
      <c r="M37" s="209">
        <v>0.015602329059047342</v>
      </c>
      <c r="N37" s="210">
        <v>264.434</v>
      </c>
      <c r="O37" s="211">
        <v>4.125786282400125</v>
      </c>
      <c r="P37" s="212">
        <v>936.1397435428405</v>
      </c>
      <c r="Q37" s="213">
        <v>247.5471769440075</v>
      </c>
      <c r="R37" s="95"/>
      <c r="S37" s="58"/>
    </row>
    <row r="38" spans="1:19" ht="25.5" customHeight="1" thickBot="1">
      <c r="A38" s="1850"/>
      <c r="B38" s="214">
        <v>10</v>
      </c>
      <c r="C38" s="215" t="s">
        <v>177</v>
      </c>
      <c r="D38" s="214">
        <v>36</v>
      </c>
      <c r="E38" s="214">
        <v>1986</v>
      </c>
      <c r="F38" s="216">
        <v>42.718</v>
      </c>
      <c r="G38" s="216">
        <v>5.642199</v>
      </c>
      <c r="H38" s="216">
        <v>5.76</v>
      </c>
      <c r="I38" s="216">
        <v>31.315811</v>
      </c>
      <c r="J38" s="216">
        <v>1988.92</v>
      </c>
      <c r="K38" s="217">
        <v>31.315811</v>
      </c>
      <c r="L38" s="216">
        <v>1988.92</v>
      </c>
      <c r="M38" s="218">
        <v>0.01574513353981055</v>
      </c>
      <c r="N38" s="219">
        <v>264.434</v>
      </c>
      <c r="O38" s="220">
        <v>4.163548642466263</v>
      </c>
      <c r="P38" s="221">
        <v>944.7080123886329</v>
      </c>
      <c r="Q38" s="222">
        <v>249.81291854797578</v>
      </c>
      <c r="R38" s="95"/>
      <c r="S38" s="58"/>
    </row>
    <row r="39" spans="1:19" ht="12.75">
      <c r="A39" s="1853" t="s">
        <v>178</v>
      </c>
      <c r="B39" s="125">
        <v>1</v>
      </c>
      <c r="C39" s="129" t="s">
        <v>186</v>
      </c>
      <c r="D39" s="125">
        <v>60</v>
      </c>
      <c r="E39" s="125">
        <v>1980</v>
      </c>
      <c r="F39" s="224">
        <v>73.944</v>
      </c>
      <c r="G39" s="224">
        <v>7.601088</v>
      </c>
      <c r="H39" s="224">
        <v>9.6</v>
      </c>
      <c r="I39" s="224">
        <v>56.742919</v>
      </c>
      <c r="J39" s="224">
        <v>3250.97</v>
      </c>
      <c r="K39" s="130">
        <v>56.742919</v>
      </c>
      <c r="L39" s="224">
        <v>3250.97</v>
      </c>
      <c r="M39" s="225">
        <v>0.01745415029975669</v>
      </c>
      <c r="N39" s="226">
        <v>264.434</v>
      </c>
      <c r="O39" s="128">
        <v>4.615470780365861</v>
      </c>
      <c r="P39" s="227">
        <v>1047.2490179854015</v>
      </c>
      <c r="Q39" s="228">
        <v>276.9282468219517</v>
      </c>
      <c r="R39" s="95"/>
      <c r="S39" s="58"/>
    </row>
    <row r="40" spans="1:19" ht="12.75">
      <c r="A40" s="1854"/>
      <c r="B40" s="125">
        <v>2</v>
      </c>
      <c r="C40" s="129" t="s">
        <v>187</v>
      </c>
      <c r="D40" s="125">
        <v>60</v>
      </c>
      <c r="E40" s="125">
        <v>1985</v>
      </c>
      <c r="F40" s="224">
        <v>77.044</v>
      </c>
      <c r="G40" s="224">
        <v>11.002251</v>
      </c>
      <c r="H40" s="224">
        <v>9.52</v>
      </c>
      <c r="I40" s="224">
        <v>56.52174</v>
      </c>
      <c r="J40" s="224">
        <v>3133.55</v>
      </c>
      <c r="K40" s="130">
        <v>56.52174</v>
      </c>
      <c r="L40" s="224">
        <v>3133.55</v>
      </c>
      <c r="M40" s="225">
        <v>0.018037605910229612</v>
      </c>
      <c r="N40" s="226">
        <v>264.434</v>
      </c>
      <c r="O40" s="128">
        <v>4.769756281265658</v>
      </c>
      <c r="P40" s="227">
        <v>1082.2563546137767</v>
      </c>
      <c r="Q40" s="228">
        <v>286.1853768759394</v>
      </c>
      <c r="R40" s="95"/>
      <c r="S40" s="58"/>
    </row>
    <row r="41" spans="1:19" ht="12.75">
      <c r="A41" s="1854"/>
      <c r="B41" s="125">
        <v>3</v>
      </c>
      <c r="C41" s="129" t="s">
        <v>183</v>
      </c>
      <c r="D41" s="125">
        <v>88</v>
      </c>
      <c r="E41" s="125">
        <v>1986</v>
      </c>
      <c r="F41" s="224">
        <v>130.255</v>
      </c>
      <c r="G41" s="224">
        <v>15.318771</v>
      </c>
      <c r="H41" s="224">
        <v>19.52</v>
      </c>
      <c r="I41" s="224">
        <v>95.416233</v>
      </c>
      <c r="J41" s="224">
        <v>5195.53</v>
      </c>
      <c r="K41" s="130">
        <v>95.416233</v>
      </c>
      <c r="L41" s="224">
        <v>5195.53</v>
      </c>
      <c r="M41" s="225">
        <v>0.01836506246715927</v>
      </c>
      <c r="N41" s="226">
        <v>264.434</v>
      </c>
      <c r="O41" s="128">
        <v>4.856346928440795</v>
      </c>
      <c r="P41" s="227">
        <v>1101.9037480295563</v>
      </c>
      <c r="Q41" s="228">
        <v>291.3808157064477</v>
      </c>
      <c r="R41" s="95"/>
      <c r="S41" s="58"/>
    </row>
    <row r="42" spans="1:19" ht="12.75" customHeight="1">
      <c r="A42" s="1854"/>
      <c r="B42" s="125">
        <v>4</v>
      </c>
      <c r="C42" s="129" t="s">
        <v>184</v>
      </c>
      <c r="D42" s="125">
        <v>71</v>
      </c>
      <c r="E42" s="125">
        <v>1985</v>
      </c>
      <c r="F42" s="224">
        <v>108.658</v>
      </c>
      <c r="G42" s="224">
        <v>11.471689</v>
      </c>
      <c r="H42" s="224">
        <v>17.28</v>
      </c>
      <c r="I42" s="224">
        <v>79.906311</v>
      </c>
      <c r="J42" s="224">
        <v>4324.5</v>
      </c>
      <c r="K42" s="130">
        <v>79.906311</v>
      </c>
      <c r="L42" s="224">
        <v>4324.5</v>
      </c>
      <c r="M42" s="225">
        <v>0.01847758376690947</v>
      </c>
      <c r="N42" s="226">
        <v>264.434</v>
      </c>
      <c r="O42" s="128">
        <v>4.886101385818939</v>
      </c>
      <c r="P42" s="227">
        <v>1108.6550260145682</v>
      </c>
      <c r="Q42" s="228">
        <v>293.16608314913634</v>
      </c>
      <c r="R42" s="95"/>
      <c r="S42" s="58"/>
    </row>
    <row r="43" spans="1:19" s="7" customFormat="1" ht="12.75">
      <c r="A43" s="1854"/>
      <c r="B43" s="125">
        <v>5</v>
      </c>
      <c r="C43" s="129" t="s">
        <v>180</v>
      </c>
      <c r="D43" s="125">
        <v>40</v>
      </c>
      <c r="E43" s="125">
        <v>1987</v>
      </c>
      <c r="F43" s="224">
        <v>51.082</v>
      </c>
      <c r="G43" s="224">
        <v>4.60059</v>
      </c>
      <c r="H43" s="224">
        <v>6.4</v>
      </c>
      <c r="I43" s="224">
        <v>40.081419</v>
      </c>
      <c r="J43" s="224">
        <v>2155.01</v>
      </c>
      <c r="K43" s="130">
        <v>40.081419</v>
      </c>
      <c r="L43" s="224">
        <v>2155.01</v>
      </c>
      <c r="M43" s="225">
        <v>0.01859918005020858</v>
      </c>
      <c r="N43" s="226">
        <v>264.434</v>
      </c>
      <c r="O43" s="128">
        <v>4.918255577396856</v>
      </c>
      <c r="P43" s="227">
        <v>1115.9508030125148</v>
      </c>
      <c r="Q43" s="228">
        <v>295.0953346438114</v>
      </c>
      <c r="R43" s="95"/>
      <c r="S43" s="58"/>
    </row>
    <row r="44" spans="1:19" ht="12.75">
      <c r="A44" s="1854"/>
      <c r="B44" s="125">
        <v>6</v>
      </c>
      <c r="C44" s="129" t="s">
        <v>181</v>
      </c>
      <c r="D44" s="125">
        <v>32</v>
      </c>
      <c r="E44" s="125">
        <v>1986</v>
      </c>
      <c r="F44" s="224">
        <v>48.707</v>
      </c>
      <c r="G44" s="224">
        <v>4.057356</v>
      </c>
      <c r="H44" s="224">
        <v>7.68</v>
      </c>
      <c r="I44" s="224">
        <v>36.96964</v>
      </c>
      <c r="J44" s="224">
        <v>1927.93</v>
      </c>
      <c r="K44" s="130">
        <v>36.96964</v>
      </c>
      <c r="L44" s="224">
        <v>1927.93</v>
      </c>
      <c r="M44" s="225">
        <v>0.019175820698884294</v>
      </c>
      <c r="N44" s="226">
        <v>264.434</v>
      </c>
      <c r="O44" s="128">
        <v>5.07073897068877</v>
      </c>
      <c r="P44" s="227">
        <v>1150.5492419330576</v>
      </c>
      <c r="Q44" s="228">
        <v>304.24433824132615</v>
      </c>
      <c r="R44" s="95"/>
      <c r="S44" s="58"/>
    </row>
    <row r="45" spans="1:19" ht="12.75">
      <c r="A45" s="1854"/>
      <c r="B45" s="125">
        <v>7</v>
      </c>
      <c r="C45" s="129" t="s">
        <v>188</v>
      </c>
      <c r="D45" s="125">
        <v>70</v>
      </c>
      <c r="E45" s="125" t="s">
        <v>57</v>
      </c>
      <c r="F45" s="224">
        <v>48.781</v>
      </c>
      <c r="G45" s="224">
        <v>6.902013</v>
      </c>
      <c r="H45" s="224">
        <v>0.48</v>
      </c>
      <c r="I45" s="224">
        <v>41.398989</v>
      </c>
      <c r="J45" s="224">
        <v>2072.26</v>
      </c>
      <c r="K45" s="130">
        <v>41.398989</v>
      </c>
      <c r="L45" s="224">
        <v>2072.26</v>
      </c>
      <c r="M45" s="225">
        <v>0.01997770019206084</v>
      </c>
      <c r="N45" s="226">
        <v>264.434</v>
      </c>
      <c r="O45" s="128">
        <v>5.282783172587417</v>
      </c>
      <c r="P45" s="227">
        <v>1198.6620115236503</v>
      </c>
      <c r="Q45" s="228">
        <v>316.966990355245</v>
      </c>
      <c r="R45" s="95"/>
      <c r="S45" s="58"/>
    </row>
    <row r="46" spans="1:19" ht="12.75">
      <c r="A46" s="1854"/>
      <c r="B46" s="125">
        <v>8</v>
      </c>
      <c r="C46" s="129" t="s">
        <v>185</v>
      </c>
      <c r="D46" s="125">
        <v>59</v>
      </c>
      <c r="E46" s="125">
        <v>1964</v>
      </c>
      <c r="F46" s="224">
        <v>68.769</v>
      </c>
      <c r="G46" s="224">
        <v>6.350563</v>
      </c>
      <c r="H46" s="224">
        <v>9.12</v>
      </c>
      <c r="I46" s="224">
        <v>53.298442</v>
      </c>
      <c r="J46" s="224">
        <v>2642.27</v>
      </c>
      <c r="K46" s="130">
        <v>53.298442</v>
      </c>
      <c r="L46" s="224">
        <v>2642.27</v>
      </c>
      <c r="M46" s="225">
        <v>0.0201714593890859</v>
      </c>
      <c r="N46" s="226">
        <v>264.434</v>
      </c>
      <c r="O46" s="128">
        <v>5.334019692093542</v>
      </c>
      <c r="P46" s="227">
        <v>1210.2875633451542</v>
      </c>
      <c r="Q46" s="228">
        <v>320.04118152561256</v>
      </c>
      <c r="R46" s="95"/>
      <c r="S46" s="58"/>
    </row>
    <row r="47" spans="1:19" ht="12.75">
      <c r="A47" s="1854"/>
      <c r="B47" s="125">
        <v>9</v>
      </c>
      <c r="C47" s="129" t="s">
        <v>179</v>
      </c>
      <c r="D47" s="125">
        <v>20</v>
      </c>
      <c r="E47" s="125">
        <v>1985</v>
      </c>
      <c r="F47" s="224">
        <v>28.016</v>
      </c>
      <c r="G47" s="224">
        <v>2.246615</v>
      </c>
      <c r="H47" s="224">
        <v>3.2</v>
      </c>
      <c r="I47" s="224">
        <v>22.569383</v>
      </c>
      <c r="J47" s="224">
        <v>1098.98</v>
      </c>
      <c r="K47" s="130">
        <v>22.569383</v>
      </c>
      <c r="L47" s="224">
        <v>1098.98</v>
      </c>
      <c r="M47" s="225">
        <v>0.020536663997524976</v>
      </c>
      <c r="N47" s="226">
        <v>264.434</v>
      </c>
      <c r="O47" s="128">
        <v>5.43059220752152</v>
      </c>
      <c r="P47" s="227">
        <v>1232.1998398514986</v>
      </c>
      <c r="Q47" s="228">
        <v>325.8355324512912</v>
      </c>
      <c r="R47" s="95"/>
      <c r="S47" s="58"/>
    </row>
    <row r="48" spans="1:19" ht="13.5" thickBot="1">
      <c r="A48" s="1854"/>
      <c r="B48" s="229">
        <v>10</v>
      </c>
      <c r="C48" s="440" t="s">
        <v>182</v>
      </c>
      <c r="D48" s="229">
        <v>22</v>
      </c>
      <c r="E48" s="229" t="s">
        <v>57</v>
      </c>
      <c r="F48" s="232">
        <v>32.227</v>
      </c>
      <c r="G48" s="232">
        <v>3.174852</v>
      </c>
      <c r="H48" s="232">
        <v>3.52</v>
      </c>
      <c r="I48" s="232">
        <v>25.53215</v>
      </c>
      <c r="J48" s="232">
        <v>1186.65</v>
      </c>
      <c r="K48" s="233">
        <v>25.53215</v>
      </c>
      <c r="L48" s="232">
        <v>1186.65</v>
      </c>
      <c r="M48" s="234">
        <v>0.0215161589348165</v>
      </c>
      <c r="N48" s="235">
        <v>264.434</v>
      </c>
      <c r="O48" s="144">
        <v>5.689603971769267</v>
      </c>
      <c r="P48" s="236">
        <v>1290.9695360889898</v>
      </c>
      <c r="Q48" s="237">
        <v>341.3762383061559</v>
      </c>
      <c r="R48" s="95"/>
      <c r="S48" s="58"/>
    </row>
    <row r="49" spans="1:19" s="8" customFormat="1" ht="12.75">
      <c r="A49" s="1855" t="s">
        <v>189</v>
      </c>
      <c r="B49" s="238">
        <v>1</v>
      </c>
      <c r="C49" s="239" t="s">
        <v>195</v>
      </c>
      <c r="D49" s="238">
        <v>47</v>
      </c>
      <c r="E49" s="238" t="s">
        <v>57</v>
      </c>
      <c r="F49" s="240">
        <v>46.159</v>
      </c>
      <c r="G49" s="240">
        <v>9.082228</v>
      </c>
      <c r="H49" s="240">
        <v>0</v>
      </c>
      <c r="I49" s="240">
        <v>37.07677</v>
      </c>
      <c r="J49" s="240">
        <v>1879.63</v>
      </c>
      <c r="K49" s="241">
        <v>37.07677</v>
      </c>
      <c r="L49" s="240">
        <v>1879.63</v>
      </c>
      <c r="M49" s="242">
        <v>0.019725568329937274</v>
      </c>
      <c r="N49" s="243">
        <v>264.434</v>
      </c>
      <c r="O49" s="244">
        <v>5.216110935758634</v>
      </c>
      <c r="P49" s="245">
        <v>1183.5340997962364</v>
      </c>
      <c r="Q49" s="246">
        <v>312.966656145518</v>
      </c>
      <c r="R49" s="95"/>
      <c r="S49" s="58"/>
    </row>
    <row r="50" spans="1:19" s="8" customFormat="1" ht="12.75">
      <c r="A50" s="1856"/>
      <c r="B50" s="247">
        <v>2</v>
      </c>
      <c r="C50" s="248" t="s">
        <v>191</v>
      </c>
      <c r="D50" s="247">
        <v>48</v>
      </c>
      <c r="E50" s="247">
        <v>1963</v>
      </c>
      <c r="F50" s="249">
        <v>48.125</v>
      </c>
      <c r="G50" s="249">
        <v>7.148621</v>
      </c>
      <c r="H50" s="249">
        <v>0.49</v>
      </c>
      <c r="I50" s="249">
        <v>40.486377</v>
      </c>
      <c r="J50" s="249">
        <v>1913.87</v>
      </c>
      <c r="K50" s="250">
        <v>40.486377</v>
      </c>
      <c r="L50" s="249">
        <v>1913.87</v>
      </c>
      <c r="M50" s="251">
        <v>0.021154193858517037</v>
      </c>
      <c r="N50" s="252">
        <v>264.434</v>
      </c>
      <c r="O50" s="253">
        <v>5.593888098783094</v>
      </c>
      <c r="P50" s="254">
        <v>1269.2516315110222</v>
      </c>
      <c r="Q50" s="255">
        <v>335.63328592698565</v>
      </c>
      <c r="R50" s="95"/>
      <c r="S50" s="58"/>
    </row>
    <row r="51" spans="1:19" ht="13.5" customHeight="1">
      <c r="A51" s="1856"/>
      <c r="B51" s="247">
        <v>3</v>
      </c>
      <c r="C51" s="248" t="s">
        <v>196</v>
      </c>
      <c r="D51" s="247">
        <v>22</v>
      </c>
      <c r="E51" s="247">
        <v>1981</v>
      </c>
      <c r="F51" s="249">
        <v>31.643</v>
      </c>
      <c r="G51" s="249">
        <v>3.078655</v>
      </c>
      <c r="H51" s="249">
        <v>3.52</v>
      </c>
      <c r="I51" s="249">
        <v>25.04434</v>
      </c>
      <c r="J51" s="249">
        <v>1167.51</v>
      </c>
      <c r="K51" s="250">
        <v>25.04434</v>
      </c>
      <c r="L51" s="249">
        <v>1167.51</v>
      </c>
      <c r="M51" s="251">
        <v>0.02145107108290293</v>
      </c>
      <c r="N51" s="252">
        <v>264.434</v>
      </c>
      <c r="O51" s="253">
        <v>5.672392530736354</v>
      </c>
      <c r="P51" s="254">
        <v>1287.0642649741758</v>
      </c>
      <c r="Q51" s="255">
        <v>340.34355184418126</v>
      </c>
      <c r="R51" s="95"/>
      <c r="S51" s="58"/>
    </row>
    <row r="52" spans="1:19" ht="12.75" customHeight="1">
      <c r="A52" s="1856"/>
      <c r="B52" s="247">
        <v>4</v>
      </c>
      <c r="C52" s="248" t="s">
        <v>194</v>
      </c>
      <c r="D52" s="247">
        <v>60</v>
      </c>
      <c r="E52" s="247">
        <v>1981</v>
      </c>
      <c r="F52" s="249">
        <v>90.904</v>
      </c>
      <c r="G52" s="249">
        <v>11.126846</v>
      </c>
      <c r="H52" s="249">
        <v>9.6</v>
      </c>
      <c r="I52" s="249">
        <v>70.17717</v>
      </c>
      <c r="J52" s="249">
        <v>3139.2</v>
      </c>
      <c r="K52" s="250">
        <v>70.17717</v>
      </c>
      <c r="L52" s="249">
        <v>3139.2</v>
      </c>
      <c r="M52" s="251">
        <v>0.0223551127675841</v>
      </c>
      <c r="N52" s="252">
        <v>264.434</v>
      </c>
      <c r="O52" s="253">
        <v>5.911451889583335</v>
      </c>
      <c r="P52" s="254">
        <v>1341.306766055046</v>
      </c>
      <c r="Q52" s="255">
        <v>354.6871133750001</v>
      </c>
      <c r="R52" s="95"/>
      <c r="S52" s="58"/>
    </row>
    <row r="53" spans="1:19" s="7" customFormat="1" ht="12.75">
      <c r="A53" s="1856"/>
      <c r="B53" s="247">
        <v>5</v>
      </c>
      <c r="C53" s="248" t="s">
        <v>193</v>
      </c>
      <c r="D53" s="247">
        <v>33</v>
      </c>
      <c r="E53" s="247">
        <v>1958</v>
      </c>
      <c r="F53" s="249">
        <v>31.597</v>
      </c>
      <c r="G53" s="249">
        <v>3.422207</v>
      </c>
      <c r="H53" s="249">
        <v>0</v>
      </c>
      <c r="I53" s="249">
        <v>28.174793</v>
      </c>
      <c r="J53" s="249">
        <v>1237.47</v>
      </c>
      <c r="K53" s="250">
        <v>28.174793</v>
      </c>
      <c r="L53" s="249">
        <v>1237.47</v>
      </c>
      <c r="M53" s="251">
        <v>0.022768061447954294</v>
      </c>
      <c r="N53" s="252">
        <v>264.434</v>
      </c>
      <c r="O53" s="253">
        <v>6.020649560928346</v>
      </c>
      <c r="P53" s="254">
        <v>1366.0836868772576</v>
      </c>
      <c r="Q53" s="255">
        <v>361.2389736557008</v>
      </c>
      <c r="R53" s="95"/>
      <c r="S53" s="58"/>
    </row>
    <row r="54" spans="1:19" ht="12.75">
      <c r="A54" s="1856"/>
      <c r="B54" s="247">
        <v>6</v>
      </c>
      <c r="C54" s="248" t="s">
        <v>197</v>
      </c>
      <c r="D54" s="247">
        <v>24</v>
      </c>
      <c r="E54" s="247">
        <v>1959</v>
      </c>
      <c r="F54" s="249">
        <v>33.915</v>
      </c>
      <c r="G54" s="249">
        <v>3.757814</v>
      </c>
      <c r="H54" s="249">
        <v>0</v>
      </c>
      <c r="I54" s="249">
        <v>30.157183</v>
      </c>
      <c r="J54" s="249">
        <v>1321.74</v>
      </c>
      <c r="K54" s="250">
        <v>30.157183</v>
      </c>
      <c r="L54" s="249">
        <v>1321.74</v>
      </c>
      <c r="M54" s="251">
        <v>0.022816274759029764</v>
      </c>
      <c r="N54" s="252">
        <v>264.434</v>
      </c>
      <c r="O54" s="253">
        <v>6.0333987996292775</v>
      </c>
      <c r="P54" s="254">
        <v>1368.976485541786</v>
      </c>
      <c r="Q54" s="255">
        <v>362.00392797775663</v>
      </c>
      <c r="R54" s="95"/>
      <c r="S54" s="58"/>
    </row>
    <row r="55" spans="1:19" s="7" customFormat="1" ht="12.75">
      <c r="A55" s="1856"/>
      <c r="B55" s="247">
        <v>7</v>
      </c>
      <c r="C55" s="248" t="s">
        <v>192</v>
      </c>
      <c r="D55" s="247">
        <v>87</v>
      </c>
      <c r="E55" s="247">
        <v>1983</v>
      </c>
      <c r="F55" s="249">
        <v>103.468</v>
      </c>
      <c r="G55" s="249">
        <v>9.529273</v>
      </c>
      <c r="H55" s="249">
        <v>14.08</v>
      </c>
      <c r="I55" s="249">
        <v>79.85872</v>
      </c>
      <c r="J55" s="249">
        <v>3382.64</v>
      </c>
      <c r="K55" s="250">
        <v>79.85872</v>
      </c>
      <c r="L55" s="249">
        <v>3382.64</v>
      </c>
      <c r="M55" s="251">
        <v>0.023608400539223803</v>
      </c>
      <c r="N55" s="252">
        <v>264.434</v>
      </c>
      <c r="O55" s="253">
        <v>6.242863788189108</v>
      </c>
      <c r="P55" s="254">
        <v>1416.504032353428</v>
      </c>
      <c r="Q55" s="255">
        <v>374.57182729134644</v>
      </c>
      <c r="R55" s="95"/>
      <c r="S55" s="58"/>
    </row>
    <row r="56" spans="1:19" ht="12.75">
      <c r="A56" s="1856"/>
      <c r="B56" s="247">
        <v>8</v>
      </c>
      <c r="C56" s="248" t="s">
        <v>190</v>
      </c>
      <c r="D56" s="247">
        <v>32</v>
      </c>
      <c r="E56" s="247">
        <v>1960</v>
      </c>
      <c r="F56" s="249">
        <v>32.471</v>
      </c>
      <c r="G56" s="249">
        <v>3.386297</v>
      </c>
      <c r="H56" s="249">
        <v>0.32</v>
      </c>
      <c r="I56" s="249">
        <v>28.764705</v>
      </c>
      <c r="J56" s="249">
        <v>1214.62</v>
      </c>
      <c r="K56" s="250">
        <v>28.764705</v>
      </c>
      <c r="L56" s="249">
        <v>1214.62</v>
      </c>
      <c r="M56" s="251">
        <v>0.023682061056132783</v>
      </c>
      <c r="N56" s="252">
        <v>264.434</v>
      </c>
      <c r="O56" s="253">
        <v>6.262342133317417</v>
      </c>
      <c r="P56" s="254">
        <v>1420.923663367967</v>
      </c>
      <c r="Q56" s="255">
        <v>375.740527999045</v>
      </c>
      <c r="R56" s="95"/>
      <c r="S56" s="58"/>
    </row>
    <row r="57" spans="1:19" ht="12.75">
      <c r="A57" s="1856"/>
      <c r="B57" s="247">
        <v>9</v>
      </c>
      <c r="C57" s="248" t="s">
        <v>198</v>
      </c>
      <c r="D57" s="247">
        <v>25</v>
      </c>
      <c r="E57" s="247">
        <v>1940</v>
      </c>
      <c r="F57" s="249">
        <v>43.577</v>
      </c>
      <c r="G57" s="249">
        <v>2.783415</v>
      </c>
      <c r="H57" s="249">
        <v>3.52</v>
      </c>
      <c r="I57" s="249">
        <v>37.273585</v>
      </c>
      <c r="J57" s="249">
        <v>1544.26</v>
      </c>
      <c r="K57" s="250">
        <v>37.273585</v>
      </c>
      <c r="L57" s="249">
        <v>1544.26</v>
      </c>
      <c r="M57" s="251">
        <v>0.02413685843057516</v>
      </c>
      <c r="N57" s="252">
        <v>264.434</v>
      </c>
      <c r="O57" s="253">
        <v>6.382606022230712</v>
      </c>
      <c r="P57" s="254">
        <v>1448.2115058345096</v>
      </c>
      <c r="Q57" s="255">
        <v>382.9563613338427</v>
      </c>
      <c r="R57" s="95"/>
      <c r="S57" s="58"/>
    </row>
    <row r="58" spans="1:19" s="7" customFormat="1" ht="13.5" thickBot="1">
      <c r="A58" s="1857"/>
      <c r="B58" s="256">
        <v>10</v>
      </c>
      <c r="C58" s="257" t="s">
        <v>199</v>
      </c>
      <c r="D58" s="256">
        <v>108</v>
      </c>
      <c r="E58" s="256">
        <v>1990</v>
      </c>
      <c r="F58" s="258">
        <v>93.994</v>
      </c>
      <c r="G58" s="258">
        <v>11.41596</v>
      </c>
      <c r="H58" s="258">
        <v>17.2</v>
      </c>
      <c r="I58" s="258">
        <v>65.378031</v>
      </c>
      <c r="J58" s="258">
        <v>2642.7</v>
      </c>
      <c r="K58" s="259">
        <v>65.378031</v>
      </c>
      <c r="L58" s="258">
        <v>2642.7</v>
      </c>
      <c r="M58" s="260">
        <v>0.024739104325122035</v>
      </c>
      <c r="N58" s="261">
        <v>264.434</v>
      </c>
      <c r="O58" s="262">
        <v>6.5418603131093205</v>
      </c>
      <c r="P58" s="263">
        <v>1484.346259507322</v>
      </c>
      <c r="Q58" s="264">
        <v>392.5116187865592</v>
      </c>
      <c r="R58" s="95"/>
      <c r="S58" s="58"/>
    </row>
    <row r="59" spans="1:19" ht="12.75" customHeight="1">
      <c r="A59" s="1831" t="s">
        <v>200</v>
      </c>
      <c r="B59" s="24">
        <v>1</v>
      </c>
      <c r="C59" s="117" t="s">
        <v>205</v>
      </c>
      <c r="D59" s="441">
        <v>4</v>
      </c>
      <c r="E59" s="441">
        <v>1955</v>
      </c>
      <c r="F59" s="265">
        <v>7.045</v>
      </c>
      <c r="G59" s="265">
        <v>0</v>
      </c>
      <c r="H59" s="265">
        <v>0</v>
      </c>
      <c r="I59" s="265">
        <v>7.045</v>
      </c>
      <c r="J59" s="265">
        <v>214.32</v>
      </c>
      <c r="K59" s="266">
        <v>7.045</v>
      </c>
      <c r="L59" s="265">
        <v>214.32</v>
      </c>
      <c r="M59" s="267">
        <v>0.03287140724150803</v>
      </c>
      <c r="N59" s="268">
        <v>264.434</v>
      </c>
      <c r="O59" s="88">
        <v>8.692317702500935</v>
      </c>
      <c r="P59" s="269">
        <v>1972.2844344904815</v>
      </c>
      <c r="Q59" s="270">
        <v>521.5390621500561</v>
      </c>
      <c r="R59" s="95"/>
      <c r="S59" s="58"/>
    </row>
    <row r="60" spans="1:19" s="7" customFormat="1" ht="12.75">
      <c r="A60" s="1832"/>
      <c r="B60" s="26">
        <v>2</v>
      </c>
      <c r="C60" s="442" t="s">
        <v>206</v>
      </c>
      <c r="D60" s="443">
        <v>6</v>
      </c>
      <c r="E60" s="443">
        <v>1959</v>
      </c>
      <c r="F60" s="271">
        <v>11.457</v>
      </c>
      <c r="G60" s="271">
        <v>0.904615</v>
      </c>
      <c r="H60" s="271">
        <v>0.06</v>
      </c>
      <c r="I60" s="271">
        <v>10.492386</v>
      </c>
      <c r="J60" s="271">
        <v>310.93</v>
      </c>
      <c r="K60" s="444">
        <v>10.492386</v>
      </c>
      <c r="L60" s="271">
        <v>310.93</v>
      </c>
      <c r="M60" s="445">
        <v>0.03374517093879651</v>
      </c>
      <c r="N60" s="446">
        <v>264.434</v>
      </c>
      <c r="O60" s="89">
        <v>8.923370532029717</v>
      </c>
      <c r="P60" s="447">
        <v>2024.7102563277908</v>
      </c>
      <c r="Q60" s="448">
        <v>535.402231921783</v>
      </c>
      <c r="R60" s="95"/>
      <c r="S60" s="58"/>
    </row>
    <row r="61" spans="1:19" ht="12.75">
      <c r="A61" s="1832"/>
      <c r="B61" s="26">
        <v>3</v>
      </c>
      <c r="C61" s="442" t="s">
        <v>204</v>
      </c>
      <c r="D61" s="443">
        <v>8</v>
      </c>
      <c r="E61" s="443">
        <v>1955</v>
      </c>
      <c r="F61" s="271">
        <v>18.579255</v>
      </c>
      <c r="G61" s="271">
        <v>0</v>
      </c>
      <c r="H61" s="271">
        <v>0</v>
      </c>
      <c r="I61" s="271">
        <v>18.579255</v>
      </c>
      <c r="J61" s="271">
        <v>548.26</v>
      </c>
      <c r="K61" s="444">
        <v>18.579255</v>
      </c>
      <c r="L61" s="271">
        <v>548.26</v>
      </c>
      <c r="M61" s="445">
        <v>0.03388767190748915</v>
      </c>
      <c r="N61" s="446">
        <v>264.434</v>
      </c>
      <c r="O61" s="89">
        <v>8.961052633184986</v>
      </c>
      <c r="P61" s="447">
        <v>2033.2603144493487</v>
      </c>
      <c r="Q61" s="448">
        <v>537.6631579910992</v>
      </c>
      <c r="R61" s="95"/>
      <c r="S61" s="58"/>
    </row>
    <row r="62" spans="1:19" s="7" customFormat="1" ht="12.75" customHeight="1">
      <c r="A62" s="1832"/>
      <c r="B62" s="26">
        <v>4</v>
      </c>
      <c r="C62" s="442" t="s">
        <v>202</v>
      </c>
      <c r="D62" s="443">
        <v>8</v>
      </c>
      <c r="E62" s="443">
        <v>1959</v>
      </c>
      <c r="F62" s="271">
        <v>12.235483</v>
      </c>
      <c r="G62" s="271">
        <v>0</v>
      </c>
      <c r="H62" s="271">
        <v>0</v>
      </c>
      <c r="I62" s="271">
        <v>12.235483</v>
      </c>
      <c r="J62" s="271">
        <v>361.06</v>
      </c>
      <c r="K62" s="444">
        <v>12.235483</v>
      </c>
      <c r="L62" s="271">
        <v>361.06</v>
      </c>
      <c r="M62" s="445">
        <v>0.03388767240901789</v>
      </c>
      <c r="N62" s="446">
        <v>264.434</v>
      </c>
      <c r="O62" s="89">
        <v>8.961052765806237</v>
      </c>
      <c r="P62" s="447">
        <v>2033.2603445410732</v>
      </c>
      <c r="Q62" s="448">
        <v>537.6631659483742</v>
      </c>
      <c r="R62" s="95"/>
      <c r="S62" s="58"/>
    </row>
    <row r="63" spans="1:19" s="7" customFormat="1" ht="12.75">
      <c r="A63" s="1832"/>
      <c r="B63" s="26">
        <v>5</v>
      </c>
      <c r="C63" s="442" t="s">
        <v>203</v>
      </c>
      <c r="D63" s="443">
        <v>4</v>
      </c>
      <c r="E63" s="443">
        <v>1952</v>
      </c>
      <c r="F63" s="271">
        <v>3.764437</v>
      </c>
      <c r="G63" s="271">
        <v>0</v>
      </c>
      <c r="H63" s="271">
        <v>0</v>
      </c>
      <c r="I63" s="271">
        <v>3.764437</v>
      </c>
      <c r="J63" s="271">
        <v>108</v>
      </c>
      <c r="K63" s="444">
        <v>3.764437</v>
      </c>
      <c r="L63" s="271">
        <v>108</v>
      </c>
      <c r="M63" s="445">
        <v>0.03485589814814815</v>
      </c>
      <c r="N63" s="446">
        <v>264.434</v>
      </c>
      <c r="O63" s="89">
        <v>9.217084570907408</v>
      </c>
      <c r="P63" s="447">
        <v>2091.353888888889</v>
      </c>
      <c r="Q63" s="448">
        <v>553.0250742544445</v>
      </c>
      <c r="R63" s="95"/>
      <c r="S63" s="58"/>
    </row>
    <row r="64" spans="1:19" ht="12.75">
      <c r="A64" s="1832"/>
      <c r="B64" s="26">
        <v>6</v>
      </c>
      <c r="C64" s="442" t="s">
        <v>58</v>
      </c>
      <c r="D64" s="443">
        <v>4</v>
      </c>
      <c r="E64" s="443">
        <v>1963</v>
      </c>
      <c r="F64" s="271">
        <v>5.647</v>
      </c>
      <c r="G64" s="271">
        <v>0.32208</v>
      </c>
      <c r="H64" s="271">
        <v>0.04</v>
      </c>
      <c r="I64" s="271">
        <v>5.28492</v>
      </c>
      <c r="J64" s="271">
        <v>150.99</v>
      </c>
      <c r="K64" s="444">
        <v>5.28492</v>
      </c>
      <c r="L64" s="271">
        <v>150.99</v>
      </c>
      <c r="M64" s="445">
        <v>0.035001788197893895</v>
      </c>
      <c r="N64" s="446">
        <v>264.434</v>
      </c>
      <c r="O64" s="89">
        <v>9.255662860321875</v>
      </c>
      <c r="P64" s="447">
        <v>2100.1072918736336</v>
      </c>
      <c r="Q64" s="448">
        <v>555.3397716193125</v>
      </c>
      <c r="R64" s="95"/>
      <c r="S64" s="58"/>
    </row>
    <row r="65" spans="1:19" ht="12.75">
      <c r="A65" s="1832"/>
      <c r="B65" s="26">
        <v>7</v>
      </c>
      <c r="C65" s="442" t="s">
        <v>207</v>
      </c>
      <c r="D65" s="443">
        <v>6</v>
      </c>
      <c r="E65" s="443">
        <v>1940</v>
      </c>
      <c r="F65" s="271">
        <v>9.778</v>
      </c>
      <c r="G65" s="271">
        <v>0.21472</v>
      </c>
      <c r="H65" s="271">
        <v>0</v>
      </c>
      <c r="I65" s="271">
        <v>9.563279</v>
      </c>
      <c r="J65" s="271">
        <v>250.65</v>
      </c>
      <c r="K65" s="444">
        <v>9.563279</v>
      </c>
      <c r="L65" s="271">
        <v>250.65</v>
      </c>
      <c r="M65" s="445">
        <v>0.03815391581887093</v>
      </c>
      <c r="N65" s="446">
        <v>264.434</v>
      </c>
      <c r="O65" s="89">
        <v>10.089192575647317</v>
      </c>
      <c r="P65" s="447">
        <v>2289.2349491322557</v>
      </c>
      <c r="Q65" s="448">
        <v>605.351554538839</v>
      </c>
      <c r="R65" s="95"/>
      <c r="S65" s="58"/>
    </row>
    <row r="66" spans="1:19" ht="12.75">
      <c r="A66" s="1832"/>
      <c r="B66" s="26">
        <v>8</v>
      </c>
      <c r="C66" s="442" t="s">
        <v>208</v>
      </c>
      <c r="D66" s="443">
        <v>4</v>
      </c>
      <c r="E66" s="443">
        <v>1940</v>
      </c>
      <c r="F66" s="271">
        <v>18.875</v>
      </c>
      <c r="G66" s="271">
        <v>1.837145</v>
      </c>
      <c r="H66" s="271">
        <v>0.04</v>
      </c>
      <c r="I66" s="271">
        <v>16.997856</v>
      </c>
      <c r="J66" s="271">
        <v>415.64</v>
      </c>
      <c r="K66" s="444">
        <v>16.997856</v>
      </c>
      <c r="L66" s="271">
        <v>415.64</v>
      </c>
      <c r="M66" s="445">
        <v>0.04089562121066307</v>
      </c>
      <c r="N66" s="446">
        <v>264.434</v>
      </c>
      <c r="O66" s="89">
        <v>10.814192699220479</v>
      </c>
      <c r="P66" s="447">
        <v>2453.7372726397844</v>
      </c>
      <c r="Q66" s="448">
        <v>648.8515619532288</v>
      </c>
      <c r="R66" s="95"/>
      <c r="S66" s="58"/>
    </row>
    <row r="67" spans="1:19" ht="12.75">
      <c r="A67" s="1832"/>
      <c r="B67" s="26">
        <v>9</v>
      </c>
      <c r="C67" s="442" t="s">
        <v>296</v>
      </c>
      <c r="D67" s="443">
        <v>8</v>
      </c>
      <c r="E67" s="443" t="s">
        <v>57</v>
      </c>
      <c r="F67" s="271">
        <v>10.993</v>
      </c>
      <c r="G67" s="271">
        <v>0</v>
      </c>
      <c r="H67" s="271">
        <v>0</v>
      </c>
      <c r="I67" s="271">
        <v>10.992999</v>
      </c>
      <c r="J67" s="271">
        <v>248.01</v>
      </c>
      <c r="K67" s="444">
        <v>10.992999</v>
      </c>
      <c r="L67" s="271">
        <v>248.01</v>
      </c>
      <c r="M67" s="445">
        <v>0.044324821579775006</v>
      </c>
      <c r="N67" s="446">
        <v>264.434</v>
      </c>
      <c r="O67" s="89">
        <v>11.720989869626225</v>
      </c>
      <c r="P67" s="447">
        <v>2659.4892947865005</v>
      </c>
      <c r="Q67" s="448">
        <v>703.2593921775735</v>
      </c>
      <c r="R67" s="95"/>
      <c r="S67" s="58"/>
    </row>
    <row r="68" spans="1:19" ht="13.5" thickBot="1">
      <c r="A68" s="1833"/>
      <c r="B68" s="466">
        <v>10</v>
      </c>
      <c r="C68" s="449" t="s">
        <v>201</v>
      </c>
      <c r="D68" s="450">
        <v>13</v>
      </c>
      <c r="E68" s="450" t="s">
        <v>57</v>
      </c>
      <c r="F68" s="272">
        <v>17.988</v>
      </c>
      <c r="G68" s="272">
        <v>0</v>
      </c>
      <c r="H68" s="272">
        <v>0</v>
      </c>
      <c r="I68" s="272">
        <v>17.988001</v>
      </c>
      <c r="J68" s="272">
        <v>397.64</v>
      </c>
      <c r="K68" s="451">
        <v>17.988001</v>
      </c>
      <c r="L68" s="272">
        <v>397.64</v>
      </c>
      <c r="M68" s="452">
        <v>0.04523690021124636</v>
      </c>
      <c r="N68" s="453">
        <v>264.434</v>
      </c>
      <c r="O68" s="454">
        <v>11.96217447046072</v>
      </c>
      <c r="P68" s="455">
        <v>2714.2140126747813</v>
      </c>
      <c r="Q68" s="273">
        <v>717.7304682276432</v>
      </c>
      <c r="R68" s="95"/>
      <c r="S68" s="58"/>
    </row>
    <row r="69" spans="1:19" s="464" customFormat="1" ht="12.75">
      <c r="A69" s="274" t="s">
        <v>209</v>
      </c>
      <c r="B69" s="274" t="s">
        <v>210</v>
      </c>
      <c r="C69" s="275"/>
      <c r="D69" s="276"/>
      <c r="E69" s="276"/>
      <c r="F69" s="456"/>
      <c r="G69" s="456"/>
      <c r="H69" s="456"/>
      <c r="I69" s="456"/>
      <c r="J69" s="456"/>
      <c r="K69" s="457"/>
      <c r="L69" s="456"/>
      <c r="M69" s="458"/>
      <c r="N69" s="459"/>
      <c r="O69" s="460"/>
      <c r="P69" s="461"/>
      <c r="Q69" s="461"/>
      <c r="R69" s="462"/>
      <c r="S69" s="463"/>
    </row>
    <row r="70" spans="1:19" s="7" customFormat="1" ht="12.75">
      <c r="A70" s="274"/>
      <c r="B70" s="274" t="s">
        <v>211</v>
      </c>
      <c r="C70" s="275"/>
      <c r="D70" s="276"/>
      <c r="E70" s="276"/>
      <c r="F70" s="275"/>
      <c r="G70" s="275"/>
      <c r="H70" s="275"/>
      <c r="I70" s="275"/>
      <c r="J70" s="275"/>
      <c r="K70" s="275"/>
      <c r="L70" s="277"/>
      <c r="M70" s="275"/>
      <c r="N70" s="275"/>
      <c r="O70" s="275"/>
      <c r="P70" s="275"/>
      <c r="Q70" s="1"/>
      <c r="R70" s="95"/>
      <c r="S70" s="58"/>
    </row>
    <row r="71" spans="1:19" ht="12.75">
      <c r="A71" s="290"/>
      <c r="B71" s="291" t="s">
        <v>212</v>
      </c>
      <c r="C71" s="284"/>
      <c r="D71" s="285"/>
      <c r="E71" s="285"/>
      <c r="F71" s="286"/>
      <c r="G71" s="286"/>
      <c r="H71" s="286"/>
      <c r="I71" s="286"/>
      <c r="J71" s="287"/>
      <c r="K71" s="286"/>
      <c r="L71" s="287"/>
      <c r="M71" s="288"/>
      <c r="N71" s="289"/>
      <c r="O71" s="289"/>
      <c r="P71" s="289"/>
      <c r="Q71" s="289"/>
      <c r="R71" s="95"/>
      <c r="S71" s="58"/>
    </row>
    <row r="72" spans="1:19" ht="13.5" customHeight="1">
      <c r="A72" s="283"/>
      <c r="B72" s="285"/>
      <c r="C72" s="284"/>
      <c r="D72" s="285"/>
      <c r="E72" s="285"/>
      <c r="F72" s="286"/>
      <c r="G72" s="286"/>
      <c r="H72" s="286"/>
      <c r="I72" s="286"/>
      <c r="J72" s="287"/>
      <c r="K72" s="286"/>
      <c r="L72" s="287"/>
      <c r="M72" s="288"/>
      <c r="N72" s="289"/>
      <c r="O72" s="289"/>
      <c r="P72" s="289"/>
      <c r="Q72" s="289"/>
      <c r="R72" s="140"/>
      <c r="S72" s="58"/>
    </row>
    <row r="73" spans="1:19" ht="15">
      <c r="A73" s="1793" t="s">
        <v>34</v>
      </c>
      <c r="B73" s="1793"/>
      <c r="C73" s="1793"/>
      <c r="D73" s="1793"/>
      <c r="E73" s="1793"/>
      <c r="F73" s="1793"/>
      <c r="G73" s="1793"/>
      <c r="H73" s="1793"/>
      <c r="I73" s="1793"/>
      <c r="J73" s="1793"/>
      <c r="K73" s="1793"/>
      <c r="L73" s="1793"/>
      <c r="M73" s="1793"/>
      <c r="N73" s="1793"/>
      <c r="O73" s="1793"/>
      <c r="P73" s="1793"/>
      <c r="Q73" s="1793"/>
      <c r="S73" s="1122"/>
    </row>
    <row r="74" spans="1:19" ht="13.5" thickBot="1">
      <c r="A74" s="1706" t="s">
        <v>794</v>
      </c>
      <c r="B74" s="1706"/>
      <c r="C74" s="1706"/>
      <c r="D74" s="1706"/>
      <c r="E74" s="1706"/>
      <c r="F74" s="1706"/>
      <c r="G74" s="1706"/>
      <c r="H74" s="1706"/>
      <c r="I74" s="1706"/>
      <c r="J74" s="1706"/>
      <c r="K74" s="1706"/>
      <c r="L74" s="1706"/>
      <c r="M74" s="1706"/>
      <c r="N74" s="1706"/>
      <c r="O74" s="1706"/>
      <c r="P74" s="1706"/>
      <c r="Q74" s="1706"/>
      <c r="S74" s="58"/>
    </row>
    <row r="75" spans="1:19" ht="12.75" customHeight="1">
      <c r="A75" s="1707" t="s">
        <v>1</v>
      </c>
      <c r="B75" s="1710" t="s">
        <v>0</v>
      </c>
      <c r="C75" s="1713" t="s">
        <v>2</v>
      </c>
      <c r="D75" s="1713" t="s">
        <v>3</v>
      </c>
      <c r="E75" s="1713" t="s">
        <v>13</v>
      </c>
      <c r="F75" s="1717" t="s">
        <v>14</v>
      </c>
      <c r="G75" s="1718"/>
      <c r="H75" s="1718"/>
      <c r="I75" s="1719"/>
      <c r="J75" s="1713" t="s">
        <v>4</v>
      </c>
      <c r="K75" s="1713" t="s">
        <v>15</v>
      </c>
      <c r="L75" s="1713" t="s">
        <v>5</v>
      </c>
      <c r="M75" s="1713" t="s">
        <v>6</v>
      </c>
      <c r="N75" s="1713" t="s">
        <v>16</v>
      </c>
      <c r="O75" s="1713" t="s">
        <v>17</v>
      </c>
      <c r="P75" s="1713" t="s">
        <v>25</v>
      </c>
      <c r="Q75" s="1794" t="s">
        <v>26</v>
      </c>
      <c r="S75" s="58"/>
    </row>
    <row r="76" spans="1:19" ht="55.5" customHeight="1">
      <c r="A76" s="1799"/>
      <c r="B76" s="1800"/>
      <c r="C76" s="1716"/>
      <c r="D76" s="1716"/>
      <c r="E76" s="1716"/>
      <c r="F76" s="82" t="s">
        <v>18</v>
      </c>
      <c r="G76" s="83" t="s">
        <v>19</v>
      </c>
      <c r="H76" s="83" t="s">
        <v>32</v>
      </c>
      <c r="I76" s="82" t="s">
        <v>21</v>
      </c>
      <c r="J76" s="1716"/>
      <c r="K76" s="1716"/>
      <c r="L76" s="1716"/>
      <c r="M76" s="1716"/>
      <c r="N76" s="1716"/>
      <c r="O76" s="1716"/>
      <c r="P76" s="1716"/>
      <c r="Q76" s="1795"/>
      <c r="S76" s="58"/>
    </row>
    <row r="77" spans="1:19" ht="13.5" customHeight="1" thickBot="1">
      <c r="A77" s="105"/>
      <c r="B77" s="106"/>
      <c r="C77" s="107"/>
      <c r="D77" s="43" t="s">
        <v>7</v>
      </c>
      <c r="E77" s="102" t="s">
        <v>8</v>
      </c>
      <c r="F77" s="102" t="s">
        <v>9</v>
      </c>
      <c r="G77" s="102" t="s">
        <v>9</v>
      </c>
      <c r="H77" s="102" t="s">
        <v>9</v>
      </c>
      <c r="I77" s="102" t="s">
        <v>9</v>
      </c>
      <c r="J77" s="102" t="s">
        <v>22</v>
      </c>
      <c r="K77" s="102" t="s">
        <v>9</v>
      </c>
      <c r="L77" s="102" t="s">
        <v>22</v>
      </c>
      <c r="M77" s="102" t="s">
        <v>83</v>
      </c>
      <c r="N77" s="103" t="s">
        <v>10</v>
      </c>
      <c r="O77" s="102" t="s">
        <v>84</v>
      </c>
      <c r="P77" s="103" t="s">
        <v>27</v>
      </c>
      <c r="Q77" s="104" t="s">
        <v>28</v>
      </c>
      <c r="S77" s="58"/>
    </row>
    <row r="78" spans="1:19" ht="12.75">
      <c r="A78" s="1804" t="s">
        <v>397</v>
      </c>
      <c r="B78" s="18">
        <v>1</v>
      </c>
      <c r="C78" s="292" t="s">
        <v>61</v>
      </c>
      <c r="D78" s="467">
        <v>60</v>
      </c>
      <c r="E78" s="467">
        <v>2005</v>
      </c>
      <c r="F78" s="468">
        <v>47.08</v>
      </c>
      <c r="G78" s="468">
        <v>10.984788</v>
      </c>
      <c r="H78" s="469">
        <v>4.96</v>
      </c>
      <c r="I78" s="468">
        <f aca="true" t="shared" si="0" ref="I78:I87">F78-G78-H78</f>
        <v>31.135211999999996</v>
      </c>
      <c r="J78" s="470">
        <v>4933.47</v>
      </c>
      <c r="K78" s="293">
        <f>I78/J78*L78</f>
        <v>30.212730675893436</v>
      </c>
      <c r="L78" s="471">
        <v>4787.3</v>
      </c>
      <c r="M78" s="294">
        <f>K78/L78</f>
        <v>0.006311016789399752</v>
      </c>
      <c r="N78" s="293">
        <f>257.6*1.09</f>
        <v>280.78400000000005</v>
      </c>
      <c r="O78" s="295">
        <f>M78*N78</f>
        <v>1.7720325381948203</v>
      </c>
      <c r="P78" s="472">
        <f>M78*60*1000</f>
        <v>378.6610073639851</v>
      </c>
      <c r="Q78" s="473">
        <f>P78*N78/1000</f>
        <v>106.32195229168921</v>
      </c>
      <c r="S78" s="58"/>
    </row>
    <row r="79" spans="1:19" ht="12.75">
      <c r="A79" s="1755"/>
      <c r="B79" s="18">
        <v>2</v>
      </c>
      <c r="C79" s="296" t="s">
        <v>65</v>
      </c>
      <c r="D79" s="474">
        <v>18</v>
      </c>
      <c r="E79" s="474">
        <v>2006</v>
      </c>
      <c r="F79" s="475">
        <v>22.41</v>
      </c>
      <c r="G79" s="475">
        <v>2.855498</v>
      </c>
      <c r="H79" s="476">
        <v>1.6</v>
      </c>
      <c r="I79" s="475">
        <f t="shared" si="0"/>
        <v>17.954501999999998</v>
      </c>
      <c r="J79" s="477">
        <v>1988.27</v>
      </c>
      <c r="K79" s="81">
        <f aca="true" t="shared" si="1" ref="K79:K117">I79/J79*L79</f>
        <v>13.670027044928505</v>
      </c>
      <c r="L79" s="478">
        <v>1513.81</v>
      </c>
      <c r="M79" s="74">
        <f aca="true" t="shared" si="2" ref="M79:M117">K79/L79</f>
        <v>0.009030213200420465</v>
      </c>
      <c r="N79" s="81">
        <f>257.6*1.09</f>
        <v>280.78400000000005</v>
      </c>
      <c r="O79" s="297">
        <f aca="true" t="shared" si="3" ref="O79:O117">M79*N79</f>
        <v>2.5355393832668605</v>
      </c>
      <c r="P79" s="479">
        <f aca="true" t="shared" si="4" ref="P79:P117">M79*60*1000</f>
        <v>541.812792025228</v>
      </c>
      <c r="Q79" s="480">
        <f aca="true" t="shared" si="5" ref="Q79:Q117">P79*N79/1000</f>
        <v>152.13236299601164</v>
      </c>
      <c r="S79" s="58"/>
    </row>
    <row r="80" spans="1:19" ht="12.75">
      <c r="A80" s="1755"/>
      <c r="B80" s="18">
        <v>3</v>
      </c>
      <c r="C80" s="296" t="s">
        <v>63</v>
      </c>
      <c r="D80" s="474">
        <v>118</v>
      </c>
      <c r="E80" s="474">
        <v>2007</v>
      </c>
      <c r="F80" s="475">
        <v>91.89</v>
      </c>
      <c r="G80" s="475">
        <v>22.0422</v>
      </c>
      <c r="H80" s="476">
        <v>18.2808</v>
      </c>
      <c r="I80" s="475">
        <f>F80-G80-H80</f>
        <v>51.56700000000001</v>
      </c>
      <c r="J80" s="477">
        <v>7736.38</v>
      </c>
      <c r="K80" s="81">
        <f t="shared" si="1"/>
        <v>46.53679824931041</v>
      </c>
      <c r="L80" s="478">
        <v>6981.72</v>
      </c>
      <c r="M80" s="74">
        <f t="shared" si="2"/>
        <v>0.006665520566466488</v>
      </c>
      <c r="N80" s="81">
        <f aca="true" t="shared" si="6" ref="N80:N87">257.6*1.09</f>
        <v>280.78400000000005</v>
      </c>
      <c r="O80" s="297">
        <f t="shared" si="3"/>
        <v>1.8715715267347266</v>
      </c>
      <c r="P80" s="479">
        <f t="shared" si="4"/>
        <v>399.93123398798923</v>
      </c>
      <c r="Q80" s="480">
        <f t="shared" si="5"/>
        <v>112.29429160408358</v>
      </c>
      <c r="S80" s="58"/>
    </row>
    <row r="81" spans="1:19" ht="12.75">
      <c r="A81" s="1755"/>
      <c r="B81" s="18">
        <v>4</v>
      </c>
      <c r="C81" s="296" t="s">
        <v>62</v>
      </c>
      <c r="D81" s="474">
        <v>38</v>
      </c>
      <c r="E81" s="474">
        <v>2004</v>
      </c>
      <c r="F81" s="475">
        <v>23.98</v>
      </c>
      <c r="G81" s="475">
        <v>5.13</v>
      </c>
      <c r="H81" s="476">
        <v>0</v>
      </c>
      <c r="I81" s="475">
        <f t="shared" si="0"/>
        <v>18.85</v>
      </c>
      <c r="J81" s="477">
        <v>2371.7</v>
      </c>
      <c r="K81" s="81">
        <f t="shared" si="1"/>
        <v>18.85</v>
      </c>
      <c r="L81" s="478">
        <v>2371.7</v>
      </c>
      <c r="M81" s="74">
        <f t="shared" si="2"/>
        <v>0.007947885482986888</v>
      </c>
      <c r="N81" s="81">
        <f t="shared" si="6"/>
        <v>280.78400000000005</v>
      </c>
      <c r="O81" s="297">
        <f t="shared" si="3"/>
        <v>2.231639077454991</v>
      </c>
      <c r="P81" s="479">
        <f t="shared" si="4"/>
        <v>476.8731289792133</v>
      </c>
      <c r="Q81" s="480">
        <f t="shared" si="5"/>
        <v>133.89834464729944</v>
      </c>
      <c r="S81" s="58"/>
    </row>
    <row r="82" spans="1:19" ht="12.75">
      <c r="A82" s="1755"/>
      <c r="B82" s="18">
        <v>5</v>
      </c>
      <c r="C82" s="296" t="s">
        <v>59</v>
      </c>
      <c r="D82" s="474">
        <v>86</v>
      </c>
      <c r="E82" s="474">
        <v>2006</v>
      </c>
      <c r="F82" s="475">
        <v>41.74</v>
      </c>
      <c r="G82" s="475">
        <v>12.534066</v>
      </c>
      <c r="H82" s="476">
        <v>2.460934</v>
      </c>
      <c r="I82" s="475">
        <f>F82-G82-H82</f>
        <v>26.745000000000005</v>
      </c>
      <c r="J82" s="477">
        <v>5056.92</v>
      </c>
      <c r="K82" s="81">
        <f t="shared" si="1"/>
        <v>26.745000000000005</v>
      </c>
      <c r="L82" s="481">
        <v>5056.92</v>
      </c>
      <c r="M82" s="74">
        <f t="shared" si="2"/>
        <v>0.0052887923874611435</v>
      </c>
      <c r="N82" s="81">
        <f t="shared" si="6"/>
        <v>280.78400000000005</v>
      </c>
      <c r="O82" s="297">
        <f t="shared" si="3"/>
        <v>1.48500828172089</v>
      </c>
      <c r="P82" s="479">
        <f t="shared" si="4"/>
        <v>317.3275432476686</v>
      </c>
      <c r="Q82" s="480">
        <f t="shared" si="5"/>
        <v>89.1004969032534</v>
      </c>
      <c r="S82" s="58"/>
    </row>
    <row r="83" spans="1:19" s="62" customFormat="1" ht="12.75" customHeight="1">
      <c r="A83" s="1755"/>
      <c r="B83" s="61">
        <v>6</v>
      </c>
      <c r="C83" s="296" t="s">
        <v>111</v>
      </c>
      <c r="D83" s="474">
        <v>64</v>
      </c>
      <c r="E83" s="474" t="s">
        <v>57</v>
      </c>
      <c r="F83" s="475">
        <v>28.24</v>
      </c>
      <c r="G83" s="475">
        <v>7.85</v>
      </c>
      <c r="H83" s="476">
        <v>9.34</v>
      </c>
      <c r="I83" s="1172">
        <v>11.05</v>
      </c>
      <c r="J83" s="477">
        <v>2419.35</v>
      </c>
      <c r="K83" s="81">
        <f t="shared" si="1"/>
        <v>11.050000000000002</v>
      </c>
      <c r="L83" s="478">
        <v>2419.35</v>
      </c>
      <c r="M83" s="74">
        <f t="shared" si="2"/>
        <v>0.00456734246801827</v>
      </c>
      <c r="N83" s="81">
        <f t="shared" si="6"/>
        <v>280.78400000000005</v>
      </c>
      <c r="O83" s="297">
        <f t="shared" si="3"/>
        <v>1.2824366875400421</v>
      </c>
      <c r="P83" s="479">
        <f t="shared" si="4"/>
        <v>274.04054808109623</v>
      </c>
      <c r="Q83" s="480">
        <f t="shared" si="5"/>
        <v>76.94620125240253</v>
      </c>
      <c r="S83" s="58"/>
    </row>
    <row r="84" spans="1:19" ht="12.75">
      <c r="A84" s="1755"/>
      <c r="B84" s="18">
        <v>7</v>
      </c>
      <c r="C84" s="296" t="s">
        <v>66</v>
      </c>
      <c r="D84" s="474">
        <v>22</v>
      </c>
      <c r="E84" s="474">
        <v>2006</v>
      </c>
      <c r="F84" s="475">
        <v>21.52</v>
      </c>
      <c r="G84" s="475">
        <v>4.50891</v>
      </c>
      <c r="H84" s="476">
        <v>1.69979</v>
      </c>
      <c r="I84" s="475">
        <f t="shared" si="0"/>
        <v>15.3113</v>
      </c>
      <c r="J84" s="477">
        <v>1698.17</v>
      </c>
      <c r="K84" s="81">
        <f t="shared" si="1"/>
        <v>15.3113</v>
      </c>
      <c r="L84" s="478">
        <v>1698.17</v>
      </c>
      <c r="M84" s="74">
        <f t="shared" si="2"/>
        <v>0.00901635289753087</v>
      </c>
      <c r="N84" s="81">
        <f t="shared" si="6"/>
        <v>280.78400000000005</v>
      </c>
      <c r="O84" s="297">
        <f t="shared" si="3"/>
        <v>2.5316476319803085</v>
      </c>
      <c r="P84" s="479">
        <f t="shared" si="4"/>
        <v>540.9811738518523</v>
      </c>
      <c r="Q84" s="480">
        <f t="shared" si="5"/>
        <v>151.89885791881852</v>
      </c>
      <c r="S84" s="58"/>
    </row>
    <row r="85" spans="1:19" ht="12.75">
      <c r="A85" s="1755"/>
      <c r="B85" s="18">
        <v>8</v>
      </c>
      <c r="C85" s="296" t="s">
        <v>60</v>
      </c>
      <c r="D85" s="474">
        <v>51</v>
      </c>
      <c r="E85" s="474">
        <v>2005</v>
      </c>
      <c r="F85" s="475">
        <v>34.66</v>
      </c>
      <c r="G85" s="475">
        <v>8.012712</v>
      </c>
      <c r="H85" s="476">
        <v>2.231288</v>
      </c>
      <c r="I85" s="475">
        <f t="shared" si="0"/>
        <v>24.415999999999997</v>
      </c>
      <c r="J85" s="477">
        <v>3073.94</v>
      </c>
      <c r="K85" s="81">
        <f t="shared" si="1"/>
        <v>23.84188714158376</v>
      </c>
      <c r="L85" s="478">
        <v>3001.66</v>
      </c>
      <c r="M85" s="74">
        <f t="shared" si="2"/>
        <v>0.007942900642172585</v>
      </c>
      <c r="N85" s="81">
        <f t="shared" si="6"/>
        <v>280.78400000000005</v>
      </c>
      <c r="O85" s="297">
        <f t="shared" si="3"/>
        <v>2.2302394139117876</v>
      </c>
      <c r="P85" s="479">
        <f t="shared" si="4"/>
        <v>476.57403853035515</v>
      </c>
      <c r="Q85" s="480">
        <f t="shared" si="5"/>
        <v>133.81436483470725</v>
      </c>
      <c r="S85" s="58"/>
    </row>
    <row r="86" spans="1:19" ht="12.75">
      <c r="A86" s="1755"/>
      <c r="B86" s="60">
        <v>9</v>
      </c>
      <c r="C86" s="296" t="s">
        <v>85</v>
      </c>
      <c r="D86" s="474">
        <v>72</v>
      </c>
      <c r="E86" s="474">
        <v>2005</v>
      </c>
      <c r="F86" s="475">
        <v>60.5</v>
      </c>
      <c r="G86" s="475">
        <v>15.01</v>
      </c>
      <c r="H86" s="476">
        <v>1.51</v>
      </c>
      <c r="I86" s="1172">
        <v>43.98</v>
      </c>
      <c r="J86" s="477">
        <v>5350</v>
      </c>
      <c r="K86" s="81">
        <f t="shared" si="1"/>
        <v>43.98</v>
      </c>
      <c r="L86" s="478">
        <v>5350</v>
      </c>
      <c r="M86" s="74">
        <f t="shared" si="2"/>
        <v>0.008220560747663551</v>
      </c>
      <c r="N86" s="81">
        <f t="shared" si="6"/>
        <v>280.78400000000005</v>
      </c>
      <c r="O86" s="297">
        <f t="shared" si="3"/>
        <v>2.308201928971963</v>
      </c>
      <c r="P86" s="479">
        <f t="shared" si="4"/>
        <v>493.233644859813</v>
      </c>
      <c r="Q86" s="480">
        <f t="shared" si="5"/>
        <v>138.49211573831775</v>
      </c>
      <c r="S86" s="58"/>
    </row>
    <row r="87" spans="1:19" ht="12.75" customHeight="1" thickBot="1">
      <c r="A87" s="1805"/>
      <c r="B87" s="18">
        <v>10</v>
      </c>
      <c r="C87" s="482" t="s">
        <v>64</v>
      </c>
      <c r="D87" s="483">
        <v>39</v>
      </c>
      <c r="E87" s="483">
        <v>2007</v>
      </c>
      <c r="F87" s="484">
        <v>26.13</v>
      </c>
      <c r="G87" s="484">
        <v>6.528</v>
      </c>
      <c r="H87" s="485">
        <v>0.842</v>
      </c>
      <c r="I87" s="484">
        <f t="shared" si="0"/>
        <v>18.76</v>
      </c>
      <c r="J87" s="486">
        <v>2368.78</v>
      </c>
      <c r="K87" s="487">
        <f t="shared" si="1"/>
        <v>18.76</v>
      </c>
      <c r="L87" s="488">
        <v>2368.78</v>
      </c>
      <c r="M87" s="489">
        <f t="shared" si="2"/>
        <v>0.007919688616080852</v>
      </c>
      <c r="N87" s="81">
        <f t="shared" si="6"/>
        <v>280.78400000000005</v>
      </c>
      <c r="O87" s="490">
        <f t="shared" si="3"/>
        <v>2.2237218483776466</v>
      </c>
      <c r="P87" s="491">
        <f t="shared" si="4"/>
        <v>475.1813169648512</v>
      </c>
      <c r="Q87" s="492">
        <f t="shared" si="5"/>
        <v>133.42331090265878</v>
      </c>
      <c r="S87" s="58"/>
    </row>
    <row r="88" spans="1:19" ht="14.25" customHeight="1">
      <c r="A88" s="1806" t="s">
        <v>398</v>
      </c>
      <c r="B88" s="50">
        <v>1</v>
      </c>
      <c r="C88" s="493" t="s">
        <v>86</v>
      </c>
      <c r="D88" s="494">
        <v>100</v>
      </c>
      <c r="E88" s="494">
        <v>1972</v>
      </c>
      <c r="F88" s="495">
        <v>58.86</v>
      </c>
      <c r="G88" s="495">
        <v>12.27</v>
      </c>
      <c r="H88" s="496">
        <v>11.69</v>
      </c>
      <c r="I88" s="1173">
        <v>34.9</v>
      </c>
      <c r="J88" s="497">
        <v>4426.5</v>
      </c>
      <c r="K88" s="498">
        <f t="shared" si="1"/>
        <v>34.9</v>
      </c>
      <c r="L88" s="499">
        <v>4426.5</v>
      </c>
      <c r="M88" s="500">
        <f t="shared" si="2"/>
        <v>0.007884332994465153</v>
      </c>
      <c r="N88" s="498">
        <f>257.6*1.09</f>
        <v>280.78400000000005</v>
      </c>
      <c r="O88" s="501">
        <f t="shared" si="3"/>
        <v>2.213794555517904</v>
      </c>
      <c r="P88" s="502">
        <f t="shared" si="4"/>
        <v>473.0599796679092</v>
      </c>
      <c r="Q88" s="503">
        <f t="shared" si="5"/>
        <v>132.82767333107424</v>
      </c>
      <c r="S88" s="58"/>
    </row>
    <row r="89" spans="1:19" ht="12.75">
      <c r="A89" s="1772"/>
      <c r="B89" s="20">
        <v>2</v>
      </c>
      <c r="C89" s="303" t="s">
        <v>87</v>
      </c>
      <c r="D89" s="304">
        <v>61</v>
      </c>
      <c r="E89" s="304">
        <v>1973</v>
      </c>
      <c r="F89" s="309">
        <v>35.02</v>
      </c>
      <c r="G89" s="309">
        <v>6.54</v>
      </c>
      <c r="H89" s="504">
        <v>6.75</v>
      </c>
      <c r="I89" s="1172">
        <v>21.73</v>
      </c>
      <c r="J89" s="505">
        <v>2678.27</v>
      </c>
      <c r="K89" s="305">
        <f t="shared" si="1"/>
        <v>21.73</v>
      </c>
      <c r="L89" s="506">
        <v>2678.27</v>
      </c>
      <c r="M89" s="306">
        <f t="shared" si="2"/>
        <v>0.008113446366497776</v>
      </c>
      <c r="N89" s="299">
        <f>257.6*1.09</f>
        <v>280.78400000000005</v>
      </c>
      <c r="O89" s="300">
        <f t="shared" si="3"/>
        <v>2.278125924570712</v>
      </c>
      <c r="P89" s="307">
        <f t="shared" si="4"/>
        <v>486.8067819898666</v>
      </c>
      <c r="Q89" s="308">
        <f t="shared" si="5"/>
        <v>136.6875554742427</v>
      </c>
      <c r="S89" s="58"/>
    </row>
    <row r="90" spans="1:19" ht="12.75">
      <c r="A90" s="1772"/>
      <c r="B90" s="20">
        <v>3</v>
      </c>
      <c r="C90" s="303" t="s">
        <v>92</v>
      </c>
      <c r="D90" s="304">
        <v>60</v>
      </c>
      <c r="E90" s="304">
        <v>1965</v>
      </c>
      <c r="F90" s="309">
        <v>40.94</v>
      </c>
      <c r="G90" s="309">
        <v>6.421308</v>
      </c>
      <c r="H90" s="504">
        <v>9.52</v>
      </c>
      <c r="I90" s="309">
        <f>F90-G90-H90</f>
        <v>24.998692000000002</v>
      </c>
      <c r="J90" s="505">
        <v>2708.87</v>
      </c>
      <c r="K90" s="305">
        <f t="shared" si="1"/>
        <v>24.998692000000002</v>
      </c>
      <c r="L90" s="506">
        <v>2708.87</v>
      </c>
      <c r="M90" s="306">
        <f t="shared" si="2"/>
        <v>0.009228457622551102</v>
      </c>
      <c r="N90" s="299">
        <f aca="true" t="shared" si="7" ref="N90:N97">257.6*1.09</f>
        <v>280.78400000000005</v>
      </c>
      <c r="O90" s="300">
        <f t="shared" si="3"/>
        <v>2.591203245090389</v>
      </c>
      <c r="P90" s="307">
        <f t="shared" si="4"/>
        <v>553.7074573530662</v>
      </c>
      <c r="Q90" s="308">
        <f t="shared" si="5"/>
        <v>155.47219470542333</v>
      </c>
      <c r="S90" s="58"/>
    </row>
    <row r="91" spans="1:19" ht="12.75">
      <c r="A91" s="1772"/>
      <c r="B91" s="20">
        <v>4</v>
      </c>
      <c r="C91" s="303" t="s">
        <v>297</v>
      </c>
      <c r="D91" s="304">
        <v>50</v>
      </c>
      <c r="E91" s="304">
        <v>1988</v>
      </c>
      <c r="F91" s="309">
        <v>67.86</v>
      </c>
      <c r="G91" s="309">
        <v>8.77251</v>
      </c>
      <c r="H91" s="504">
        <v>8</v>
      </c>
      <c r="I91" s="309">
        <f>F91-G91-H91</f>
        <v>51.08749</v>
      </c>
      <c r="J91" s="505">
        <v>3582.32</v>
      </c>
      <c r="K91" s="305">
        <f t="shared" si="1"/>
        <v>51.08749</v>
      </c>
      <c r="L91" s="506">
        <v>3582.32</v>
      </c>
      <c r="M91" s="306">
        <f t="shared" si="2"/>
        <v>0.014261006833560375</v>
      </c>
      <c r="N91" s="299">
        <f t="shared" si="7"/>
        <v>280.78400000000005</v>
      </c>
      <c r="O91" s="300">
        <f t="shared" si="3"/>
        <v>4.004262542754417</v>
      </c>
      <c r="P91" s="307">
        <f t="shared" si="4"/>
        <v>855.6604100136225</v>
      </c>
      <c r="Q91" s="308">
        <f t="shared" si="5"/>
        <v>240.25575256526503</v>
      </c>
      <c r="S91" s="58"/>
    </row>
    <row r="92" spans="1:19" ht="12.75">
      <c r="A92" s="1772"/>
      <c r="B92" s="20">
        <v>5</v>
      </c>
      <c r="C92" s="303" t="s">
        <v>298</v>
      </c>
      <c r="D92" s="304">
        <v>41</v>
      </c>
      <c r="E92" s="304">
        <v>1987</v>
      </c>
      <c r="F92" s="309">
        <v>46.11</v>
      </c>
      <c r="G92" s="309">
        <v>5.5848</v>
      </c>
      <c r="H92" s="504">
        <v>6.08</v>
      </c>
      <c r="I92" s="309">
        <f>F92-G92-H92</f>
        <v>34.4452</v>
      </c>
      <c r="J92" s="505">
        <v>2317.37</v>
      </c>
      <c r="K92" s="305">
        <f t="shared" si="1"/>
        <v>24.556829238317576</v>
      </c>
      <c r="L92" s="506">
        <v>1652.11</v>
      </c>
      <c r="M92" s="306">
        <f t="shared" si="2"/>
        <v>0.014863919011638194</v>
      </c>
      <c r="N92" s="299">
        <f t="shared" si="7"/>
        <v>280.78400000000005</v>
      </c>
      <c r="O92" s="300">
        <f t="shared" si="3"/>
        <v>4.173550635763819</v>
      </c>
      <c r="P92" s="307">
        <f>M92*60*1000</f>
        <v>891.8351406982916</v>
      </c>
      <c r="Q92" s="308">
        <f>P92*N92/1000</f>
        <v>250.41303814582918</v>
      </c>
      <c r="S92" s="58"/>
    </row>
    <row r="93" spans="1:19" ht="12.75">
      <c r="A93" s="1772"/>
      <c r="B93" s="20">
        <v>6</v>
      </c>
      <c r="C93" s="303" t="s">
        <v>88</v>
      </c>
      <c r="D93" s="304">
        <v>60</v>
      </c>
      <c r="E93" s="304">
        <v>1968</v>
      </c>
      <c r="F93" s="309">
        <v>35.88</v>
      </c>
      <c r="G93" s="309">
        <v>6.84</v>
      </c>
      <c r="H93" s="504">
        <v>5.26</v>
      </c>
      <c r="I93" s="1172">
        <v>23.78</v>
      </c>
      <c r="J93" s="505">
        <v>2715.36</v>
      </c>
      <c r="K93" s="305">
        <f t="shared" si="1"/>
        <v>23.78</v>
      </c>
      <c r="L93" s="506">
        <v>2715.36</v>
      </c>
      <c r="M93" s="306">
        <f t="shared" si="2"/>
        <v>0.00875758647103883</v>
      </c>
      <c r="N93" s="299">
        <f t="shared" si="7"/>
        <v>280.78400000000005</v>
      </c>
      <c r="O93" s="300">
        <f t="shared" si="3"/>
        <v>2.4589901596841677</v>
      </c>
      <c r="P93" s="307">
        <f t="shared" si="4"/>
        <v>525.4551882623299</v>
      </c>
      <c r="Q93" s="308">
        <f t="shared" si="5"/>
        <v>147.53940958105008</v>
      </c>
      <c r="S93" s="58"/>
    </row>
    <row r="94" spans="1:19" ht="12.75">
      <c r="A94" s="1772"/>
      <c r="B94" s="20">
        <v>7</v>
      </c>
      <c r="C94" s="303" t="s">
        <v>89</v>
      </c>
      <c r="D94" s="304">
        <v>72</v>
      </c>
      <c r="E94" s="304">
        <v>1973</v>
      </c>
      <c r="F94" s="309">
        <v>65.96</v>
      </c>
      <c r="G94" s="309">
        <v>8.49252</v>
      </c>
      <c r="H94" s="504">
        <v>11.52</v>
      </c>
      <c r="I94" s="309">
        <f aca="true" t="shared" si="8" ref="I94:I117">F94-G94-H94</f>
        <v>45.94748</v>
      </c>
      <c r="J94" s="505">
        <v>3785.42</v>
      </c>
      <c r="K94" s="305">
        <f t="shared" si="1"/>
        <v>45.94748</v>
      </c>
      <c r="L94" s="506">
        <v>3785.42</v>
      </c>
      <c r="M94" s="306">
        <f t="shared" si="2"/>
        <v>0.012138013747483765</v>
      </c>
      <c r="N94" s="299">
        <f t="shared" si="7"/>
        <v>280.78400000000005</v>
      </c>
      <c r="O94" s="300">
        <f t="shared" si="3"/>
        <v>3.408160052073482</v>
      </c>
      <c r="P94" s="307">
        <f t="shared" si="4"/>
        <v>728.2808248490259</v>
      </c>
      <c r="Q94" s="308">
        <f t="shared" si="5"/>
        <v>204.48960312440892</v>
      </c>
      <c r="S94" s="58"/>
    </row>
    <row r="95" spans="1:19" ht="12.75">
      <c r="A95" s="1772"/>
      <c r="B95" s="20">
        <v>8</v>
      </c>
      <c r="C95" s="303" t="s">
        <v>91</v>
      </c>
      <c r="D95" s="304">
        <v>54</v>
      </c>
      <c r="E95" s="304">
        <v>1980</v>
      </c>
      <c r="F95" s="309">
        <v>56.36</v>
      </c>
      <c r="G95" s="309">
        <v>6.61</v>
      </c>
      <c r="H95" s="504">
        <v>16.76</v>
      </c>
      <c r="I95" s="1172">
        <f t="shared" si="8"/>
        <v>32.989999999999995</v>
      </c>
      <c r="J95" s="505">
        <v>3508.9</v>
      </c>
      <c r="K95" s="305">
        <f t="shared" si="1"/>
        <v>32.989999999999995</v>
      </c>
      <c r="L95" s="506">
        <v>3508.9</v>
      </c>
      <c r="M95" s="306">
        <f t="shared" si="2"/>
        <v>0.009401806834050555</v>
      </c>
      <c r="N95" s="299">
        <f t="shared" si="7"/>
        <v>280.78400000000005</v>
      </c>
      <c r="O95" s="300">
        <f t="shared" si="3"/>
        <v>2.6398769300920515</v>
      </c>
      <c r="P95" s="307">
        <f t="shared" si="4"/>
        <v>564.1084100430332</v>
      </c>
      <c r="Q95" s="308">
        <f t="shared" si="5"/>
        <v>158.39261580552306</v>
      </c>
      <c r="S95" s="58"/>
    </row>
    <row r="96" spans="1:31" ht="12.75">
      <c r="A96" s="1772"/>
      <c r="B96" s="50">
        <v>9</v>
      </c>
      <c r="C96" s="303" t="s">
        <v>93</v>
      </c>
      <c r="D96" s="304">
        <v>54</v>
      </c>
      <c r="E96" s="304">
        <v>1985</v>
      </c>
      <c r="F96" s="309">
        <v>60.12</v>
      </c>
      <c r="G96" s="309">
        <v>8.313</v>
      </c>
      <c r="H96" s="504">
        <v>8.48</v>
      </c>
      <c r="I96" s="309">
        <f t="shared" si="8"/>
        <v>43.327</v>
      </c>
      <c r="J96" s="505">
        <v>3480.02</v>
      </c>
      <c r="K96" s="305">
        <f t="shared" si="1"/>
        <v>43.327</v>
      </c>
      <c r="L96" s="506">
        <v>3480.02</v>
      </c>
      <c r="M96" s="306">
        <f t="shared" si="2"/>
        <v>0.012450215803357452</v>
      </c>
      <c r="N96" s="299">
        <f t="shared" si="7"/>
        <v>280.78400000000005</v>
      </c>
      <c r="O96" s="300">
        <f t="shared" si="3"/>
        <v>3.4958213941299197</v>
      </c>
      <c r="P96" s="307">
        <f t="shared" si="4"/>
        <v>747.0129482014471</v>
      </c>
      <c r="Q96" s="308">
        <f t="shared" si="5"/>
        <v>209.74928364779515</v>
      </c>
      <c r="S96" s="58"/>
      <c r="T96" s="278"/>
      <c r="U96" s="279"/>
      <c r="V96" s="280"/>
      <c r="W96" s="280"/>
      <c r="X96" s="279"/>
      <c r="AE96" s="281"/>
    </row>
    <row r="97" spans="1:20" ht="13.5" thickBot="1">
      <c r="A97" s="1773"/>
      <c r="B97" s="23">
        <v>10</v>
      </c>
      <c r="C97" s="507" t="s">
        <v>90</v>
      </c>
      <c r="D97" s="508">
        <v>61</v>
      </c>
      <c r="E97" s="508">
        <v>1975</v>
      </c>
      <c r="F97" s="509">
        <v>51.22</v>
      </c>
      <c r="G97" s="509">
        <v>7.63572</v>
      </c>
      <c r="H97" s="510">
        <v>9.6</v>
      </c>
      <c r="I97" s="509">
        <f t="shared" si="8"/>
        <v>33.98428</v>
      </c>
      <c r="J97" s="511">
        <v>3635.15</v>
      </c>
      <c r="K97" s="512">
        <f t="shared" si="1"/>
        <v>33.98428</v>
      </c>
      <c r="L97" s="513">
        <v>3635.15</v>
      </c>
      <c r="M97" s="514">
        <f t="shared" si="2"/>
        <v>0.0093487971610525</v>
      </c>
      <c r="N97" s="299">
        <f t="shared" si="7"/>
        <v>280.78400000000005</v>
      </c>
      <c r="O97" s="516">
        <f t="shared" si="3"/>
        <v>2.6249926620689656</v>
      </c>
      <c r="P97" s="517">
        <f t="shared" si="4"/>
        <v>560.9278296631501</v>
      </c>
      <c r="Q97" s="518">
        <f t="shared" si="5"/>
        <v>157.49955972413798</v>
      </c>
      <c r="S97" s="58"/>
      <c r="T97" s="58"/>
    </row>
    <row r="98" spans="1:20" ht="12.75">
      <c r="A98" s="1807" t="s">
        <v>399</v>
      </c>
      <c r="B98" s="135">
        <v>1</v>
      </c>
      <c r="C98" s="310" t="s">
        <v>74</v>
      </c>
      <c r="D98" s="519">
        <v>108</v>
      </c>
      <c r="E98" s="519">
        <v>1968</v>
      </c>
      <c r="F98" s="311">
        <v>87.5</v>
      </c>
      <c r="G98" s="520">
        <v>8.533116</v>
      </c>
      <c r="H98" s="521">
        <v>17.2</v>
      </c>
      <c r="I98" s="311">
        <f t="shared" si="8"/>
        <v>61.76688399999999</v>
      </c>
      <c r="J98" s="522">
        <v>2558.44</v>
      </c>
      <c r="K98" s="311">
        <f t="shared" si="1"/>
        <v>61.76688399999999</v>
      </c>
      <c r="L98" s="523">
        <v>2558.44</v>
      </c>
      <c r="M98" s="312">
        <f t="shared" si="2"/>
        <v>0.02414240083801066</v>
      </c>
      <c r="N98" s="313">
        <f>257.6*1.09</f>
        <v>280.78400000000005</v>
      </c>
      <c r="O98" s="314">
        <f t="shared" si="3"/>
        <v>6.778799876899986</v>
      </c>
      <c r="P98" s="315">
        <f t="shared" si="4"/>
        <v>1448.5440502806396</v>
      </c>
      <c r="Q98" s="316">
        <f t="shared" si="5"/>
        <v>406.72799261399916</v>
      </c>
      <c r="S98" s="58"/>
      <c r="T98" s="58"/>
    </row>
    <row r="99" spans="1:20" ht="12.75" customHeight="1">
      <c r="A99" s="1808"/>
      <c r="B99" s="126">
        <v>2</v>
      </c>
      <c r="C99" s="317" t="s">
        <v>68</v>
      </c>
      <c r="D99" s="524">
        <v>59</v>
      </c>
      <c r="E99" s="524">
        <v>1981</v>
      </c>
      <c r="F99" s="525">
        <v>73.63</v>
      </c>
      <c r="G99" s="525">
        <v>8.67</v>
      </c>
      <c r="H99" s="526">
        <v>9.6</v>
      </c>
      <c r="I99" s="525">
        <f t="shared" si="8"/>
        <v>55.35999999999999</v>
      </c>
      <c r="J99" s="527">
        <v>3418.76</v>
      </c>
      <c r="K99" s="525">
        <f t="shared" si="1"/>
        <v>54.348261006914775</v>
      </c>
      <c r="L99" s="528">
        <v>3356.28</v>
      </c>
      <c r="M99" s="529">
        <f t="shared" si="2"/>
        <v>0.016193005651171766</v>
      </c>
      <c r="N99" s="530">
        <f>257.6*1.09</f>
        <v>280.78400000000005</v>
      </c>
      <c r="O99" s="318">
        <f t="shared" si="3"/>
        <v>4.546736898758613</v>
      </c>
      <c r="P99" s="319">
        <f t="shared" si="4"/>
        <v>971.580339070306</v>
      </c>
      <c r="Q99" s="320">
        <f t="shared" si="5"/>
        <v>272.8042139255168</v>
      </c>
      <c r="S99" s="58"/>
      <c r="T99" s="58"/>
    </row>
    <row r="100" spans="1:20" ht="12.75" customHeight="1">
      <c r="A100" s="1808"/>
      <c r="B100" s="126">
        <v>3</v>
      </c>
      <c r="C100" s="317" t="s">
        <v>67</v>
      </c>
      <c r="D100" s="524">
        <v>57</v>
      </c>
      <c r="E100" s="524">
        <v>1982</v>
      </c>
      <c r="F100" s="525">
        <v>82.52</v>
      </c>
      <c r="G100" s="525">
        <v>6.97476</v>
      </c>
      <c r="H100" s="526">
        <v>8.64</v>
      </c>
      <c r="I100" s="525">
        <f t="shared" si="8"/>
        <v>66.90523999999999</v>
      </c>
      <c r="J100" s="527">
        <v>3486.09</v>
      </c>
      <c r="K100" s="525">
        <f t="shared" si="1"/>
        <v>66.90523999999999</v>
      </c>
      <c r="L100" s="528">
        <v>3486.09</v>
      </c>
      <c r="M100" s="529">
        <f t="shared" si="2"/>
        <v>0.019192057577400466</v>
      </c>
      <c r="N100" s="530">
        <f aca="true" t="shared" si="9" ref="N100:N107">257.6*1.09</f>
        <v>280.78400000000005</v>
      </c>
      <c r="O100" s="318">
        <f>M100*N100</f>
        <v>5.388822694812814</v>
      </c>
      <c r="P100" s="319">
        <f>M100*60*1000</f>
        <v>1151.523454644028</v>
      </c>
      <c r="Q100" s="320">
        <f>P100*N100/1000</f>
        <v>323.3293616887688</v>
      </c>
      <c r="S100" s="58"/>
      <c r="T100" s="58"/>
    </row>
    <row r="101" spans="1:20" ht="12.75" customHeight="1">
      <c r="A101" s="1808"/>
      <c r="B101" s="126">
        <v>4</v>
      </c>
      <c r="C101" s="317" t="s">
        <v>71</v>
      </c>
      <c r="D101" s="524">
        <v>107</v>
      </c>
      <c r="E101" s="524">
        <v>1974</v>
      </c>
      <c r="F101" s="525">
        <v>81.05</v>
      </c>
      <c r="G101" s="525">
        <v>8.347068</v>
      </c>
      <c r="H101" s="526">
        <v>17.04</v>
      </c>
      <c r="I101" s="525">
        <f t="shared" si="8"/>
        <v>55.662932000000005</v>
      </c>
      <c r="J101" s="527">
        <v>2559.98</v>
      </c>
      <c r="K101" s="525">
        <f t="shared" si="1"/>
        <v>54.42572669730233</v>
      </c>
      <c r="L101" s="528">
        <v>2503.08</v>
      </c>
      <c r="M101" s="529">
        <f t="shared" si="2"/>
        <v>0.02174350268361472</v>
      </c>
      <c r="N101" s="530">
        <f t="shared" si="9"/>
        <v>280.78400000000005</v>
      </c>
      <c r="O101" s="318">
        <f t="shared" si="3"/>
        <v>6.105227657516076</v>
      </c>
      <c r="P101" s="319">
        <f t="shared" si="4"/>
        <v>1304.6101610168832</v>
      </c>
      <c r="Q101" s="320">
        <f t="shared" si="5"/>
        <v>366.3136594509646</v>
      </c>
      <c r="S101" s="58"/>
      <c r="T101" s="58"/>
    </row>
    <row r="102" spans="1:20" ht="12.75" customHeight="1">
      <c r="A102" s="1808"/>
      <c r="B102" s="126">
        <v>5</v>
      </c>
      <c r="C102" s="317" t="s">
        <v>70</v>
      </c>
      <c r="D102" s="524">
        <v>54</v>
      </c>
      <c r="E102" s="524">
        <v>1987</v>
      </c>
      <c r="F102" s="525">
        <v>56.14</v>
      </c>
      <c r="G102" s="525">
        <v>4.663952</v>
      </c>
      <c r="H102" s="526">
        <v>8.4</v>
      </c>
      <c r="I102" s="525">
        <f t="shared" si="8"/>
        <v>43.076048</v>
      </c>
      <c r="J102" s="527">
        <v>2177.62</v>
      </c>
      <c r="K102" s="525">
        <f t="shared" si="1"/>
        <v>43.076048</v>
      </c>
      <c r="L102" s="528">
        <v>2177.62</v>
      </c>
      <c r="M102" s="529">
        <f t="shared" si="2"/>
        <v>0.01978125109064024</v>
      </c>
      <c r="N102" s="530">
        <f t="shared" si="9"/>
        <v>280.78400000000005</v>
      </c>
      <c r="O102" s="318">
        <f t="shared" si="3"/>
        <v>5.554258806234331</v>
      </c>
      <c r="P102" s="319">
        <f t="shared" si="4"/>
        <v>1186.8750654384146</v>
      </c>
      <c r="Q102" s="320">
        <f t="shared" si="5"/>
        <v>333.2555283740599</v>
      </c>
      <c r="S102" s="58"/>
      <c r="T102" s="58"/>
    </row>
    <row r="103" spans="1:20" ht="12.75" customHeight="1">
      <c r="A103" s="1808"/>
      <c r="B103" s="126">
        <v>6</v>
      </c>
      <c r="C103" s="317" t="s">
        <v>72</v>
      </c>
      <c r="D103" s="524">
        <v>118</v>
      </c>
      <c r="E103" s="524">
        <v>1961</v>
      </c>
      <c r="F103" s="525">
        <v>63.28</v>
      </c>
      <c r="G103" s="525">
        <v>13.065792</v>
      </c>
      <c r="H103" s="526">
        <v>0</v>
      </c>
      <c r="I103" s="525">
        <f>F103-G103-H103</f>
        <v>50.214208</v>
      </c>
      <c r="J103" s="527">
        <v>2620.23</v>
      </c>
      <c r="K103" s="525">
        <f t="shared" si="1"/>
        <v>50.214208</v>
      </c>
      <c r="L103" s="528">
        <v>2620.23</v>
      </c>
      <c r="M103" s="529">
        <f t="shared" si="2"/>
        <v>0.019164045904367173</v>
      </c>
      <c r="N103" s="530">
        <f t="shared" si="9"/>
        <v>280.78400000000005</v>
      </c>
      <c r="O103" s="318">
        <f t="shared" si="3"/>
        <v>5.380957465211833</v>
      </c>
      <c r="P103" s="319">
        <f t="shared" si="4"/>
        <v>1149.8427542620304</v>
      </c>
      <c r="Q103" s="320">
        <f t="shared" si="5"/>
        <v>322.85744791271003</v>
      </c>
      <c r="S103" s="58"/>
      <c r="T103" s="58"/>
    </row>
    <row r="104" spans="1:20" s="62" customFormat="1" ht="12.75" customHeight="1">
      <c r="A104" s="1808"/>
      <c r="B104" s="134">
        <v>7</v>
      </c>
      <c r="C104" s="317" t="s">
        <v>69</v>
      </c>
      <c r="D104" s="524">
        <v>47</v>
      </c>
      <c r="E104" s="524">
        <v>1979</v>
      </c>
      <c r="F104" s="525">
        <v>73.62</v>
      </c>
      <c r="G104" s="525">
        <v>6.767904</v>
      </c>
      <c r="H104" s="526">
        <v>7.7768</v>
      </c>
      <c r="I104" s="525">
        <f t="shared" si="8"/>
        <v>59.075296</v>
      </c>
      <c r="J104" s="527">
        <v>2974.8700000000003</v>
      </c>
      <c r="K104" s="525">
        <f t="shared" si="1"/>
        <v>57.95112838710935</v>
      </c>
      <c r="L104" s="528">
        <v>2918.26</v>
      </c>
      <c r="M104" s="529">
        <f t="shared" si="2"/>
        <v>0.01985811010229018</v>
      </c>
      <c r="N104" s="530">
        <f t="shared" si="9"/>
        <v>280.78400000000005</v>
      </c>
      <c r="O104" s="318">
        <f t="shared" si="3"/>
        <v>5.575839586961448</v>
      </c>
      <c r="P104" s="319">
        <f t="shared" si="4"/>
        <v>1191.486606137411</v>
      </c>
      <c r="Q104" s="320">
        <f t="shared" si="5"/>
        <v>334.55037521768685</v>
      </c>
      <c r="S104" s="58"/>
      <c r="T104" s="58"/>
    </row>
    <row r="105" spans="1:20" ht="12.75" customHeight="1">
      <c r="A105" s="1808"/>
      <c r="B105" s="135">
        <v>8</v>
      </c>
      <c r="C105" s="317" t="s">
        <v>73</v>
      </c>
      <c r="D105" s="524">
        <v>38</v>
      </c>
      <c r="E105" s="524">
        <v>1990</v>
      </c>
      <c r="F105" s="525">
        <v>44.89</v>
      </c>
      <c r="G105" s="525">
        <v>5.355</v>
      </c>
      <c r="H105" s="526">
        <v>5.84</v>
      </c>
      <c r="I105" s="525">
        <f t="shared" si="8"/>
        <v>33.69499999999999</v>
      </c>
      <c r="J105" s="527">
        <v>2118.57</v>
      </c>
      <c r="K105" s="525">
        <f t="shared" si="1"/>
        <v>33.69499999999999</v>
      </c>
      <c r="L105" s="528">
        <v>2118.57</v>
      </c>
      <c r="M105" s="529">
        <f t="shared" si="2"/>
        <v>0.015904596024677017</v>
      </c>
      <c r="N105" s="530">
        <f t="shared" si="9"/>
        <v>280.78400000000005</v>
      </c>
      <c r="O105" s="318">
        <f t="shared" si="3"/>
        <v>4.4657560901929125</v>
      </c>
      <c r="P105" s="319">
        <f t="shared" si="4"/>
        <v>954.275761480621</v>
      </c>
      <c r="Q105" s="320">
        <f t="shared" si="5"/>
        <v>267.9453654115747</v>
      </c>
      <c r="S105" s="58"/>
      <c r="T105" s="58"/>
    </row>
    <row r="106" spans="1:20" s="62" customFormat="1" ht="12.75" customHeight="1">
      <c r="A106" s="1808"/>
      <c r="B106" s="134">
        <v>9</v>
      </c>
      <c r="C106" s="317" t="s">
        <v>94</v>
      </c>
      <c r="D106" s="524">
        <v>47</v>
      </c>
      <c r="E106" s="524">
        <v>1981</v>
      </c>
      <c r="F106" s="525">
        <v>70.02</v>
      </c>
      <c r="G106" s="525">
        <v>7.31</v>
      </c>
      <c r="H106" s="526">
        <v>12.01</v>
      </c>
      <c r="I106" s="1172">
        <v>50.7</v>
      </c>
      <c r="J106" s="527">
        <v>2980.63</v>
      </c>
      <c r="K106" s="525">
        <f t="shared" si="1"/>
        <v>48.54400445543392</v>
      </c>
      <c r="L106" s="528">
        <v>2853.88</v>
      </c>
      <c r="M106" s="529">
        <f t="shared" si="2"/>
        <v>0.017009826781586444</v>
      </c>
      <c r="N106" s="530">
        <f t="shared" si="9"/>
        <v>280.78400000000005</v>
      </c>
      <c r="O106" s="318">
        <f t="shared" si="3"/>
        <v>4.7760872030409685</v>
      </c>
      <c r="P106" s="319">
        <f t="shared" si="4"/>
        <v>1020.5896068951865</v>
      </c>
      <c r="Q106" s="320">
        <f t="shared" si="5"/>
        <v>286.5652321824581</v>
      </c>
      <c r="S106" s="58"/>
      <c r="T106" s="58"/>
    </row>
    <row r="107" spans="1:20" ht="12.75" customHeight="1" thickBot="1">
      <c r="A107" s="1809"/>
      <c r="B107" s="127">
        <v>10</v>
      </c>
      <c r="C107" s="321" t="s">
        <v>75</v>
      </c>
      <c r="D107" s="531">
        <v>92</v>
      </c>
      <c r="E107" s="531">
        <v>1991</v>
      </c>
      <c r="F107" s="532">
        <v>94.76</v>
      </c>
      <c r="G107" s="532">
        <v>8.070444</v>
      </c>
      <c r="H107" s="533">
        <v>14.79492</v>
      </c>
      <c r="I107" s="532">
        <f t="shared" si="8"/>
        <v>71.894636</v>
      </c>
      <c r="J107" s="534">
        <v>3722</v>
      </c>
      <c r="K107" s="532">
        <f t="shared" si="1"/>
        <v>68.51199530781301</v>
      </c>
      <c r="L107" s="535">
        <v>3546.88</v>
      </c>
      <c r="M107" s="536">
        <f t="shared" si="2"/>
        <v>0.019316130037614187</v>
      </c>
      <c r="N107" s="530">
        <f t="shared" si="9"/>
        <v>280.78400000000005</v>
      </c>
      <c r="O107" s="322">
        <f t="shared" si="3"/>
        <v>5.423660256481463</v>
      </c>
      <c r="P107" s="323">
        <f t="shared" si="4"/>
        <v>1158.9678022568512</v>
      </c>
      <c r="Q107" s="324">
        <f t="shared" si="5"/>
        <v>325.41961538888773</v>
      </c>
      <c r="S107" s="58"/>
      <c r="T107" s="58"/>
    </row>
    <row r="108" spans="1:20" ht="12.75">
      <c r="A108" s="1801" t="s">
        <v>400</v>
      </c>
      <c r="B108" s="136">
        <v>1</v>
      </c>
      <c r="C108" s="325" t="s">
        <v>112</v>
      </c>
      <c r="D108" s="537">
        <v>28</v>
      </c>
      <c r="E108" s="537">
        <v>1957</v>
      </c>
      <c r="F108" s="538">
        <v>43.33</v>
      </c>
      <c r="G108" s="538">
        <v>0</v>
      </c>
      <c r="H108" s="539">
        <v>0</v>
      </c>
      <c r="I108" s="1174">
        <f t="shared" si="8"/>
        <v>43.33</v>
      </c>
      <c r="J108" s="540">
        <v>1461.5500000000002</v>
      </c>
      <c r="K108" s="538">
        <f t="shared" si="1"/>
        <v>38.54474099415004</v>
      </c>
      <c r="L108" s="541">
        <v>1300.14</v>
      </c>
      <c r="M108" s="326">
        <f t="shared" si="2"/>
        <v>0.02964660805309431</v>
      </c>
      <c r="N108" s="327">
        <f>257.6*1.09</f>
        <v>280.78400000000005</v>
      </c>
      <c r="O108" s="328">
        <f t="shared" si="3"/>
        <v>8.324293195580035</v>
      </c>
      <c r="P108" s="542">
        <f t="shared" si="4"/>
        <v>1778.7964831856586</v>
      </c>
      <c r="Q108" s="543">
        <f t="shared" si="5"/>
        <v>499.45759173480207</v>
      </c>
      <c r="S108" s="58"/>
      <c r="T108" s="58"/>
    </row>
    <row r="109" spans="1:20" ht="12.75" customHeight="1">
      <c r="A109" s="1775"/>
      <c r="B109" s="25">
        <v>2</v>
      </c>
      <c r="C109" s="329" t="s">
        <v>77</v>
      </c>
      <c r="D109" s="544">
        <v>103</v>
      </c>
      <c r="E109" s="544">
        <v>1972</v>
      </c>
      <c r="F109" s="545">
        <v>87.29</v>
      </c>
      <c r="G109" s="546">
        <v>6.161616</v>
      </c>
      <c r="H109" s="547">
        <v>15.946613</v>
      </c>
      <c r="I109" s="545">
        <f t="shared" si="8"/>
        <v>65.18177100000001</v>
      </c>
      <c r="J109" s="548">
        <v>2584.1</v>
      </c>
      <c r="K109" s="545">
        <f t="shared" si="1"/>
        <v>62.805149946782265</v>
      </c>
      <c r="L109" s="549">
        <v>2489.88</v>
      </c>
      <c r="M109" s="330">
        <f t="shared" si="2"/>
        <v>0.025224167408382035</v>
      </c>
      <c r="N109" s="331">
        <f>257.6*1.09</f>
        <v>280.78400000000005</v>
      </c>
      <c r="O109" s="332">
        <f t="shared" si="3"/>
        <v>7.082542621595143</v>
      </c>
      <c r="P109" s="550">
        <f t="shared" si="4"/>
        <v>1513.4500445029223</v>
      </c>
      <c r="Q109" s="551">
        <f t="shared" si="5"/>
        <v>424.95255729570863</v>
      </c>
      <c r="S109" s="58"/>
      <c r="T109" s="58"/>
    </row>
    <row r="110" spans="1:20" ht="12.75" customHeight="1">
      <c r="A110" s="1775"/>
      <c r="B110" s="25">
        <v>3</v>
      </c>
      <c r="C110" s="329" t="s">
        <v>76</v>
      </c>
      <c r="D110" s="544">
        <v>77</v>
      </c>
      <c r="E110" s="544">
        <v>1960</v>
      </c>
      <c r="F110" s="545">
        <v>51.45</v>
      </c>
      <c r="G110" s="545">
        <v>4.984613</v>
      </c>
      <c r="H110" s="547">
        <v>1.15192</v>
      </c>
      <c r="I110" s="545">
        <f t="shared" si="8"/>
        <v>45.313467</v>
      </c>
      <c r="J110" s="548">
        <v>1264.19</v>
      </c>
      <c r="K110" s="545">
        <f t="shared" si="1"/>
        <v>44.761829780017244</v>
      </c>
      <c r="L110" s="549">
        <v>1248.8</v>
      </c>
      <c r="M110" s="330">
        <f t="shared" si="2"/>
        <v>0.03584387394299907</v>
      </c>
      <c r="N110" s="331">
        <f aca="true" t="shared" si="10" ref="N110:N117">257.6*1.09</f>
        <v>280.78400000000005</v>
      </c>
      <c r="O110" s="332">
        <f t="shared" si="3"/>
        <v>10.064386301211053</v>
      </c>
      <c r="P110" s="550">
        <f t="shared" si="4"/>
        <v>2150.6324365799446</v>
      </c>
      <c r="Q110" s="551">
        <f t="shared" si="5"/>
        <v>603.8631780726632</v>
      </c>
      <c r="S110" s="58"/>
      <c r="T110" s="58"/>
    </row>
    <row r="111" spans="1:20" ht="12.75" customHeight="1">
      <c r="A111" s="1775"/>
      <c r="B111" s="25">
        <v>4</v>
      </c>
      <c r="C111" s="329" t="s">
        <v>113</v>
      </c>
      <c r="D111" s="544">
        <v>18</v>
      </c>
      <c r="E111" s="544">
        <v>1959</v>
      </c>
      <c r="F111" s="545">
        <v>34.94</v>
      </c>
      <c r="G111" s="545">
        <v>1.734</v>
      </c>
      <c r="H111" s="547">
        <v>0</v>
      </c>
      <c r="I111" s="545">
        <f t="shared" si="8"/>
        <v>33.205999999999996</v>
      </c>
      <c r="J111" s="548">
        <v>963.76</v>
      </c>
      <c r="K111" s="545">
        <f t="shared" si="1"/>
        <v>33.205999999999996</v>
      </c>
      <c r="L111" s="549">
        <v>963.76</v>
      </c>
      <c r="M111" s="330">
        <f t="shared" si="2"/>
        <v>0.03445463600896488</v>
      </c>
      <c r="N111" s="331">
        <f t="shared" si="10"/>
        <v>280.78400000000005</v>
      </c>
      <c r="O111" s="332">
        <f t="shared" si="3"/>
        <v>9.674310517141198</v>
      </c>
      <c r="P111" s="550">
        <f t="shared" si="4"/>
        <v>2067.2781605378927</v>
      </c>
      <c r="Q111" s="551">
        <f t="shared" si="5"/>
        <v>580.4586310284717</v>
      </c>
      <c r="S111" s="58"/>
      <c r="T111" s="58"/>
    </row>
    <row r="112" spans="1:20" ht="12.75" customHeight="1">
      <c r="A112" s="1775"/>
      <c r="B112" s="25">
        <v>5</v>
      </c>
      <c r="C112" s="329" t="s">
        <v>79</v>
      </c>
      <c r="D112" s="544">
        <v>25</v>
      </c>
      <c r="E112" s="544">
        <v>1957</v>
      </c>
      <c r="F112" s="545">
        <v>45.07</v>
      </c>
      <c r="G112" s="545">
        <v>0</v>
      </c>
      <c r="H112" s="547">
        <v>0</v>
      </c>
      <c r="I112" s="1175">
        <f t="shared" si="8"/>
        <v>45.07</v>
      </c>
      <c r="J112" s="548">
        <v>1561.46</v>
      </c>
      <c r="K112" s="545">
        <f t="shared" si="1"/>
        <v>45.07</v>
      </c>
      <c r="L112" s="549">
        <v>1561.46</v>
      </c>
      <c r="M112" s="330">
        <f t="shared" si="2"/>
        <v>0.02886401188631153</v>
      </c>
      <c r="N112" s="331">
        <f t="shared" si="10"/>
        <v>280.78400000000005</v>
      </c>
      <c r="O112" s="332">
        <f t="shared" si="3"/>
        <v>8.104552713486099</v>
      </c>
      <c r="P112" s="550">
        <f t="shared" si="4"/>
        <v>1731.8407131786917</v>
      </c>
      <c r="Q112" s="551">
        <f t="shared" si="5"/>
        <v>486.27316280916585</v>
      </c>
      <c r="S112" s="58"/>
      <c r="T112" s="58"/>
    </row>
    <row r="113" spans="1:20" ht="12.75" customHeight="1">
      <c r="A113" s="1775"/>
      <c r="B113" s="25">
        <v>6</v>
      </c>
      <c r="C113" s="329" t="s">
        <v>78</v>
      </c>
      <c r="D113" s="544">
        <v>55</v>
      </c>
      <c r="E113" s="544">
        <v>1977</v>
      </c>
      <c r="F113" s="545">
        <v>70.68</v>
      </c>
      <c r="G113" s="545">
        <v>4.108356</v>
      </c>
      <c r="H113" s="547">
        <v>8.56</v>
      </c>
      <c r="I113" s="545">
        <f t="shared" si="8"/>
        <v>58.011644000000004</v>
      </c>
      <c r="J113" s="548">
        <v>2217.32</v>
      </c>
      <c r="K113" s="545">
        <f t="shared" si="1"/>
        <v>58.011644000000004</v>
      </c>
      <c r="L113" s="549">
        <v>2217.32</v>
      </c>
      <c r="M113" s="330">
        <f t="shared" si="2"/>
        <v>0.02616295527934624</v>
      </c>
      <c r="N113" s="331">
        <f t="shared" si="10"/>
        <v>280.78400000000005</v>
      </c>
      <c r="O113" s="332">
        <f t="shared" si="3"/>
        <v>7.346139235155956</v>
      </c>
      <c r="P113" s="550">
        <f t="shared" si="4"/>
        <v>1569.7773167607743</v>
      </c>
      <c r="Q113" s="551">
        <f t="shared" si="5"/>
        <v>440.76835410935735</v>
      </c>
      <c r="S113" s="58"/>
      <c r="T113" s="58"/>
    </row>
    <row r="114" spans="1:20" ht="12.75" customHeight="1">
      <c r="A114" s="1775"/>
      <c r="B114" s="25">
        <v>7</v>
      </c>
      <c r="C114" s="329" t="s">
        <v>114</v>
      </c>
      <c r="D114" s="544">
        <v>20</v>
      </c>
      <c r="E114" s="544">
        <v>1959</v>
      </c>
      <c r="F114" s="545">
        <v>30.22</v>
      </c>
      <c r="G114" s="545">
        <v>2.536893</v>
      </c>
      <c r="H114" s="547">
        <v>0</v>
      </c>
      <c r="I114" s="545">
        <f t="shared" si="8"/>
        <v>27.683107</v>
      </c>
      <c r="J114" s="548">
        <v>985.37</v>
      </c>
      <c r="K114" s="545">
        <f t="shared" si="1"/>
        <v>27.683107</v>
      </c>
      <c r="L114" s="549">
        <v>985.37</v>
      </c>
      <c r="M114" s="330">
        <f t="shared" si="2"/>
        <v>0.028094124034626588</v>
      </c>
      <c r="N114" s="331">
        <f t="shared" si="10"/>
        <v>280.78400000000005</v>
      </c>
      <c r="O114" s="332">
        <f t="shared" si="3"/>
        <v>7.8883805229385935</v>
      </c>
      <c r="P114" s="550">
        <f t="shared" si="4"/>
        <v>1685.6474420775953</v>
      </c>
      <c r="Q114" s="551">
        <f t="shared" si="5"/>
        <v>473.3028313763156</v>
      </c>
      <c r="S114" s="58"/>
      <c r="T114" s="58"/>
    </row>
    <row r="115" spans="1:20" ht="13.5" customHeight="1">
      <c r="A115" s="1775"/>
      <c r="B115" s="137">
        <v>8</v>
      </c>
      <c r="C115" s="329" t="s">
        <v>81</v>
      </c>
      <c r="D115" s="544">
        <v>63</v>
      </c>
      <c r="E115" s="544">
        <v>1960</v>
      </c>
      <c r="F115" s="545">
        <v>39.1</v>
      </c>
      <c r="G115" s="545">
        <v>4.626363</v>
      </c>
      <c r="H115" s="547">
        <v>0</v>
      </c>
      <c r="I115" s="545">
        <f t="shared" si="8"/>
        <v>34.473637000000004</v>
      </c>
      <c r="J115" s="548">
        <v>923.99</v>
      </c>
      <c r="K115" s="545">
        <f t="shared" si="1"/>
        <v>34.473637000000004</v>
      </c>
      <c r="L115" s="549">
        <v>923.99</v>
      </c>
      <c r="M115" s="330">
        <f t="shared" si="2"/>
        <v>0.03730953473522441</v>
      </c>
      <c r="N115" s="331">
        <f t="shared" si="10"/>
        <v>280.78400000000005</v>
      </c>
      <c r="O115" s="332">
        <f t="shared" si="3"/>
        <v>10.475920401095252</v>
      </c>
      <c r="P115" s="550">
        <f t="shared" si="4"/>
        <v>2238.572084113465</v>
      </c>
      <c r="Q115" s="551">
        <f t="shared" si="5"/>
        <v>628.5552240657153</v>
      </c>
      <c r="S115" s="58"/>
      <c r="T115" s="58"/>
    </row>
    <row r="116" spans="1:20" ht="12.75" customHeight="1">
      <c r="A116" s="1775"/>
      <c r="B116" s="25">
        <v>9</v>
      </c>
      <c r="C116" s="329" t="s">
        <v>80</v>
      </c>
      <c r="D116" s="544">
        <v>19</v>
      </c>
      <c r="E116" s="544">
        <v>1959</v>
      </c>
      <c r="F116" s="545">
        <v>30.15</v>
      </c>
      <c r="G116" s="545">
        <v>2.236452</v>
      </c>
      <c r="H116" s="547">
        <v>0</v>
      </c>
      <c r="I116" s="545">
        <f t="shared" si="8"/>
        <v>27.913548</v>
      </c>
      <c r="J116" s="548">
        <v>1005.84</v>
      </c>
      <c r="K116" s="545">
        <f t="shared" si="1"/>
        <v>27.913548</v>
      </c>
      <c r="L116" s="549">
        <v>1005.84</v>
      </c>
      <c r="M116" s="330">
        <f t="shared" si="2"/>
        <v>0.027751479360534476</v>
      </c>
      <c r="N116" s="331">
        <f t="shared" si="10"/>
        <v>280.78400000000005</v>
      </c>
      <c r="O116" s="332">
        <f t="shared" si="3"/>
        <v>7.7921713807683135</v>
      </c>
      <c r="P116" s="550">
        <f t="shared" si="4"/>
        <v>1665.0887616320686</v>
      </c>
      <c r="Q116" s="551">
        <f t="shared" si="5"/>
        <v>467.5302828460988</v>
      </c>
      <c r="S116" s="58"/>
      <c r="T116" s="58"/>
    </row>
    <row r="117" spans="1:20" ht="12.75" customHeight="1" thickBot="1">
      <c r="A117" s="1776"/>
      <c r="B117" s="73">
        <v>10</v>
      </c>
      <c r="C117" s="333" t="s">
        <v>115</v>
      </c>
      <c r="D117" s="552">
        <v>8</v>
      </c>
      <c r="E117" s="552">
        <v>1901</v>
      </c>
      <c r="F117" s="1171">
        <v>10.929</v>
      </c>
      <c r="G117" s="553">
        <v>0</v>
      </c>
      <c r="H117" s="554">
        <v>0</v>
      </c>
      <c r="I117" s="1176">
        <f t="shared" si="8"/>
        <v>10.929</v>
      </c>
      <c r="J117" s="555">
        <v>330.14</v>
      </c>
      <c r="K117" s="553">
        <f t="shared" si="1"/>
        <v>9.749168534561097</v>
      </c>
      <c r="L117" s="556">
        <v>294.5</v>
      </c>
      <c r="M117" s="334">
        <f t="shared" si="2"/>
        <v>0.03310413763857758</v>
      </c>
      <c r="N117" s="331">
        <f t="shared" si="10"/>
        <v>280.78400000000005</v>
      </c>
      <c r="O117" s="335">
        <f t="shared" si="3"/>
        <v>9.295112182710369</v>
      </c>
      <c r="P117" s="557">
        <f t="shared" si="4"/>
        <v>1986.2482583146548</v>
      </c>
      <c r="Q117" s="558">
        <f t="shared" si="5"/>
        <v>557.7067309626221</v>
      </c>
      <c r="S117" s="58"/>
      <c r="T117" s="58"/>
    </row>
    <row r="118" spans="3:20" ht="12.75">
      <c r="C118" s="1"/>
      <c r="S118" s="58"/>
      <c r="T118" s="58"/>
    </row>
    <row r="119" spans="1:20" ht="12.75">
      <c r="A119" s="5" t="s">
        <v>213</v>
      </c>
      <c r="B119" s="336" t="s">
        <v>214</v>
      </c>
      <c r="C119" s="1"/>
      <c r="D119" s="1"/>
      <c r="E119" s="1"/>
      <c r="S119" s="58"/>
      <c r="T119" s="58"/>
    </row>
    <row r="120" spans="1:20" ht="12.75">
      <c r="A120" s="559"/>
      <c r="B120" s="336" t="s">
        <v>215</v>
      </c>
      <c r="C120" s="1"/>
      <c r="D120" s="1"/>
      <c r="E120" s="1"/>
      <c r="S120" s="58"/>
      <c r="T120" s="58"/>
    </row>
    <row r="121" spans="1:20" s="1120" customFormat="1" ht="15">
      <c r="A121" s="1793" t="s">
        <v>52</v>
      </c>
      <c r="B121" s="1793"/>
      <c r="C121" s="1793"/>
      <c r="D121" s="1793"/>
      <c r="E121" s="1793"/>
      <c r="F121" s="1793"/>
      <c r="G121" s="1793"/>
      <c r="H121" s="1793"/>
      <c r="I121" s="1793"/>
      <c r="J121" s="1793"/>
      <c r="K121" s="1793"/>
      <c r="L121" s="1793"/>
      <c r="M121" s="1793"/>
      <c r="N121" s="1793"/>
      <c r="O121" s="1793"/>
      <c r="P121" s="1793"/>
      <c r="Q121" s="1793"/>
      <c r="S121" s="1121"/>
      <c r="T121" s="1121"/>
    </row>
    <row r="122" spans="1:20" ht="13.5" thickBot="1">
      <c r="A122" s="1706" t="s">
        <v>1168</v>
      </c>
      <c r="B122" s="1706"/>
      <c r="C122" s="1706"/>
      <c r="D122" s="1706"/>
      <c r="E122" s="1706"/>
      <c r="F122" s="1706"/>
      <c r="G122" s="1706"/>
      <c r="H122" s="1706"/>
      <c r="I122" s="1706"/>
      <c r="J122" s="1706"/>
      <c r="K122" s="1706"/>
      <c r="L122" s="1706"/>
      <c r="M122" s="1706"/>
      <c r="N122" s="1706"/>
      <c r="O122" s="1706"/>
      <c r="P122" s="1706"/>
      <c r="Q122" s="1706"/>
      <c r="S122" s="58"/>
      <c r="T122" s="58"/>
    </row>
    <row r="123" spans="1:20" ht="12.75" customHeight="1">
      <c r="A123" s="1707" t="s">
        <v>1</v>
      </c>
      <c r="B123" s="1710" t="s">
        <v>0</v>
      </c>
      <c r="C123" s="1713" t="s">
        <v>2</v>
      </c>
      <c r="D123" s="1713" t="s">
        <v>3</v>
      </c>
      <c r="E123" s="1713" t="s">
        <v>13</v>
      </c>
      <c r="F123" s="1717" t="s">
        <v>14</v>
      </c>
      <c r="G123" s="1718"/>
      <c r="H123" s="1718"/>
      <c r="I123" s="1719"/>
      <c r="J123" s="1713" t="s">
        <v>4</v>
      </c>
      <c r="K123" s="1713" t="s">
        <v>15</v>
      </c>
      <c r="L123" s="1713" t="s">
        <v>5</v>
      </c>
      <c r="M123" s="1713" t="s">
        <v>6</v>
      </c>
      <c r="N123" s="1713" t="s">
        <v>16</v>
      </c>
      <c r="O123" s="1713" t="s">
        <v>17</v>
      </c>
      <c r="P123" s="1713" t="s">
        <v>25</v>
      </c>
      <c r="Q123" s="1802" t="s">
        <v>26</v>
      </c>
      <c r="S123" s="58"/>
      <c r="T123" s="58"/>
    </row>
    <row r="124" spans="1:20" ht="55.5" customHeight="1" thickBot="1">
      <c r="A124" s="1709"/>
      <c r="B124" s="1712"/>
      <c r="C124" s="1715"/>
      <c r="D124" s="1715"/>
      <c r="E124" s="1715"/>
      <c r="F124" s="14" t="s">
        <v>18</v>
      </c>
      <c r="G124" s="15" t="s">
        <v>19</v>
      </c>
      <c r="H124" s="15" t="s">
        <v>32</v>
      </c>
      <c r="I124" s="14" t="s">
        <v>21</v>
      </c>
      <c r="J124" s="1715"/>
      <c r="K124" s="1715"/>
      <c r="L124" s="1715"/>
      <c r="M124" s="1715"/>
      <c r="N124" s="1715"/>
      <c r="O124" s="1715"/>
      <c r="P124" s="1715"/>
      <c r="Q124" s="1803"/>
      <c r="S124" s="58"/>
      <c r="T124" s="58"/>
    </row>
    <row r="125" spans="1:20" ht="13.5" customHeight="1" thickBot="1">
      <c r="A125" s="337"/>
      <c r="B125" s="338"/>
      <c r="C125" s="339"/>
      <c r="D125" s="340" t="s">
        <v>7</v>
      </c>
      <c r="E125" s="341" t="s">
        <v>8</v>
      </c>
      <c r="F125" s="341" t="s">
        <v>9</v>
      </c>
      <c r="G125" s="341" t="s">
        <v>9</v>
      </c>
      <c r="H125" s="341" t="s">
        <v>9</v>
      </c>
      <c r="I125" s="341" t="s">
        <v>9</v>
      </c>
      <c r="J125" s="341" t="s">
        <v>22</v>
      </c>
      <c r="K125" s="341" t="s">
        <v>9</v>
      </c>
      <c r="L125" s="341" t="s">
        <v>22</v>
      </c>
      <c r="M125" s="341" t="s">
        <v>95</v>
      </c>
      <c r="N125" s="342" t="s">
        <v>10</v>
      </c>
      <c r="O125" s="341" t="s">
        <v>96</v>
      </c>
      <c r="P125" s="342" t="s">
        <v>27</v>
      </c>
      <c r="Q125" s="343" t="s">
        <v>28</v>
      </c>
      <c r="S125" s="58"/>
      <c r="T125" s="58"/>
    </row>
    <row r="126" spans="1:20" ht="12.75" customHeight="1">
      <c r="A126" s="1834" t="s">
        <v>109</v>
      </c>
      <c r="B126" s="17">
        <v>1</v>
      </c>
      <c r="C126" s="292" t="s">
        <v>1133</v>
      </c>
      <c r="D126" s="654">
        <v>30</v>
      </c>
      <c r="E126" s="654">
        <v>1976</v>
      </c>
      <c r="F126" s="654">
        <v>17.0523</v>
      </c>
      <c r="G126" s="654">
        <v>2.4764</v>
      </c>
      <c r="H126" s="654">
        <v>3</v>
      </c>
      <c r="I126" s="654">
        <v>11.5759</v>
      </c>
      <c r="J126" s="1671">
        <v>1704.3</v>
      </c>
      <c r="K126" s="654">
        <v>2.3152</v>
      </c>
      <c r="L126" s="1671">
        <v>1704.3</v>
      </c>
      <c r="M126" s="655">
        <f>K126/L126</f>
        <v>0.0013584462829314087</v>
      </c>
      <c r="N126" s="656">
        <v>249.91</v>
      </c>
      <c r="O126" s="472">
        <f>M126*N126</f>
        <v>0.33948931056738835</v>
      </c>
      <c r="P126" s="472">
        <f>M126*60*1000</f>
        <v>81.50677697588452</v>
      </c>
      <c r="Q126" s="473">
        <f>P126*N126/1000</f>
        <v>20.369358634043298</v>
      </c>
      <c r="S126" s="58"/>
      <c r="T126" s="58"/>
    </row>
    <row r="127" spans="1:20" ht="12.75">
      <c r="A127" s="1835"/>
      <c r="B127" s="18">
        <v>2</v>
      </c>
      <c r="C127" s="296" t="s">
        <v>1134</v>
      </c>
      <c r="D127" s="563">
        <v>63</v>
      </c>
      <c r="E127" s="563">
        <v>1982</v>
      </c>
      <c r="F127" s="563">
        <v>30.8398</v>
      </c>
      <c r="G127" s="563">
        <v>4.425</v>
      </c>
      <c r="H127" s="563">
        <v>6</v>
      </c>
      <c r="I127" s="563">
        <v>20.4148</v>
      </c>
      <c r="J127" s="1672">
        <v>3277.27</v>
      </c>
      <c r="K127" s="563">
        <v>12.2489</v>
      </c>
      <c r="L127" s="1672">
        <v>3277.27</v>
      </c>
      <c r="M127" s="564">
        <f aca="true" t="shared" si="11" ref="M127:M135">K127/L127</f>
        <v>0.0037375315430220888</v>
      </c>
      <c r="N127" s="613">
        <v>249.91</v>
      </c>
      <c r="O127" s="479">
        <f aca="true" t="shared" si="12" ref="O127:O145">M127*N127</f>
        <v>0.9340465079166502</v>
      </c>
      <c r="P127" s="479">
        <f aca="true" t="shared" si="13" ref="P127:P145">M127*60*1000</f>
        <v>224.25189258132534</v>
      </c>
      <c r="Q127" s="480">
        <f aca="true" t="shared" si="14" ref="Q127:Q145">P127*N127/1000</f>
        <v>56.04279047499901</v>
      </c>
      <c r="S127" s="58"/>
      <c r="T127" s="58"/>
    </row>
    <row r="128" spans="1:20" ht="12.75">
      <c r="A128" s="1835"/>
      <c r="B128" s="18">
        <v>3</v>
      </c>
      <c r="C128" s="296" t="s">
        <v>1135</v>
      </c>
      <c r="D128" s="563">
        <v>135</v>
      </c>
      <c r="E128" s="563">
        <v>1979</v>
      </c>
      <c r="F128" s="563">
        <v>56.9</v>
      </c>
      <c r="G128" s="563">
        <v>9.7538</v>
      </c>
      <c r="H128" s="563">
        <v>13.5</v>
      </c>
      <c r="I128" s="563">
        <v>33.6462</v>
      </c>
      <c r="J128" s="1672">
        <v>7266.29</v>
      </c>
      <c r="K128" s="563">
        <v>33.6462</v>
      </c>
      <c r="L128" s="1672">
        <v>7266.29</v>
      </c>
      <c r="M128" s="564">
        <f t="shared" si="11"/>
        <v>0.004630451027966128</v>
      </c>
      <c r="N128" s="613">
        <v>249.91</v>
      </c>
      <c r="O128" s="479">
        <f t="shared" si="12"/>
        <v>1.1571960163990151</v>
      </c>
      <c r="P128" s="479">
        <f t="shared" si="13"/>
        <v>277.8270616779677</v>
      </c>
      <c r="Q128" s="480">
        <f t="shared" si="14"/>
        <v>69.43176098394092</v>
      </c>
      <c r="S128" s="58"/>
      <c r="T128" s="58"/>
    </row>
    <row r="129" spans="1:20" ht="12.75">
      <c r="A129" s="1835"/>
      <c r="B129" s="18">
        <v>4</v>
      </c>
      <c r="C129" s="296" t="s">
        <v>610</v>
      </c>
      <c r="D129" s="563">
        <v>36</v>
      </c>
      <c r="E129" s="563">
        <v>1987</v>
      </c>
      <c r="F129" s="563">
        <v>23.3</v>
      </c>
      <c r="G129" s="563">
        <v>3.8045</v>
      </c>
      <c r="H129" s="563">
        <v>3.6</v>
      </c>
      <c r="I129" s="563">
        <v>15.8955</v>
      </c>
      <c r="J129" s="1672">
        <v>2224.69</v>
      </c>
      <c r="K129" s="563">
        <v>12.7164</v>
      </c>
      <c r="L129" s="1672">
        <v>2170.7</v>
      </c>
      <c r="M129" s="564">
        <f t="shared" si="11"/>
        <v>0.005858202423181463</v>
      </c>
      <c r="N129" s="613">
        <v>249.91</v>
      </c>
      <c r="O129" s="479">
        <f t="shared" si="12"/>
        <v>1.4640233675772794</v>
      </c>
      <c r="P129" s="479">
        <f t="shared" si="13"/>
        <v>351.49214539088774</v>
      </c>
      <c r="Q129" s="480">
        <f t="shared" si="14"/>
        <v>87.84140205463676</v>
      </c>
      <c r="S129" s="58"/>
      <c r="T129" s="58"/>
    </row>
    <row r="130" spans="1:20" ht="12.75">
      <c r="A130" s="1835"/>
      <c r="B130" s="18">
        <v>5</v>
      </c>
      <c r="C130" s="296" t="s">
        <v>1136</v>
      </c>
      <c r="D130" s="563">
        <v>72</v>
      </c>
      <c r="E130" s="563">
        <v>1973</v>
      </c>
      <c r="F130" s="563">
        <v>39.533</v>
      </c>
      <c r="G130" s="563">
        <v>7.4927</v>
      </c>
      <c r="H130" s="563">
        <v>7.2</v>
      </c>
      <c r="I130" s="563">
        <v>24.8403</v>
      </c>
      <c r="J130" s="1672">
        <v>3811.66</v>
      </c>
      <c r="K130" s="563">
        <v>24.8403</v>
      </c>
      <c r="L130" s="1672">
        <v>3811.66</v>
      </c>
      <c r="M130" s="564">
        <f t="shared" si="11"/>
        <v>0.006516924384651307</v>
      </c>
      <c r="N130" s="613">
        <v>249.91</v>
      </c>
      <c r="O130" s="479">
        <f t="shared" si="12"/>
        <v>1.628644572968208</v>
      </c>
      <c r="P130" s="479">
        <f t="shared" si="13"/>
        <v>391.0154630790784</v>
      </c>
      <c r="Q130" s="480">
        <f t="shared" si="14"/>
        <v>97.71867437809249</v>
      </c>
      <c r="S130" s="58"/>
      <c r="T130" s="58"/>
    </row>
    <row r="131" spans="1:20" ht="12.75">
      <c r="A131" s="1835"/>
      <c r="B131" s="18">
        <v>6</v>
      </c>
      <c r="C131" s="296" t="s">
        <v>1137</v>
      </c>
      <c r="D131" s="563">
        <v>27</v>
      </c>
      <c r="E131" s="563">
        <v>1930</v>
      </c>
      <c r="F131" s="563">
        <v>25.2949</v>
      </c>
      <c r="G131" s="563">
        <v>5.355</v>
      </c>
      <c r="H131" s="563">
        <v>4.24</v>
      </c>
      <c r="I131" s="563">
        <v>15.6999</v>
      </c>
      <c r="J131" s="1672">
        <v>2102.97</v>
      </c>
      <c r="K131" s="563">
        <v>15.6999</v>
      </c>
      <c r="L131" s="1672">
        <v>1909.81</v>
      </c>
      <c r="M131" s="564">
        <f t="shared" si="11"/>
        <v>0.008220660693995737</v>
      </c>
      <c r="N131" s="613">
        <v>249.91</v>
      </c>
      <c r="O131" s="479">
        <f t="shared" si="12"/>
        <v>2.0544253140364748</v>
      </c>
      <c r="P131" s="479">
        <f t="shared" si="13"/>
        <v>493.2396416397442</v>
      </c>
      <c r="Q131" s="480">
        <f t="shared" si="14"/>
        <v>123.26551884218847</v>
      </c>
      <c r="S131" s="58"/>
      <c r="T131" s="58"/>
    </row>
    <row r="132" spans="1:20" ht="12.75">
      <c r="A132" s="1835"/>
      <c r="B132" s="18">
        <v>7</v>
      </c>
      <c r="C132" s="296" t="s">
        <v>1138</v>
      </c>
      <c r="D132" s="563">
        <v>36</v>
      </c>
      <c r="E132" s="563">
        <v>1984</v>
      </c>
      <c r="F132" s="563">
        <v>25</v>
      </c>
      <c r="G132" s="563">
        <v>2.7246</v>
      </c>
      <c r="H132" s="563">
        <v>3.54</v>
      </c>
      <c r="I132" s="563">
        <v>18.7354</v>
      </c>
      <c r="J132" s="1672">
        <v>2244.48</v>
      </c>
      <c r="K132" s="563">
        <v>18.7354</v>
      </c>
      <c r="L132" s="1672">
        <v>2244.48</v>
      </c>
      <c r="M132" s="564">
        <f t="shared" si="11"/>
        <v>0.008347323210721413</v>
      </c>
      <c r="N132" s="613">
        <v>249.91</v>
      </c>
      <c r="O132" s="479">
        <f t="shared" si="12"/>
        <v>2.086079543591388</v>
      </c>
      <c r="P132" s="479">
        <f t="shared" si="13"/>
        <v>500.8393926432848</v>
      </c>
      <c r="Q132" s="480">
        <f t="shared" si="14"/>
        <v>125.16477261548329</v>
      </c>
      <c r="S132" s="58"/>
      <c r="T132" s="58"/>
    </row>
    <row r="133" spans="1:20" ht="12.75">
      <c r="A133" s="1835"/>
      <c r="B133" s="18">
        <v>8</v>
      </c>
      <c r="C133" s="296" t="s">
        <v>1139</v>
      </c>
      <c r="D133" s="563">
        <v>6</v>
      </c>
      <c r="E133" s="563">
        <v>1933</v>
      </c>
      <c r="F133" s="563">
        <v>3.59</v>
      </c>
      <c r="G133" s="563">
        <v>0.8845</v>
      </c>
      <c r="H133" s="563">
        <v>0.06</v>
      </c>
      <c r="I133" s="563">
        <v>2.6455</v>
      </c>
      <c r="J133" s="563">
        <v>436.23</v>
      </c>
      <c r="K133" s="563">
        <v>2.5705</v>
      </c>
      <c r="L133" s="563">
        <v>299.47</v>
      </c>
      <c r="M133" s="564">
        <f t="shared" si="11"/>
        <v>0.008583497512271679</v>
      </c>
      <c r="N133" s="613">
        <v>249.91</v>
      </c>
      <c r="O133" s="479">
        <f t="shared" si="12"/>
        <v>2.1451018632918153</v>
      </c>
      <c r="P133" s="479">
        <f t="shared" si="13"/>
        <v>515.0098507363008</v>
      </c>
      <c r="Q133" s="480">
        <f t="shared" si="14"/>
        <v>128.70611179750892</v>
      </c>
      <c r="S133" s="58"/>
      <c r="T133" s="58"/>
    </row>
    <row r="134" spans="1:20" ht="12.75">
      <c r="A134" s="1835"/>
      <c r="B134" s="18">
        <v>9</v>
      </c>
      <c r="C134" s="296" t="s">
        <v>1140</v>
      </c>
      <c r="D134" s="563">
        <v>36</v>
      </c>
      <c r="E134" s="563">
        <v>1980</v>
      </c>
      <c r="F134" s="563">
        <v>29.545</v>
      </c>
      <c r="G134" s="563">
        <v>3.9821</v>
      </c>
      <c r="H134" s="563">
        <v>3.6</v>
      </c>
      <c r="I134" s="563">
        <v>21.9629</v>
      </c>
      <c r="J134" s="1672">
        <v>2185.41</v>
      </c>
      <c r="K134" s="563">
        <v>21.9629</v>
      </c>
      <c r="L134" s="1672">
        <v>2185.41</v>
      </c>
      <c r="M134" s="564">
        <f t="shared" si="11"/>
        <v>0.010049784708590151</v>
      </c>
      <c r="N134" s="613">
        <v>249.91</v>
      </c>
      <c r="O134" s="479">
        <f t="shared" si="12"/>
        <v>2.5115416965237647</v>
      </c>
      <c r="P134" s="479">
        <f t="shared" si="13"/>
        <v>602.9870825154092</v>
      </c>
      <c r="Q134" s="480">
        <f t="shared" si="14"/>
        <v>150.69250179142588</v>
      </c>
      <c r="S134" s="58"/>
      <c r="T134" s="58"/>
    </row>
    <row r="135" spans="1:20" ht="13.5" thickBot="1">
      <c r="A135" s="1835"/>
      <c r="B135" s="18">
        <v>10</v>
      </c>
      <c r="C135" s="482" t="s">
        <v>1141</v>
      </c>
      <c r="D135" s="1161">
        <v>45</v>
      </c>
      <c r="E135" s="1161">
        <v>1986</v>
      </c>
      <c r="F135" s="1161">
        <v>43</v>
      </c>
      <c r="G135" s="1161">
        <v>7.4078</v>
      </c>
      <c r="H135" s="1161">
        <v>4.5</v>
      </c>
      <c r="I135" s="1161">
        <v>31.0922</v>
      </c>
      <c r="J135" s="1673">
        <v>2939.75</v>
      </c>
      <c r="K135" s="1161">
        <v>31.0922</v>
      </c>
      <c r="L135" s="1673">
        <v>2939.75</v>
      </c>
      <c r="M135" s="1164">
        <f t="shared" si="11"/>
        <v>0.01057647759163194</v>
      </c>
      <c r="N135" s="1165">
        <v>249.91</v>
      </c>
      <c r="O135" s="491">
        <f t="shared" si="12"/>
        <v>2.643167514924738</v>
      </c>
      <c r="P135" s="491">
        <f t="shared" si="13"/>
        <v>634.5886554979164</v>
      </c>
      <c r="Q135" s="492">
        <f t="shared" si="14"/>
        <v>158.59005089548427</v>
      </c>
      <c r="S135" s="58"/>
      <c r="T135" s="58"/>
    </row>
    <row r="136" spans="1:20" ht="12.75" customHeight="1">
      <c r="A136" s="1836" t="s">
        <v>33</v>
      </c>
      <c r="B136" s="368">
        <v>1</v>
      </c>
      <c r="C136" s="493" t="s">
        <v>1142</v>
      </c>
      <c r="D136" s="659">
        <v>35</v>
      </c>
      <c r="E136" s="659">
        <v>1991</v>
      </c>
      <c r="F136" s="659">
        <v>34</v>
      </c>
      <c r="G136" s="659">
        <v>5.0247</v>
      </c>
      <c r="H136" s="659">
        <v>3.5</v>
      </c>
      <c r="I136" s="659">
        <v>25.4753</v>
      </c>
      <c r="J136" s="1674">
        <v>2225</v>
      </c>
      <c r="K136" s="659">
        <v>25.4753</v>
      </c>
      <c r="L136" s="1674">
        <v>2225</v>
      </c>
      <c r="M136" s="1106">
        <f>K136/L136</f>
        <v>0.011449573033707866</v>
      </c>
      <c r="N136" s="630">
        <v>249.91</v>
      </c>
      <c r="O136" s="502">
        <f t="shared" si="12"/>
        <v>2.861362796853933</v>
      </c>
      <c r="P136" s="502">
        <f t="shared" si="13"/>
        <v>686.974382022472</v>
      </c>
      <c r="Q136" s="503">
        <f t="shared" si="14"/>
        <v>171.68176781123597</v>
      </c>
      <c r="S136" s="58"/>
      <c r="T136" s="58"/>
    </row>
    <row r="137" spans="1:20" ht="12.75">
      <c r="A137" s="1837"/>
      <c r="B137" s="345">
        <v>2</v>
      </c>
      <c r="C137" s="303" t="s">
        <v>1143</v>
      </c>
      <c r="D137" s="573">
        <v>105</v>
      </c>
      <c r="E137" s="573">
        <v>1980</v>
      </c>
      <c r="F137" s="573">
        <v>91.5</v>
      </c>
      <c r="G137" s="573">
        <v>17.3188</v>
      </c>
      <c r="H137" s="573">
        <v>10.5</v>
      </c>
      <c r="I137" s="573">
        <v>63.6812</v>
      </c>
      <c r="J137" s="1675">
        <v>5321.32</v>
      </c>
      <c r="K137" s="573">
        <v>63.6812</v>
      </c>
      <c r="L137" s="1675">
        <v>5321.32</v>
      </c>
      <c r="M137" s="575">
        <f>K137/L137</f>
        <v>0.011967181075372276</v>
      </c>
      <c r="N137" s="576">
        <v>249.91</v>
      </c>
      <c r="O137" s="307">
        <f t="shared" si="12"/>
        <v>2.9907182225462856</v>
      </c>
      <c r="P137" s="307">
        <f t="shared" si="13"/>
        <v>718.0308645223365</v>
      </c>
      <c r="Q137" s="308">
        <f t="shared" si="14"/>
        <v>179.44309335277714</v>
      </c>
      <c r="S137" s="58"/>
      <c r="T137" s="58"/>
    </row>
    <row r="138" spans="1:20" ht="12.75">
      <c r="A138" s="1837"/>
      <c r="B138" s="345">
        <v>3</v>
      </c>
      <c r="C138" s="303" t="s">
        <v>1144</v>
      </c>
      <c r="D138" s="573">
        <v>120</v>
      </c>
      <c r="E138" s="573">
        <v>1998</v>
      </c>
      <c r="F138" s="573">
        <v>93.4498</v>
      </c>
      <c r="G138" s="573">
        <v>9.5882</v>
      </c>
      <c r="H138" s="573">
        <v>11.97</v>
      </c>
      <c r="I138" s="573">
        <v>71.8916</v>
      </c>
      <c r="J138" s="1675">
        <v>5769.93</v>
      </c>
      <c r="K138" s="573">
        <v>71.8916</v>
      </c>
      <c r="L138" s="1675">
        <v>5769.93</v>
      </c>
      <c r="M138" s="575">
        <f aca="true" t="shared" si="15" ref="M138:M145">K138/L138</f>
        <v>0.01245970055095989</v>
      </c>
      <c r="N138" s="576">
        <v>249.91</v>
      </c>
      <c r="O138" s="307">
        <f t="shared" si="12"/>
        <v>3.113803764690386</v>
      </c>
      <c r="P138" s="307">
        <f t="shared" si="13"/>
        <v>747.5820330575934</v>
      </c>
      <c r="Q138" s="308">
        <f t="shared" si="14"/>
        <v>186.82822588142315</v>
      </c>
      <c r="S138" s="58"/>
      <c r="T138" s="58"/>
    </row>
    <row r="139" spans="1:20" ht="12.75">
      <c r="A139" s="1837"/>
      <c r="B139" s="345">
        <v>4</v>
      </c>
      <c r="C139" s="303" t="s">
        <v>1145</v>
      </c>
      <c r="D139" s="573">
        <v>144</v>
      </c>
      <c r="E139" s="573">
        <v>1980</v>
      </c>
      <c r="F139" s="573">
        <v>126.574</v>
      </c>
      <c r="G139" s="573">
        <v>13.7093</v>
      </c>
      <c r="H139" s="573">
        <v>14.31</v>
      </c>
      <c r="I139" s="573">
        <v>98.5547</v>
      </c>
      <c r="J139" s="1676">
        <v>7646</v>
      </c>
      <c r="K139" s="573">
        <v>98.5547</v>
      </c>
      <c r="L139" s="1676">
        <v>7646</v>
      </c>
      <c r="M139" s="575">
        <f t="shared" si="15"/>
        <v>0.01288970703635888</v>
      </c>
      <c r="N139" s="576">
        <v>249.91</v>
      </c>
      <c r="O139" s="307">
        <f t="shared" si="12"/>
        <v>3.2212666854564476</v>
      </c>
      <c r="P139" s="307">
        <f t="shared" si="13"/>
        <v>773.3824221815328</v>
      </c>
      <c r="Q139" s="308">
        <f t="shared" si="14"/>
        <v>193.27600112738685</v>
      </c>
      <c r="S139" s="58"/>
      <c r="T139" s="58"/>
    </row>
    <row r="140" spans="1:20" ht="12.75">
      <c r="A140" s="1837"/>
      <c r="B140" s="345">
        <v>5</v>
      </c>
      <c r="C140" s="303" t="s">
        <v>611</v>
      </c>
      <c r="D140" s="573">
        <v>144</v>
      </c>
      <c r="E140" s="573">
        <v>1977</v>
      </c>
      <c r="F140" s="573">
        <v>140.8098</v>
      </c>
      <c r="G140" s="573">
        <v>21.3365</v>
      </c>
      <c r="H140" s="573">
        <v>14.4</v>
      </c>
      <c r="I140" s="573">
        <v>105.0733</v>
      </c>
      <c r="J140" s="1675">
        <v>7578.44</v>
      </c>
      <c r="K140" s="573">
        <v>105.0733</v>
      </c>
      <c r="L140" s="1675">
        <v>7578.44</v>
      </c>
      <c r="M140" s="575">
        <f t="shared" si="15"/>
        <v>0.013864766363526003</v>
      </c>
      <c r="N140" s="576">
        <v>249.91</v>
      </c>
      <c r="O140" s="307">
        <f t="shared" si="12"/>
        <v>3.4649437619087835</v>
      </c>
      <c r="P140" s="307">
        <f t="shared" si="13"/>
        <v>831.8859818115601</v>
      </c>
      <c r="Q140" s="308">
        <f t="shared" si="14"/>
        <v>207.89662571452698</v>
      </c>
      <c r="S140" s="58"/>
      <c r="T140" s="58"/>
    </row>
    <row r="141" spans="1:20" ht="12.75">
      <c r="A141" s="1837"/>
      <c r="B141" s="345">
        <v>6</v>
      </c>
      <c r="C141" s="303" t="s">
        <v>1146</v>
      </c>
      <c r="D141" s="573">
        <v>100</v>
      </c>
      <c r="E141" s="573">
        <v>1980</v>
      </c>
      <c r="F141" s="573">
        <v>75.116</v>
      </c>
      <c r="G141" s="573">
        <v>11.8324</v>
      </c>
      <c r="H141" s="573">
        <v>9.943</v>
      </c>
      <c r="I141" s="573">
        <v>53.3406</v>
      </c>
      <c r="J141" s="1675">
        <v>3721.26</v>
      </c>
      <c r="K141" s="573">
        <v>53.3406</v>
      </c>
      <c r="L141" s="1675">
        <v>3721.26</v>
      </c>
      <c r="M141" s="575">
        <f t="shared" si="15"/>
        <v>0.014334015897841054</v>
      </c>
      <c r="N141" s="576">
        <v>249.91</v>
      </c>
      <c r="O141" s="307">
        <f t="shared" si="12"/>
        <v>3.5822139130294577</v>
      </c>
      <c r="P141" s="307">
        <f t="shared" si="13"/>
        <v>860.0409538704632</v>
      </c>
      <c r="Q141" s="308">
        <f t="shared" si="14"/>
        <v>214.93283478176744</v>
      </c>
      <c r="S141" s="58"/>
      <c r="T141" s="58"/>
    </row>
    <row r="142" spans="1:20" ht="12.75">
      <c r="A142" s="1837"/>
      <c r="B142" s="345">
        <v>7</v>
      </c>
      <c r="C142" s="303" t="s">
        <v>1147</v>
      </c>
      <c r="D142" s="573">
        <v>145</v>
      </c>
      <c r="E142" s="573">
        <v>1973</v>
      </c>
      <c r="F142" s="573">
        <v>149.306</v>
      </c>
      <c r="G142" s="573">
        <v>20.9249</v>
      </c>
      <c r="H142" s="573">
        <v>14.47</v>
      </c>
      <c r="I142" s="573">
        <v>113.9111</v>
      </c>
      <c r="J142" s="1675">
        <v>7694.2</v>
      </c>
      <c r="K142" s="573">
        <v>113.9111</v>
      </c>
      <c r="L142" s="1675">
        <v>7694.2</v>
      </c>
      <c r="M142" s="575">
        <f t="shared" si="15"/>
        <v>0.01480480101894934</v>
      </c>
      <c r="N142" s="576">
        <v>249.91</v>
      </c>
      <c r="O142" s="307">
        <f t="shared" si="12"/>
        <v>3.6998678226456296</v>
      </c>
      <c r="P142" s="307">
        <f t="shared" si="13"/>
        <v>888.2880611369603</v>
      </c>
      <c r="Q142" s="308">
        <f t="shared" si="14"/>
        <v>221.99206935873775</v>
      </c>
      <c r="S142" s="58"/>
      <c r="T142" s="58"/>
    </row>
    <row r="143" spans="1:20" ht="12.75">
      <c r="A143" s="1837"/>
      <c r="B143" s="345">
        <v>8</v>
      </c>
      <c r="C143" s="303" t="s">
        <v>1148</v>
      </c>
      <c r="D143" s="573">
        <v>40</v>
      </c>
      <c r="E143" s="573">
        <v>1979</v>
      </c>
      <c r="F143" s="573">
        <v>44.3432</v>
      </c>
      <c r="G143" s="573">
        <v>6.7809</v>
      </c>
      <c r="H143" s="573">
        <v>4</v>
      </c>
      <c r="I143" s="573">
        <v>33.5623</v>
      </c>
      <c r="J143" s="1675">
        <v>2213.94</v>
      </c>
      <c r="K143" s="573">
        <v>33.5622</v>
      </c>
      <c r="L143" s="1675">
        <v>2213.94</v>
      </c>
      <c r="M143" s="575">
        <f t="shared" si="15"/>
        <v>0.015159489417057371</v>
      </c>
      <c r="N143" s="576">
        <v>249.91</v>
      </c>
      <c r="O143" s="307">
        <f t="shared" si="12"/>
        <v>3.7885080002168077</v>
      </c>
      <c r="P143" s="307">
        <f t="shared" si="13"/>
        <v>909.5693650234423</v>
      </c>
      <c r="Q143" s="308">
        <f t="shared" si="14"/>
        <v>227.31048001300846</v>
      </c>
      <c r="S143" s="58"/>
      <c r="T143" s="58"/>
    </row>
    <row r="144" spans="1:20" ht="12.75">
      <c r="A144" s="1837"/>
      <c r="B144" s="345">
        <v>9</v>
      </c>
      <c r="C144" s="303" t="s">
        <v>1149</v>
      </c>
      <c r="D144" s="573">
        <v>103</v>
      </c>
      <c r="E144" s="573">
        <v>1967</v>
      </c>
      <c r="F144" s="573">
        <v>58.2</v>
      </c>
      <c r="G144" s="573">
        <v>11.7882</v>
      </c>
      <c r="H144" s="573"/>
      <c r="I144" s="573">
        <v>46.4118</v>
      </c>
      <c r="J144" s="1675">
        <v>2985.91</v>
      </c>
      <c r="K144" s="573">
        <v>46.4118</v>
      </c>
      <c r="L144" s="1675">
        <v>2985.91</v>
      </c>
      <c r="M144" s="575">
        <f t="shared" si="15"/>
        <v>0.015543603122666122</v>
      </c>
      <c r="N144" s="576">
        <v>249.91</v>
      </c>
      <c r="O144" s="307">
        <f t="shared" si="12"/>
        <v>3.8845018563854903</v>
      </c>
      <c r="P144" s="307">
        <f t="shared" si="13"/>
        <v>932.6161873599673</v>
      </c>
      <c r="Q144" s="308">
        <f t="shared" si="14"/>
        <v>233.07011138312944</v>
      </c>
      <c r="S144" s="58"/>
      <c r="T144" s="58"/>
    </row>
    <row r="145" spans="1:20" ht="13.5" thickBot="1">
      <c r="A145" s="1837"/>
      <c r="B145" s="345">
        <v>10</v>
      </c>
      <c r="C145" s="507" t="s">
        <v>1150</v>
      </c>
      <c r="D145" s="619">
        <v>50</v>
      </c>
      <c r="E145" s="619">
        <v>1988</v>
      </c>
      <c r="F145" s="619">
        <v>46.5556</v>
      </c>
      <c r="G145" s="619">
        <v>9.3346</v>
      </c>
      <c r="H145" s="619">
        <v>5</v>
      </c>
      <c r="I145" s="619">
        <v>32.221</v>
      </c>
      <c r="J145" s="1677">
        <v>1988.73</v>
      </c>
      <c r="K145" s="619">
        <v>32.2209</v>
      </c>
      <c r="L145" s="1677">
        <v>1988.73</v>
      </c>
      <c r="M145" s="577">
        <f t="shared" si="15"/>
        <v>0.016201746843462914</v>
      </c>
      <c r="N145" s="578">
        <v>249.91</v>
      </c>
      <c r="O145" s="517">
        <f t="shared" si="12"/>
        <v>4.048978553649817</v>
      </c>
      <c r="P145" s="517">
        <f t="shared" si="13"/>
        <v>972.1048106077748</v>
      </c>
      <c r="Q145" s="518">
        <f t="shared" si="14"/>
        <v>242.938713218989</v>
      </c>
      <c r="S145" s="58"/>
      <c r="T145" s="58"/>
    </row>
    <row r="146" spans="1:20" ht="12.75">
      <c r="A146" s="1810" t="s">
        <v>44</v>
      </c>
      <c r="B146" s="115">
        <v>1</v>
      </c>
      <c r="C146" s="1678" t="s">
        <v>1151</v>
      </c>
      <c r="D146" s="1490">
        <v>76</v>
      </c>
      <c r="E146" s="1490">
        <v>1991</v>
      </c>
      <c r="F146" s="1490">
        <v>99.7</v>
      </c>
      <c r="G146" s="1490">
        <v>14.4961</v>
      </c>
      <c r="H146" s="1490">
        <v>7.5</v>
      </c>
      <c r="I146" s="1490">
        <v>77.7039</v>
      </c>
      <c r="J146" s="1679">
        <v>4738.9</v>
      </c>
      <c r="K146" s="1490">
        <v>77.7039</v>
      </c>
      <c r="L146" s="1679">
        <v>4738.9</v>
      </c>
      <c r="M146" s="1680">
        <f>K146/L146</f>
        <v>0.016397033066745448</v>
      </c>
      <c r="N146" s="1491">
        <v>249.91</v>
      </c>
      <c r="O146" s="1492">
        <f>M146*N146</f>
        <v>4.097782533710355</v>
      </c>
      <c r="P146" s="1492">
        <f>M146*60*1000</f>
        <v>983.8219840047269</v>
      </c>
      <c r="Q146" s="1493">
        <f>P146*N146/1000</f>
        <v>245.8669520226213</v>
      </c>
      <c r="S146" s="58"/>
      <c r="T146" s="58"/>
    </row>
    <row r="147" spans="1:20" ht="12.75" customHeight="1">
      <c r="A147" s="1811"/>
      <c r="B147" s="116">
        <v>2</v>
      </c>
      <c r="C147" s="329" t="s">
        <v>1152</v>
      </c>
      <c r="D147" s="1431">
        <v>128</v>
      </c>
      <c r="E147" s="1431">
        <v>1975</v>
      </c>
      <c r="F147" s="1431">
        <v>81.5813</v>
      </c>
      <c r="G147" s="1431">
        <v>7.0912</v>
      </c>
      <c r="H147" s="1431"/>
      <c r="I147" s="1431">
        <v>74.4901</v>
      </c>
      <c r="J147" s="1681">
        <v>4455.27</v>
      </c>
      <c r="K147" s="1431">
        <v>74.4901</v>
      </c>
      <c r="L147" s="1681">
        <v>4455.27</v>
      </c>
      <c r="M147" s="1682">
        <f aca="true" t="shared" si="16" ref="M147:M155">K147/L147</f>
        <v>0.016719547861296844</v>
      </c>
      <c r="N147" s="1494">
        <v>249.91</v>
      </c>
      <c r="O147" s="550">
        <f aca="true" t="shared" si="17" ref="O147:O155">M147*N147</f>
        <v>4.178382206016694</v>
      </c>
      <c r="P147" s="550">
        <f aca="true" t="shared" si="18" ref="P147:P155">M147*60*1000</f>
        <v>1003.1728716778106</v>
      </c>
      <c r="Q147" s="551">
        <f aca="true" t="shared" si="19" ref="Q147:Q155">P147*N147/1000</f>
        <v>250.70293236100164</v>
      </c>
      <c r="S147" s="58"/>
      <c r="T147" s="58"/>
    </row>
    <row r="148" spans="1:20" ht="12.75" customHeight="1">
      <c r="A148" s="1811"/>
      <c r="B148" s="116">
        <v>3</v>
      </c>
      <c r="C148" s="329" t="s">
        <v>1153</v>
      </c>
      <c r="D148" s="1431">
        <v>72</v>
      </c>
      <c r="E148" s="1431">
        <v>1989</v>
      </c>
      <c r="F148" s="1431">
        <v>102.2564</v>
      </c>
      <c r="G148" s="1431">
        <v>12.161</v>
      </c>
      <c r="H148" s="1431">
        <v>10.01</v>
      </c>
      <c r="I148" s="1431">
        <v>80.0854</v>
      </c>
      <c r="J148" s="1681">
        <v>4757.12</v>
      </c>
      <c r="K148" s="1431">
        <v>80.0854</v>
      </c>
      <c r="L148" s="1681">
        <v>4757.12</v>
      </c>
      <c r="M148" s="1682">
        <f t="shared" si="16"/>
        <v>0.01683484965693529</v>
      </c>
      <c r="N148" s="1494">
        <v>249.91</v>
      </c>
      <c r="O148" s="550">
        <f t="shared" si="17"/>
        <v>4.207197277764698</v>
      </c>
      <c r="P148" s="550">
        <f t="shared" si="18"/>
        <v>1010.0909794161174</v>
      </c>
      <c r="Q148" s="551">
        <f t="shared" si="19"/>
        <v>252.43183666588192</v>
      </c>
      <c r="S148" s="58"/>
      <c r="T148" s="58"/>
    </row>
    <row r="149" spans="1:20" ht="12.75" customHeight="1">
      <c r="A149" s="1811"/>
      <c r="B149" s="116">
        <v>4</v>
      </c>
      <c r="C149" s="329" t="s">
        <v>612</v>
      </c>
      <c r="D149" s="1431">
        <v>100</v>
      </c>
      <c r="E149" s="1431">
        <v>1988</v>
      </c>
      <c r="F149" s="1431">
        <v>100.6153</v>
      </c>
      <c r="G149" s="1431">
        <v>22.4918</v>
      </c>
      <c r="H149" s="1431">
        <v>10</v>
      </c>
      <c r="I149" s="1431">
        <v>68.1235</v>
      </c>
      <c r="J149" s="1681">
        <v>3986.28</v>
      </c>
      <c r="K149" s="1431">
        <v>68.1234</v>
      </c>
      <c r="L149" s="1681">
        <v>3986.28</v>
      </c>
      <c r="M149" s="1682">
        <f t="shared" si="16"/>
        <v>0.017089466871368794</v>
      </c>
      <c r="N149" s="1494">
        <v>249.91</v>
      </c>
      <c r="O149" s="550">
        <f t="shared" si="17"/>
        <v>4.2708286658237755</v>
      </c>
      <c r="P149" s="550">
        <f t="shared" si="18"/>
        <v>1025.3680122821277</v>
      </c>
      <c r="Q149" s="551">
        <f t="shared" si="19"/>
        <v>256.2497199494265</v>
      </c>
      <c r="S149" s="58"/>
      <c r="T149" s="58"/>
    </row>
    <row r="150" spans="1:20" ht="12.75" customHeight="1">
      <c r="A150" s="1811"/>
      <c r="B150" s="116">
        <v>5</v>
      </c>
      <c r="C150" s="329" t="s">
        <v>1154</v>
      </c>
      <c r="D150" s="1431">
        <v>121</v>
      </c>
      <c r="E150" s="1431">
        <v>1960</v>
      </c>
      <c r="F150" s="1431">
        <v>71.014</v>
      </c>
      <c r="G150" s="1431">
        <v>8.0262</v>
      </c>
      <c r="H150" s="1431"/>
      <c r="I150" s="1431">
        <v>62.9878</v>
      </c>
      <c r="J150" s="1681">
        <v>3541.1</v>
      </c>
      <c r="K150" s="1431">
        <v>62.9878</v>
      </c>
      <c r="L150" s="1681">
        <v>3541.1</v>
      </c>
      <c r="M150" s="1682">
        <f t="shared" si="16"/>
        <v>0.01778763661009291</v>
      </c>
      <c r="N150" s="1494">
        <v>249.91</v>
      </c>
      <c r="O150" s="550">
        <f t="shared" si="17"/>
        <v>4.445308265228319</v>
      </c>
      <c r="P150" s="550">
        <f t="shared" si="18"/>
        <v>1067.2581966055745</v>
      </c>
      <c r="Q150" s="551">
        <f t="shared" si="19"/>
        <v>266.71849591369914</v>
      </c>
      <c r="S150" s="58"/>
      <c r="T150" s="58"/>
    </row>
    <row r="151" spans="1:20" ht="12.75" customHeight="1">
      <c r="A151" s="1811"/>
      <c r="B151" s="116">
        <v>6</v>
      </c>
      <c r="C151" s="329" t="s">
        <v>1155</v>
      </c>
      <c r="D151" s="1431">
        <v>60</v>
      </c>
      <c r="E151" s="1431">
        <v>1956</v>
      </c>
      <c r="F151" s="1431">
        <v>51.6844</v>
      </c>
      <c r="G151" s="1431">
        <v>6.2145</v>
      </c>
      <c r="H151" s="1431"/>
      <c r="I151" s="1431">
        <v>45.4699</v>
      </c>
      <c r="J151" s="1681">
        <v>2410.18</v>
      </c>
      <c r="K151" s="1431">
        <v>45.47</v>
      </c>
      <c r="L151" s="1681">
        <v>2410.18</v>
      </c>
      <c r="M151" s="1682">
        <f t="shared" si="16"/>
        <v>0.01886581085230149</v>
      </c>
      <c r="N151" s="1494">
        <v>249.91</v>
      </c>
      <c r="O151" s="550">
        <f t="shared" si="17"/>
        <v>4.714754790098666</v>
      </c>
      <c r="P151" s="550">
        <f t="shared" si="18"/>
        <v>1131.9486511380894</v>
      </c>
      <c r="Q151" s="551">
        <f t="shared" si="19"/>
        <v>282.88528740591994</v>
      </c>
      <c r="S151" s="58"/>
      <c r="T151" s="58"/>
    </row>
    <row r="152" spans="1:20" ht="12.75" customHeight="1">
      <c r="A152" s="1811"/>
      <c r="B152" s="116">
        <v>7</v>
      </c>
      <c r="C152" s="329" t="s">
        <v>613</v>
      </c>
      <c r="D152" s="1431">
        <v>60</v>
      </c>
      <c r="E152" s="1431">
        <v>1989</v>
      </c>
      <c r="F152" s="1431">
        <v>60.3</v>
      </c>
      <c r="G152" s="1431">
        <v>9.8765</v>
      </c>
      <c r="H152" s="1431">
        <v>5.97</v>
      </c>
      <c r="I152" s="1431">
        <v>44.4535</v>
      </c>
      <c r="J152" s="1681">
        <v>2325.9</v>
      </c>
      <c r="K152" s="1431">
        <v>44.4535</v>
      </c>
      <c r="L152" s="1681">
        <v>2325.9</v>
      </c>
      <c r="M152" s="1682">
        <f t="shared" si="16"/>
        <v>0.019112386603035384</v>
      </c>
      <c r="N152" s="1494">
        <v>249.91</v>
      </c>
      <c r="O152" s="550">
        <f t="shared" si="17"/>
        <v>4.776376535964573</v>
      </c>
      <c r="P152" s="550">
        <f t="shared" si="18"/>
        <v>1146.743196182123</v>
      </c>
      <c r="Q152" s="551">
        <f t="shared" si="19"/>
        <v>286.5825921578744</v>
      </c>
      <c r="S152" s="58"/>
      <c r="T152" s="58"/>
    </row>
    <row r="153" spans="1:20" ht="12.75" customHeight="1">
      <c r="A153" s="1811"/>
      <c r="B153" s="116">
        <v>8</v>
      </c>
      <c r="C153" s="329" t="s">
        <v>1156</v>
      </c>
      <c r="D153" s="1431">
        <v>102</v>
      </c>
      <c r="E153" s="1431">
        <v>1982</v>
      </c>
      <c r="F153" s="1431">
        <v>48.2</v>
      </c>
      <c r="G153" s="1431">
        <v>5.9094</v>
      </c>
      <c r="H153" s="1431"/>
      <c r="I153" s="1431">
        <v>42.2906</v>
      </c>
      <c r="J153" s="1681">
        <v>2179.68</v>
      </c>
      <c r="K153" s="1431">
        <v>42.2906</v>
      </c>
      <c r="L153" s="1681">
        <v>2179.68</v>
      </c>
      <c r="M153" s="1682">
        <f t="shared" si="16"/>
        <v>0.01940220582837848</v>
      </c>
      <c r="N153" s="1494">
        <v>249.91</v>
      </c>
      <c r="O153" s="550">
        <f t="shared" si="17"/>
        <v>4.848805258570065</v>
      </c>
      <c r="P153" s="550">
        <f t="shared" si="18"/>
        <v>1164.1323497027088</v>
      </c>
      <c r="Q153" s="551">
        <f t="shared" si="19"/>
        <v>290.928315514204</v>
      </c>
      <c r="S153" s="58"/>
      <c r="T153" s="58"/>
    </row>
    <row r="154" spans="1:20" ht="12.75" customHeight="1">
      <c r="A154" s="1811"/>
      <c r="B154" s="116">
        <v>9</v>
      </c>
      <c r="C154" s="329" t="s">
        <v>1157</v>
      </c>
      <c r="D154" s="1431">
        <v>114</v>
      </c>
      <c r="E154" s="1431">
        <v>1958</v>
      </c>
      <c r="F154" s="1431">
        <v>73.8</v>
      </c>
      <c r="G154" s="1431">
        <v>7.3471</v>
      </c>
      <c r="H154" s="1431"/>
      <c r="I154" s="1431">
        <v>66.4529</v>
      </c>
      <c r="J154" s="1681">
        <v>3248.16</v>
      </c>
      <c r="K154" s="1431">
        <v>66.4529</v>
      </c>
      <c r="L154" s="1681">
        <v>3248.16</v>
      </c>
      <c r="M154" s="1682">
        <f t="shared" si="16"/>
        <v>0.020458628885276588</v>
      </c>
      <c r="N154" s="1494">
        <v>249.91</v>
      </c>
      <c r="O154" s="550">
        <f t="shared" si="17"/>
        <v>5.112815944719472</v>
      </c>
      <c r="P154" s="550">
        <f t="shared" si="18"/>
        <v>1227.517733116595</v>
      </c>
      <c r="Q154" s="551">
        <f t="shared" si="19"/>
        <v>306.76895668316826</v>
      </c>
      <c r="S154" s="58"/>
      <c r="T154" s="58"/>
    </row>
    <row r="155" spans="1:20" ht="12.75" customHeight="1" thickBot="1">
      <c r="A155" s="1811"/>
      <c r="B155" s="116">
        <v>10</v>
      </c>
      <c r="C155" s="333" t="s">
        <v>1158</v>
      </c>
      <c r="D155" s="1683">
        <v>111</v>
      </c>
      <c r="E155" s="1683">
        <v>1969</v>
      </c>
      <c r="F155" s="1683">
        <v>83.2058</v>
      </c>
      <c r="G155" s="1683">
        <v>12.2766</v>
      </c>
      <c r="H155" s="1683">
        <v>10.84</v>
      </c>
      <c r="I155" s="1683">
        <v>60.0892</v>
      </c>
      <c r="J155" s="1684">
        <v>2914.16</v>
      </c>
      <c r="K155" s="1683">
        <v>60.0892</v>
      </c>
      <c r="L155" s="1684">
        <v>2914.16</v>
      </c>
      <c r="M155" s="1685">
        <f t="shared" si="16"/>
        <v>0.020619732615916764</v>
      </c>
      <c r="N155" s="1686">
        <v>249.91</v>
      </c>
      <c r="O155" s="557">
        <f t="shared" si="17"/>
        <v>5.153077378043759</v>
      </c>
      <c r="P155" s="557">
        <f t="shared" si="18"/>
        <v>1237.183956955006</v>
      </c>
      <c r="Q155" s="558">
        <f t="shared" si="19"/>
        <v>309.1846426826255</v>
      </c>
      <c r="S155" s="58"/>
      <c r="T155" s="58"/>
    </row>
    <row r="156" spans="1:20" ht="12.75">
      <c r="A156" s="1812" t="s">
        <v>47</v>
      </c>
      <c r="B156" s="55">
        <v>1</v>
      </c>
      <c r="C156" s="1512" t="s">
        <v>1159</v>
      </c>
      <c r="D156" s="97">
        <v>29</v>
      </c>
      <c r="E156" s="97">
        <v>1951</v>
      </c>
      <c r="F156" s="97">
        <v>47.345</v>
      </c>
      <c r="G156" s="97">
        <v>5.4425</v>
      </c>
      <c r="H156" s="97">
        <v>3.76</v>
      </c>
      <c r="I156" s="97">
        <v>38.1425</v>
      </c>
      <c r="J156" s="1687">
        <v>1934.73</v>
      </c>
      <c r="K156" s="97">
        <v>32.8025</v>
      </c>
      <c r="L156" s="1687">
        <v>1562.08</v>
      </c>
      <c r="M156" s="363">
        <f>K156/L156</f>
        <v>0.02099924459694766</v>
      </c>
      <c r="N156" s="364">
        <v>249.91</v>
      </c>
      <c r="O156" s="365">
        <f>M156*N156</f>
        <v>5.24792121722319</v>
      </c>
      <c r="P156" s="365">
        <f>M156*60*1000</f>
        <v>1259.9546758168597</v>
      </c>
      <c r="Q156" s="366">
        <f>P156*N156/1000</f>
        <v>314.8752730333914</v>
      </c>
      <c r="S156" s="58"/>
      <c r="T156" s="58"/>
    </row>
    <row r="157" spans="1:20" ht="12.75" customHeight="1">
      <c r="A157" s="1813"/>
      <c r="B157" s="26">
        <v>2</v>
      </c>
      <c r="C157" s="1495" t="s">
        <v>1160</v>
      </c>
      <c r="D157" s="442">
        <v>70</v>
      </c>
      <c r="E157" s="442">
        <v>1963</v>
      </c>
      <c r="F157" s="442">
        <v>72.1488</v>
      </c>
      <c r="G157" s="442">
        <v>4.7979</v>
      </c>
      <c r="H157" s="442">
        <v>0.7</v>
      </c>
      <c r="I157" s="442">
        <v>66.6509</v>
      </c>
      <c r="J157" s="1688">
        <v>3050.94</v>
      </c>
      <c r="K157" s="442">
        <v>66.651</v>
      </c>
      <c r="L157" s="1688">
        <v>3050.94</v>
      </c>
      <c r="M157" s="445">
        <f aca="true" t="shared" si="20" ref="M157:M165">K157/L157</f>
        <v>0.021846054003028574</v>
      </c>
      <c r="N157" s="446">
        <v>249.91</v>
      </c>
      <c r="O157" s="447">
        <f aca="true" t="shared" si="21" ref="O157:O165">M157*N157</f>
        <v>5.459547355896871</v>
      </c>
      <c r="P157" s="447">
        <f aca="true" t="shared" si="22" ref="P157:P165">M157*60*1000</f>
        <v>1310.7632401817143</v>
      </c>
      <c r="Q157" s="448">
        <f aca="true" t="shared" si="23" ref="Q157:Q165">P157*N157/1000</f>
        <v>327.5728413538122</v>
      </c>
      <c r="S157" s="58"/>
      <c r="T157" s="58"/>
    </row>
    <row r="158" spans="1:20" ht="12.75" customHeight="1">
      <c r="A158" s="1813"/>
      <c r="B158" s="26">
        <v>3</v>
      </c>
      <c r="C158" s="1495" t="s">
        <v>1161</v>
      </c>
      <c r="D158" s="442">
        <v>45</v>
      </c>
      <c r="E158" s="442">
        <v>1986</v>
      </c>
      <c r="F158" s="442">
        <v>76.3839</v>
      </c>
      <c r="G158" s="442">
        <v>8.1744</v>
      </c>
      <c r="H158" s="442">
        <v>4.5</v>
      </c>
      <c r="I158" s="442">
        <v>63.7095</v>
      </c>
      <c r="J158" s="1688">
        <v>2898.3</v>
      </c>
      <c r="K158" s="442">
        <v>63.7095</v>
      </c>
      <c r="L158" s="1688">
        <v>2898.3</v>
      </c>
      <c r="M158" s="445">
        <f t="shared" si="20"/>
        <v>0.021981678915226167</v>
      </c>
      <c r="N158" s="446">
        <v>249.91</v>
      </c>
      <c r="O158" s="447">
        <f t="shared" si="21"/>
        <v>5.493441377704171</v>
      </c>
      <c r="P158" s="447">
        <f t="shared" si="22"/>
        <v>1318.90073491357</v>
      </c>
      <c r="Q158" s="448">
        <f t="shared" si="23"/>
        <v>329.6064826622503</v>
      </c>
      <c r="S158" s="58"/>
      <c r="T158" s="58"/>
    </row>
    <row r="159" spans="1:20" ht="12.75" customHeight="1">
      <c r="A159" s="1813"/>
      <c r="B159" s="26">
        <v>4</v>
      </c>
      <c r="C159" s="1495" t="s">
        <v>1162</v>
      </c>
      <c r="D159" s="442">
        <v>108</v>
      </c>
      <c r="E159" s="442">
        <v>1967</v>
      </c>
      <c r="F159" s="442">
        <v>83.2215</v>
      </c>
      <c r="G159" s="442">
        <v>14.2528</v>
      </c>
      <c r="H159" s="442">
        <v>10.56</v>
      </c>
      <c r="I159" s="442">
        <v>58.4087</v>
      </c>
      <c r="J159" s="1688">
        <v>2598.9</v>
      </c>
      <c r="K159" s="442">
        <v>58.4087</v>
      </c>
      <c r="L159" s="1688">
        <v>2598.9</v>
      </c>
      <c r="M159" s="445">
        <f t="shared" si="20"/>
        <v>0.022474393012428335</v>
      </c>
      <c r="N159" s="446">
        <v>249.91</v>
      </c>
      <c r="O159" s="447">
        <f t="shared" si="21"/>
        <v>5.616575557735965</v>
      </c>
      <c r="P159" s="447">
        <f t="shared" si="22"/>
        <v>1348.4635807457003</v>
      </c>
      <c r="Q159" s="448">
        <f t="shared" si="23"/>
        <v>336.99453346415794</v>
      </c>
      <c r="S159" s="58"/>
      <c r="T159" s="58"/>
    </row>
    <row r="160" spans="1:20" ht="12.75" customHeight="1">
      <c r="A160" s="1813"/>
      <c r="B160" s="26">
        <v>5</v>
      </c>
      <c r="C160" s="1495" t="s">
        <v>1163</v>
      </c>
      <c r="D160" s="442">
        <v>41</v>
      </c>
      <c r="E160" s="442">
        <v>1963</v>
      </c>
      <c r="F160" s="442">
        <v>43.9465</v>
      </c>
      <c r="G160" s="442">
        <v>3.5171</v>
      </c>
      <c r="H160" s="442">
        <v>0.4</v>
      </c>
      <c r="I160" s="442">
        <v>40.0294</v>
      </c>
      <c r="J160" s="1688">
        <v>1838.54</v>
      </c>
      <c r="K160" s="442">
        <v>40.0293</v>
      </c>
      <c r="L160" s="1688">
        <v>1750.52</v>
      </c>
      <c r="M160" s="445">
        <f t="shared" si="20"/>
        <v>0.02286709092155474</v>
      </c>
      <c r="N160" s="446">
        <v>249.91</v>
      </c>
      <c r="O160" s="447">
        <f t="shared" si="21"/>
        <v>5.714714692205745</v>
      </c>
      <c r="P160" s="447">
        <f t="shared" si="22"/>
        <v>1372.0254552932843</v>
      </c>
      <c r="Q160" s="448">
        <f t="shared" si="23"/>
        <v>342.8828815323447</v>
      </c>
      <c r="S160" s="58"/>
      <c r="T160" s="58"/>
    </row>
    <row r="161" spans="1:20" ht="12.75" customHeight="1">
      <c r="A161" s="1813"/>
      <c r="B161" s="26">
        <v>6</v>
      </c>
      <c r="C161" s="1495" t="s">
        <v>1164</v>
      </c>
      <c r="D161" s="442">
        <v>32</v>
      </c>
      <c r="E161" s="442">
        <v>1979</v>
      </c>
      <c r="F161" s="442">
        <v>37.1</v>
      </c>
      <c r="G161" s="442">
        <v>3.0791</v>
      </c>
      <c r="H161" s="442">
        <v>0.32</v>
      </c>
      <c r="I161" s="442">
        <v>33.7009</v>
      </c>
      <c r="J161" s="1688">
        <v>1455.9</v>
      </c>
      <c r="K161" s="442">
        <v>33.7009</v>
      </c>
      <c r="L161" s="1688">
        <v>1455.9</v>
      </c>
      <c r="M161" s="445">
        <f t="shared" si="20"/>
        <v>0.023147812349749292</v>
      </c>
      <c r="N161" s="446">
        <v>249.91</v>
      </c>
      <c r="O161" s="447">
        <f t="shared" si="21"/>
        <v>5.784869784325846</v>
      </c>
      <c r="P161" s="447">
        <f t="shared" si="22"/>
        <v>1388.8687409849576</v>
      </c>
      <c r="Q161" s="448">
        <f t="shared" si="23"/>
        <v>347.0921870595508</v>
      </c>
      <c r="S161" s="58"/>
      <c r="T161" s="58"/>
    </row>
    <row r="162" spans="1:20" ht="12.75" customHeight="1">
      <c r="A162" s="1813"/>
      <c r="B162" s="26">
        <v>7</v>
      </c>
      <c r="C162" s="1495" t="s">
        <v>614</v>
      </c>
      <c r="D162" s="442">
        <v>32</v>
      </c>
      <c r="E162" s="442">
        <v>1980</v>
      </c>
      <c r="F162" s="442">
        <v>31.636</v>
      </c>
      <c r="G162" s="442">
        <v>2.0462</v>
      </c>
      <c r="H162" s="442">
        <v>0.32</v>
      </c>
      <c r="I162" s="442">
        <v>29.2698</v>
      </c>
      <c r="J162" s="1688">
        <v>1240.77</v>
      </c>
      <c r="K162" s="442">
        <v>29.2698</v>
      </c>
      <c r="L162" s="1688">
        <v>1240.77</v>
      </c>
      <c r="M162" s="445">
        <f t="shared" si="20"/>
        <v>0.023590028772455814</v>
      </c>
      <c r="N162" s="446">
        <v>249.91</v>
      </c>
      <c r="O162" s="447">
        <f t="shared" si="21"/>
        <v>5.895384090524432</v>
      </c>
      <c r="P162" s="447">
        <f t="shared" si="22"/>
        <v>1415.4017263473488</v>
      </c>
      <c r="Q162" s="448">
        <f t="shared" si="23"/>
        <v>353.72304543146595</v>
      </c>
      <c r="S162" s="58"/>
      <c r="T162" s="58"/>
    </row>
    <row r="163" spans="1:20" ht="13.5" customHeight="1">
      <c r="A163" s="1813"/>
      <c r="B163" s="26">
        <v>8</v>
      </c>
      <c r="C163" s="1495" t="s">
        <v>1165</v>
      </c>
      <c r="D163" s="442">
        <v>34</v>
      </c>
      <c r="E163" s="442">
        <v>1930</v>
      </c>
      <c r="F163" s="442">
        <v>26.08</v>
      </c>
      <c r="G163" s="442">
        <v>1.8402</v>
      </c>
      <c r="H163" s="442"/>
      <c r="I163" s="442">
        <v>24.2398</v>
      </c>
      <c r="J163" s="442">
        <v>998.89</v>
      </c>
      <c r="K163" s="442">
        <v>24.2398</v>
      </c>
      <c r="L163" s="442">
        <v>998.89</v>
      </c>
      <c r="M163" s="445">
        <f t="shared" si="20"/>
        <v>0.02426673607704552</v>
      </c>
      <c r="N163" s="446">
        <v>249.91</v>
      </c>
      <c r="O163" s="447">
        <f t="shared" si="21"/>
        <v>6.064500013014446</v>
      </c>
      <c r="P163" s="447">
        <f t="shared" si="22"/>
        <v>1456.004164622731</v>
      </c>
      <c r="Q163" s="448">
        <f t="shared" si="23"/>
        <v>363.8700007808667</v>
      </c>
      <c r="S163" s="58"/>
      <c r="T163" s="58"/>
    </row>
    <row r="164" spans="1:20" ht="12.75" customHeight="1">
      <c r="A164" s="1813"/>
      <c r="B164" s="26">
        <v>9</v>
      </c>
      <c r="C164" s="1495" t="s">
        <v>1166</v>
      </c>
      <c r="D164" s="442">
        <v>30</v>
      </c>
      <c r="E164" s="442">
        <v>1984</v>
      </c>
      <c r="F164" s="442">
        <v>60.4254</v>
      </c>
      <c r="G164" s="442">
        <v>6.1053</v>
      </c>
      <c r="H164" s="442">
        <v>3</v>
      </c>
      <c r="I164" s="442">
        <v>51.3201</v>
      </c>
      <c r="J164" s="1688">
        <v>1991.2</v>
      </c>
      <c r="K164" s="442">
        <v>51.3202</v>
      </c>
      <c r="L164" s="1688">
        <v>1991.2</v>
      </c>
      <c r="M164" s="445">
        <f t="shared" si="20"/>
        <v>0.025773503415026114</v>
      </c>
      <c r="N164" s="446">
        <v>249.91</v>
      </c>
      <c r="O164" s="447">
        <f t="shared" si="21"/>
        <v>6.441056238449176</v>
      </c>
      <c r="P164" s="447">
        <f t="shared" si="22"/>
        <v>1546.4102049015669</v>
      </c>
      <c r="Q164" s="448">
        <f t="shared" si="23"/>
        <v>386.4633743069506</v>
      </c>
      <c r="S164" s="58"/>
      <c r="T164" s="58"/>
    </row>
    <row r="165" spans="1:20" ht="12.75" customHeight="1" thickBot="1">
      <c r="A165" s="1814"/>
      <c r="B165" s="29">
        <v>10</v>
      </c>
      <c r="C165" s="1496" t="s">
        <v>1167</v>
      </c>
      <c r="D165" s="449">
        <v>75</v>
      </c>
      <c r="E165" s="449">
        <v>1963</v>
      </c>
      <c r="F165" s="449">
        <v>44.8619</v>
      </c>
      <c r="G165" s="449">
        <v>6.4119</v>
      </c>
      <c r="H165" s="449">
        <v>0.75</v>
      </c>
      <c r="I165" s="449">
        <v>37.7</v>
      </c>
      <c r="J165" s="1689">
        <v>1322.83</v>
      </c>
      <c r="K165" s="449">
        <v>37.7</v>
      </c>
      <c r="L165" s="1689">
        <v>1322.83</v>
      </c>
      <c r="M165" s="452">
        <f t="shared" si="20"/>
        <v>0.02849950484945156</v>
      </c>
      <c r="N165" s="453">
        <v>249.91</v>
      </c>
      <c r="O165" s="455">
        <f t="shared" si="21"/>
        <v>7.122311256926439</v>
      </c>
      <c r="P165" s="455">
        <f t="shared" si="22"/>
        <v>1709.9702909670934</v>
      </c>
      <c r="Q165" s="273">
        <f t="shared" si="23"/>
        <v>427.33867541558635</v>
      </c>
      <c r="S165" s="58"/>
      <c r="T165" s="58"/>
    </row>
    <row r="166" spans="19:20" ht="12.75">
      <c r="S166" s="58"/>
      <c r="T166" s="58"/>
    </row>
    <row r="167" spans="1:20" s="12" customFormat="1" ht="16.5" customHeight="1">
      <c r="A167" s="1765" t="s">
        <v>606</v>
      </c>
      <c r="B167" s="1765"/>
      <c r="C167" s="1765"/>
      <c r="D167" s="1765"/>
      <c r="E167" s="1765"/>
      <c r="F167" s="1765"/>
      <c r="G167" s="1765"/>
      <c r="H167" s="1765"/>
      <c r="I167" s="1765"/>
      <c r="J167" s="1765"/>
      <c r="K167" s="1765"/>
      <c r="L167" s="1765"/>
      <c r="M167" s="1765"/>
      <c r="N167" s="1765"/>
      <c r="O167" s="1765"/>
      <c r="P167" s="1765"/>
      <c r="Q167" s="1765"/>
      <c r="S167" s="1122"/>
      <c r="T167" s="1122"/>
    </row>
    <row r="168" spans="1:20" s="12" customFormat="1" ht="14.25" customHeight="1" thickBot="1">
      <c r="A168" s="1766" t="s">
        <v>972</v>
      </c>
      <c r="B168" s="1766"/>
      <c r="C168" s="1766"/>
      <c r="D168" s="1766"/>
      <c r="E168" s="1766"/>
      <c r="F168" s="1766"/>
      <c r="G168" s="1766"/>
      <c r="H168" s="1766"/>
      <c r="I168" s="1766"/>
      <c r="J168" s="1766"/>
      <c r="K168" s="1766"/>
      <c r="L168" s="1766"/>
      <c r="M168" s="1766"/>
      <c r="N168" s="1766"/>
      <c r="O168" s="1766"/>
      <c r="P168" s="1766"/>
      <c r="Q168" s="1766"/>
      <c r="S168" s="58"/>
      <c r="T168" s="58"/>
    </row>
    <row r="169" spans="1:20" ht="12.75">
      <c r="A169" s="1839" t="s">
        <v>1</v>
      </c>
      <c r="B169" s="1710" t="s">
        <v>0</v>
      </c>
      <c r="C169" s="1713" t="s">
        <v>2</v>
      </c>
      <c r="D169" s="1713" t="s">
        <v>3</v>
      </c>
      <c r="E169" s="1713" t="s">
        <v>13</v>
      </c>
      <c r="F169" s="1717" t="s">
        <v>14</v>
      </c>
      <c r="G169" s="1718"/>
      <c r="H169" s="1718"/>
      <c r="I169" s="1719"/>
      <c r="J169" s="1713" t="s">
        <v>4</v>
      </c>
      <c r="K169" s="1713" t="s">
        <v>15</v>
      </c>
      <c r="L169" s="1713" t="s">
        <v>5</v>
      </c>
      <c r="M169" s="1713" t="s">
        <v>6</v>
      </c>
      <c r="N169" s="1713" t="s">
        <v>16</v>
      </c>
      <c r="O169" s="1720" t="s">
        <v>17</v>
      </c>
      <c r="P169" s="1713" t="s">
        <v>25</v>
      </c>
      <c r="Q169" s="1722" t="s">
        <v>26</v>
      </c>
      <c r="R169" s="6"/>
      <c r="S169" s="58"/>
      <c r="T169" s="58"/>
    </row>
    <row r="170" spans="1:20" ht="33.75">
      <c r="A170" s="1840"/>
      <c r="B170" s="1711"/>
      <c r="C170" s="1714"/>
      <c r="D170" s="1716"/>
      <c r="E170" s="1716"/>
      <c r="F170" s="1057" t="s">
        <v>18</v>
      </c>
      <c r="G170" s="1057" t="s">
        <v>19</v>
      </c>
      <c r="H170" s="1057" t="s">
        <v>20</v>
      </c>
      <c r="I170" s="1057" t="s">
        <v>21</v>
      </c>
      <c r="J170" s="1716"/>
      <c r="K170" s="1716"/>
      <c r="L170" s="1716"/>
      <c r="M170" s="1716"/>
      <c r="N170" s="1716"/>
      <c r="O170" s="1721"/>
      <c r="P170" s="1716"/>
      <c r="Q170" s="1723"/>
      <c r="S170" s="58"/>
      <c r="T170" s="58"/>
    </row>
    <row r="171" spans="1:20" ht="12.75">
      <c r="A171" s="1841"/>
      <c r="B171" s="1800"/>
      <c r="C171" s="1716"/>
      <c r="D171" s="155" t="s">
        <v>7</v>
      </c>
      <c r="E171" s="155" t="s">
        <v>8</v>
      </c>
      <c r="F171" s="155" t="s">
        <v>9</v>
      </c>
      <c r="G171" s="155" t="s">
        <v>9</v>
      </c>
      <c r="H171" s="155" t="s">
        <v>9</v>
      </c>
      <c r="I171" s="155" t="s">
        <v>9</v>
      </c>
      <c r="J171" s="155" t="s">
        <v>22</v>
      </c>
      <c r="K171" s="155" t="s">
        <v>9</v>
      </c>
      <c r="L171" s="155" t="s">
        <v>22</v>
      </c>
      <c r="M171" s="155" t="s">
        <v>95</v>
      </c>
      <c r="N171" s="155" t="s">
        <v>10</v>
      </c>
      <c r="O171" s="155" t="s">
        <v>96</v>
      </c>
      <c r="P171" s="156" t="s">
        <v>27</v>
      </c>
      <c r="Q171" s="157" t="s">
        <v>28</v>
      </c>
      <c r="S171" s="58"/>
      <c r="T171" s="58"/>
    </row>
    <row r="172" spans="1:20" ht="13.5" thickBot="1">
      <c r="A172" s="158">
        <v>1</v>
      </c>
      <c r="B172" s="159">
        <v>2</v>
      </c>
      <c r="C172" s="160">
        <v>3</v>
      </c>
      <c r="D172" s="161">
        <v>4</v>
      </c>
      <c r="E172" s="161">
        <v>5</v>
      </c>
      <c r="F172" s="161">
        <v>6</v>
      </c>
      <c r="G172" s="161">
        <v>7</v>
      </c>
      <c r="H172" s="161">
        <v>8</v>
      </c>
      <c r="I172" s="161">
        <v>9</v>
      </c>
      <c r="J172" s="161">
        <v>10</v>
      </c>
      <c r="K172" s="161">
        <v>11</v>
      </c>
      <c r="L172" s="160">
        <v>12</v>
      </c>
      <c r="M172" s="161">
        <v>13</v>
      </c>
      <c r="N172" s="161">
        <v>14</v>
      </c>
      <c r="O172" s="162">
        <v>15</v>
      </c>
      <c r="P172" s="160">
        <v>16</v>
      </c>
      <c r="Q172" s="163">
        <v>17</v>
      </c>
      <c r="S172" s="58"/>
      <c r="T172" s="58"/>
    </row>
    <row r="173" spans="1:20" ht="22.5">
      <c r="A173" s="1842" t="s">
        <v>607</v>
      </c>
      <c r="B173" s="46">
        <v>1</v>
      </c>
      <c r="C173" s="1436" t="s">
        <v>220</v>
      </c>
      <c r="D173" s="1436">
        <v>40</v>
      </c>
      <c r="E173" s="1437" t="s">
        <v>57</v>
      </c>
      <c r="F173" s="1438">
        <v>24.93</v>
      </c>
      <c r="G173" s="1438">
        <v>5.44</v>
      </c>
      <c r="H173" s="1438">
        <v>6.4</v>
      </c>
      <c r="I173" s="1438">
        <v>13.09</v>
      </c>
      <c r="J173" s="1439">
        <v>2495.71</v>
      </c>
      <c r="K173" s="1438">
        <v>13.09</v>
      </c>
      <c r="L173" s="1439">
        <v>2495.71</v>
      </c>
      <c r="M173" s="655">
        <f aca="true" t="shared" si="24" ref="M173:M212">K173/L173</f>
        <v>0.005245000420721959</v>
      </c>
      <c r="N173" s="656">
        <v>219.7</v>
      </c>
      <c r="O173" s="472">
        <f aca="true" t="shared" si="25" ref="O173:O212">M173*N173</f>
        <v>1.1523265924326143</v>
      </c>
      <c r="P173" s="472">
        <f aca="true" t="shared" si="26" ref="P173:P212">M173*60*1000</f>
        <v>314.70002524331755</v>
      </c>
      <c r="Q173" s="473">
        <f aca="true" t="shared" si="27" ref="Q173:Q212">P173*N173/1000</f>
        <v>69.13959554595687</v>
      </c>
      <c r="S173" s="58"/>
      <c r="T173" s="58"/>
    </row>
    <row r="174" spans="1:20" s="62" customFormat="1" ht="12.75" customHeight="1">
      <c r="A174" s="1843"/>
      <c r="B174" s="18">
        <v>2</v>
      </c>
      <c r="C174" s="1440" t="s">
        <v>217</v>
      </c>
      <c r="D174" s="1441">
        <v>20</v>
      </c>
      <c r="E174" s="1442" t="s">
        <v>57</v>
      </c>
      <c r="F174" s="1443">
        <v>10.06</v>
      </c>
      <c r="G174" s="1443">
        <v>1.84</v>
      </c>
      <c r="H174" s="1443">
        <v>3.2</v>
      </c>
      <c r="I174" s="1443">
        <v>5.02</v>
      </c>
      <c r="J174" s="1444">
        <v>899.93</v>
      </c>
      <c r="K174" s="1443">
        <v>5.02</v>
      </c>
      <c r="L174" s="1444">
        <v>899.93</v>
      </c>
      <c r="M174" s="564">
        <f t="shared" si="24"/>
        <v>0.005578211638683009</v>
      </c>
      <c r="N174" s="613">
        <v>219.7</v>
      </c>
      <c r="O174" s="479">
        <f t="shared" si="25"/>
        <v>1.2255330970186569</v>
      </c>
      <c r="P174" s="479">
        <f t="shared" si="26"/>
        <v>334.6926983209805</v>
      </c>
      <c r="Q174" s="480">
        <f t="shared" si="27"/>
        <v>73.53198582111942</v>
      </c>
      <c r="S174" s="58"/>
      <c r="T174" s="58"/>
    </row>
    <row r="175" spans="1:20" ht="22.5">
      <c r="A175" s="1843"/>
      <c r="B175" s="18">
        <v>3</v>
      </c>
      <c r="C175" s="1441" t="s">
        <v>218</v>
      </c>
      <c r="D175" s="1441">
        <v>45</v>
      </c>
      <c r="E175" s="1442" t="s">
        <v>219</v>
      </c>
      <c r="F175" s="1443">
        <v>27.67</v>
      </c>
      <c r="G175" s="1443">
        <v>5.01</v>
      </c>
      <c r="H175" s="1443">
        <v>7.2</v>
      </c>
      <c r="I175" s="1443">
        <v>15.46</v>
      </c>
      <c r="J175" s="1444">
        <v>2319.88</v>
      </c>
      <c r="K175" s="1443">
        <v>15.46</v>
      </c>
      <c r="L175" s="1444">
        <v>2319.88</v>
      </c>
      <c r="M175" s="564">
        <f t="shared" si="24"/>
        <v>0.006664137800231047</v>
      </c>
      <c r="N175" s="613">
        <v>219.7</v>
      </c>
      <c r="O175" s="479">
        <f t="shared" si="25"/>
        <v>1.4641110747107609</v>
      </c>
      <c r="P175" s="479">
        <f t="shared" si="26"/>
        <v>399.8482680138628</v>
      </c>
      <c r="Q175" s="480">
        <f t="shared" si="27"/>
        <v>87.84666448264566</v>
      </c>
      <c r="S175" s="58"/>
      <c r="T175" s="58"/>
    </row>
    <row r="176" spans="1:20" s="62" customFormat="1" ht="12.75">
      <c r="A176" s="1843"/>
      <c r="B176" s="18">
        <v>4</v>
      </c>
      <c r="C176" s="1441" t="s">
        <v>223</v>
      </c>
      <c r="D176" s="1441">
        <v>92</v>
      </c>
      <c r="E176" s="1442">
        <v>2007</v>
      </c>
      <c r="F176" s="1443">
        <v>52.61</v>
      </c>
      <c r="G176" s="1443">
        <v>0</v>
      </c>
      <c r="H176" s="1443">
        <v>8.99</v>
      </c>
      <c r="I176" s="1443">
        <v>43.62</v>
      </c>
      <c r="J176" s="1444">
        <v>6320.16</v>
      </c>
      <c r="K176" s="1443">
        <v>43.62</v>
      </c>
      <c r="L176" s="1444">
        <v>6320.16</v>
      </c>
      <c r="M176" s="564">
        <f t="shared" si="24"/>
        <v>0.006901724006987165</v>
      </c>
      <c r="N176" s="613">
        <v>219.7</v>
      </c>
      <c r="O176" s="479">
        <f t="shared" si="25"/>
        <v>1.51630876433508</v>
      </c>
      <c r="P176" s="479">
        <f t="shared" si="26"/>
        <v>414.1034404192299</v>
      </c>
      <c r="Q176" s="480">
        <f t="shared" si="27"/>
        <v>90.97852586010481</v>
      </c>
      <c r="S176" s="58"/>
      <c r="T176" s="58"/>
    </row>
    <row r="177" spans="1:20" s="62" customFormat="1" ht="22.5">
      <c r="A177" s="1843"/>
      <c r="B177" s="18">
        <v>5</v>
      </c>
      <c r="C177" s="1441" t="s">
        <v>216</v>
      </c>
      <c r="D177" s="1441">
        <v>40</v>
      </c>
      <c r="E177" s="1442" t="s">
        <v>57</v>
      </c>
      <c r="F177" s="1443">
        <v>28.31</v>
      </c>
      <c r="G177" s="1443">
        <v>3.47</v>
      </c>
      <c r="H177" s="1443">
        <v>6.4</v>
      </c>
      <c r="I177" s="1443">
        <v>18.43</v>
      </c>
      <c r="J177" s="1444">
        <v>2612.13</v>
      </c>
      <c r="K177" s="1443">
        <v>18.43</v>
      </c>
      <c r="L177" s="1444">
        <v>2612.13</v>
      </c>
      <c r="M177" s="564">
        <f t="shared" si="24"/>
        <v>0.0070555447087242975</v>
      </c>
      <c r="N177" s="613">
        <v>219.7</v>
      </c>
      <c r="O177" s="479">
        <f t="shared" si="25"/>
        <v>1.550103172506728</v>
      </c>
      <c r="P177" s="479">
        <f t="shared" si="26"/>
        <v>423.33268252345783</v>
      </c>
      <c r="Q177" s="480">
        <f t="shared" si="27"/>
        <v>93.00619035040367</v>
      </c>
      <c r="S177" s="58"/>
      <c r="T177" s="58"/>
    </row>
    <row r="178" spans="1:20" s="62" customFormat="1" ht="12.75" customHeight="1">
      <c r="A178" s="1843"/>
      <c r="B178" s="18">
        <v>6</v>
      </c>
      <c r="C178" s="1441" t="s">
        <v>222</v>
      </c>
      <c r="D178" s="1441">
        <v>78</v>
      </c>
      <c r="E178" s="1442">
        <v>2009</v>
      </c>
      <c r="F178" s="1443">
        <v>41.46</v>
      </c>
      <c r="G178" s="1443">
        <v>0</v>
      </c>
      <c r="H178" s="1443">
        <v>3.3</v>
      </c>
      <c r="I178" s="1443">
        <v>38.16</v>
      </c>
      <c r="J178" s="1444">
        <v>5193.04</v>
      </c>
      <c r="K178" s="1443">
        <v>38.16</v>
      </c>
      <c r="L178" s="1444">
        <v>5193.04</v>
      </c>
      <c r="M178" s="564">
        <f t="shared" si="24"/>
        <v>0.007348296951304053</v>
      </c>
      <c r="N178" s="613">
        <v>219.7</v>
      </c>
      <c r="O178" s="479">
        <f t="shared" si="25"/>
        <v>1.6144208402015003</v>
      </c>
      <c r="P178" s="479">
        <f t="shared" si="26"/>
        <v>440.8978170782432</v>
      </c>
      <c r="Q178" s="480">
        <f t="shared" si="27"/>
        <v>96.86525041209002</v>
      </c>
      <c r="S178" s="58"/>
      <c r="T178" s="58"/>
    </row>
    <row r="179" spans="1:20" ht="12.75">
      <c r="A179" s="1843"/>
      <c r="B179" s="18">
        <v>7</v>
      </c>
      <c r="C179" s="1441" t="s">
        <v>224</v>
      </c>
      <c r="D179" s="1441">
        <v>52</v>
      </c>
      <c r="E179" s="1442">
        <v>2007</v>
      </c>
      <c r="F179" s="1443">
        <v>34.25</v>
      </c>
      <c r="G179" s="1443">
        <v>0</v>
      </c>
      <c r="H179" s="1443">
        <v>5.8</v>
      </c>
      <c r="I179" s="1443">
        <v>28.45</v>
      </c>
      <c r="J179" s="1444">
        <v>3767.48</v>
      </c>
      <c r="K179" s="1443">
        <v>28.45</v>
      </c>
      <c r="L179" s="1444">
        <v>3767.48</v>
      </c>
      <c r="M179" s="564">
        <f t="shared" si="24"/>
        <v>0.007551466762929066</v>
      </c>
      <c r="N179" s="613">
        <v>219.7</v>
      </c>
      <c r="O179" s="479">
        <f t="shared" si="25"/>
        <v>1.6590572478155157</v>
      </c>
      <c r="P179" s="479">
        <f t="shared" si="26"/>
        <v>453.08800577574397</v>
      </c>
      <c r="Q179" s="480">
        <f t="shared" si="27"/>
        <v>99.54343486893094</v>
      </c>
      <c r="S179" s="58"/>
      <c r="T179" s="58"/>
    </row>
    <row r="180" spans="1:20" ht="12.75">
      <c r="A180" s="1843"/>
      <c r="B180" s="18">
        <v>8</v>
      </c>
      <c r="C180" s="1441" t="s">
        <v>225</v>
      </c>
      <c r="D180" s="1441">
        <v>17</v>
      </c>
      <c r="E180" s="1442">
        <v>2009</v>
      </c>
      <c r="F180" s="1443">
        <v>17.38</v>
      </c>
      <c r="G180" s="1443">
        <v>0</v>
      </c>
      <c r="H180" s="1443">
        <v>3.7223</v>
      </c>
      <c r="I180" s="1443">
        <v>13.6577</v>
      </c>
      <c r="J180" s="1444">
        <v>1463.65</v>
      </c>
      <c r="K180" s="1443">
        <v>13.6577</v>
      </c>
      <c r="L180" s="1444">
        <v>1463.65</v>
      </c>
      <c r="M180" s="564">
        <f t="shared" si="24"/>
        <v>0.009331260888873706</v>
      </c>
      <c r="N180" s="613">
        <v>219.7</v>
      </c>
      <c r="O180" s="479">
        <f t="shared" si="25"/>
        <v>2.050078017285553</v>
      </c>
      <c r="P180" s="479">
        <f t="shared" si="26"/>
        <v>559.8756533324224</v>
      </c>
      <c r="Q180" s="480">
        <f t="shared" si="27"/>
        <v>123.0046810371332</v>
      </c>
      <c r="S180" s="58"/>
      <c r="T180" s="58"/>
    </row>
    <row r="181" spans="1:20" ht="22.5">
      <c r="A181" s="1843"/>
      <c r="B181" s="18">
        <v>9</v>
      </c>
      <c r="C181" s="1441" t="s">
        <v>221</v>
      </c>
      <c r="D181" s="1441">
        <v>18</v>
      </c>
      <c r="E181" s="1442" t="s">
        <v>219</v>
      </c>
      <c r="F181" s="1443">
        <v>13.32</v>
      </c>
      <c r="G181" s="1443">
        <v>1.33</v>
      </c>
      <c r="H181" s="1443">
        <v>2.73</v>
      </c>
      <c r="I181" s="1443">
        <v>9.26</v>
      </c>
      <c r="J181" s="1444">
        <v>935.5</v>
      </c>
      <c r="K181" s="1443">
        <v>9.26</v>
      </c>
      <c r="L181" s="1444">
        <v>935.5</v>
      </c>
      <c r="M181" s="564">
        <f t="shared" si="24"/>
        <v>0.009898450026723677</v>
      </c>
      <c r="N181" s="613">
        <v>219.7</v>
      </c>
      <c r="O181" s="479">
        <f t="shared" si="25"/>
        <v>2.1746894708711917</v>
      </c>
      <c r="P181" s="479">
        <f t="shared" si="26"/>
        <v>593.9070016034206</v>
      </c>
      <c r="Q181" s="480">
        <f t="shared" si="27"/>
        <v>130.4813682522715</v>
      </c>
      <c r="S181" s="58"/>
      <c r="T181" s="58"/>
    </row>
    <row r="182" spans="1:20" ht="23.25" thickBot="1">
      <c r="A182" s="1844"/>
      <c r="B182" s="47">
        <v>10</v>
      </c>
      <c r="C182" s="1445" t="s">
        <v>226</v>
      </c>
      <c r="D182" s="1445">
        <v>4</v>
      </c>
      <c r="E182" s="1446" t="s">
        <v>57</v>
      </c>
      <c r="F182" s="1447">
        <v>3.54</v>
      </c>
      <c r="G182" s="1447">
        <v>0.36</v>
      </c>
      <c r="H182" s="1447">
        <v>0.04</v>
      </c>
      <c r="I182" s="1447">
        <v>3.14</v>
      </c>
      <c r="J182" s="1448">
        <v>193.25</v>
      </c>
      <c r="K182" s="1447">
        <v>3.14</v>
      </c>
      <c r="L182" s="1448">
        <v>193.25</v>
      </c>
      <c r="M182" s="567">
        <f t="shared" si="24"/>
        <v>0.016248382923673997</v>
      </c>
      <c r="N182" s="568">
        <v>219.7</v>
      </c>
      <c r="O182" s="569">
        <f t="shared" si="25"/>
        <v>3.569769728331177</v>
      </c>
      <c r="P182" s="569">
        <f t="shared" si="26"/>
        <v>974.9029754204398</v>
      </c>
      <c r="Q182" s="570">
        <f t="shared" si="27"/>
        <v>214.18618369987064</v>
      </c>
      <c r="S182" s="58"/>
      <c r="T182" s="58"/>
    </row>
    <row r="183" spans="1:20" ht="12.75">
      <c r="A183" s="1845" t="s">
        <v>608</v>
      </c>
      <c r="B183" s="351">
        <v>1</v>
      </c>
      <c r="C183" s="1449" t="s">
        <v>227</v>
      </c>
      <c r="D183" s="1450">
        <v>54</v>
      </c>
      <c r="E183" s="1451" t="s">
        <v>57</v>
      </c>
      <c r="F183" s="1452">
        <v>40.26</v>
      </c>
      <c r="G183" s="1452">
        <v>5.8</v>
      </c>
      <c r="H183" s="1452">
        <v>8.64</v>
      </c>
      <c r="I183" s="1452">
        <v>25.82</v>
      </c>
      <c r="J183" s="1453">
        <v>2987.33</v>
      </c>
      <c r="K183" s="1452">
        <v>25.82</v>
      </c>
      <c r="L183" s="1453">
        <v>2987.33</v>
      </c>
      <c r="M183" s="1106">
        <f t="shared" si="24"/>
        <v>0.00864316965316855</v>
      </c>
      <c r="N183" s="630">
        <v>219.7</v>
      </c>
      <c r="O183" s="502">
        <f t="shared" si="25"/>
        <v>1.8989043728011303</v>
      </c>
      <c r="P183" s="502">
        <f t="shared" si="26"/>
        <v>518.590179190113</v>
      </c>
      <c r="Q183" s="503">
        <f t="shared" si="27"/>
        <v>113.9342623680678</v>
      </c>
      <c r="S183" s="58"/>
      <c r="T183" s="58"/>
    </row>
    <row r="184" spans="1:20" ht="12.75">
      <c r="A184" s="1846"/>
      <c r="B184" s="345">
        <v>2</v>
      </c>
      <c r="C184" s="1454" t="s">
        <v>232</v>
      </c>
      <c r="D184" s="1455">
        <v>15</v>
      </c>
      <c r="E184" s="1456" t="s">
        <v>57</v>
      </c>
      <c r="F184" s="1457">
        <v>15.3</v>
      </c>
      <c r="G184" s="1457">
        <v>2.8</v>
      </c>
      <c r="H184" s="1457">
        <v>2.4</v>
      </c>
      <c r="I184" s="1457">
        <v>10.1</v>
      </c>
      <c r="J184" s="1458">
        <v>1120.11</v>
      </c>
      <c r="K184" s="1457">
        <v>10.1</v>
      </c>
      <c r="L184" s="1458">
        <v>1120.11</v>
      </c>
      <c r="M184" s="575">
        <f t="shared" si="24"/>
        <v>0.009016971547437306</v>
      </c>
      <c r="N184" s="576">
        <v>219.7</v>
      </c>
      <c r="O184" s="307">
        <f t="shared" si="25"/>
        <v>1.981028648971976</v>
      </c>
      <c r="P184" s="307">
        <f t="shared" si="26"/>
        <v>541.0182928462384</v>
      </c>
      <c r="Q184" s="308">
        <f t="shared" si="27"/>
        <v>118.86171893831857</v>
      </c>
      <c r="S184" s="58"/>
      <c r="T184" s="58"/>
    </row>
    <row r="185" spans="1:20" ht="12.75">
      <c r="A185" s="1846"/>
      <c r="B185" s="345">
        <v>3</v>
      </c>
      <c r="C185" s="1454" t="s">
        <v>229</v>
      </c>
      <c r="D185" s="1455">
        <v>56</v>
      </c>
      <c r="E185" s="1456" t="s">
        <v>57</v>
      </c>
      <c r="F185" s="1457">
        <v>43.05</v>
      </c>
      <c r="G185" s="1457">
        <v>6.37</v>
      </c>
      <c r="H185" s="1457">
        <v>8.64</v>
      </c>
      <c r="I185" s="1457">
        <v>28.04</v>
      </c>
      <c r="J185" s="1458">
        <v>3028.84</v>
      </c>
      <c r="K185" s="1457">
        <v>28.04</v>
      </c>
      <c r="L185" s="1458">
        <v>3028.84</v>
      </c>
      <c r="M185" s="575">
        <f t="shared" si="24"/>
        <v>0.009257669602884272</v>
      </c>
      <c r="N185" s="576">
        <v>219.7</v>
      </c>
      <c r="O185" s="307">
        <f t="shared" si="25"/>
        <v>2.0339100117536746</v>
      </c>
      <c r="P185" s="307">
        <f t="shared" si="26"/>
        <v>555.4601761730563</v>
      </c>
      <c r="Q185" s="308">
        <f t="shared" si="27"/>
        <v>122.03460070522047</v>
      </c>
      <c r="S185" s="58"/>
      <c r="T185" s="58"/>
    </row>
    <row r="186" spans="1:20" ht="12.75">
      <c r="A186" s="1846"/>
      <c r="B186" s="345">
        <v>4</v>
      </c>
      <c r="C186" s="1454" t="s">
        <v>231</v>
      </c>
      <c r="D186" s="1455">
        <v>30</v>
      </c>
      <c r="E186" s="1456" t="s">
        <v>57</v>
      </c>
      <c r="F186" s="1457">
        <v>28</v>
      </c>
      <c r="G186" s="1457">
        <v>3.68</v>
      </c>
      <c r="H186" s="1457">
        <v>4.8</v>
      </c>
      <c r="I186" s="1457">
        <v>19.52</v>
      </c>
      <c r="J186" s="1458">
        <v>2051.95</v>
      </c>
      <c r="K186" s="1457">
        <v>19.52</v>
      </c>
      <c r="L186" s="1458">
        <v>2051.95</v>
      </c>
      <c r="M186" s="575">
        <f t="shared" si="24"/>
        <v>0.009512902361168646</v>
      </c>
      <c r="N186" s="576">
        <v>219.7</v>
      </c>
      <c r="O186" s="307">
        <f t="shared" si="25"/>
        <v>2.0899846487487515</v>
      </c>
      <c r="P186" s="307">
        <f t="shared" si="26"/>
        <v>570.7741416701188</v>
      </c>
      <c r="Q186" s="308">
        <f t="shared" si="27"/>
        <v>125.39907892492508</v>
      </c>
      <c r="S186" s="58"/>
      <c r="T186" s="58"/>
    </row>
    <row r="187" spans="1:20" ht="12.75">
      <c r="A187" s="1846"/>
      <c r="B187" s="345">
        <v>5</v>
      </c>
      <c r="C187" s="1454" t="s">
        <v>235</v>
      </c>
      <c r="D187" s="1455">
        <v>30</v>
      </c>
      <c r="E187" s="1456" t="s">
        <v>57</v>
      </c>
      <c r="F187" s="1457">
        <v>30.6</v>
      </c>
      <c r="G187" s="1457">
        <v>3.59</v>
      </c>
      <c r="H187" s="1457">
        <v>4.8</v>
      </c>
      <c r="I187" s="1457">
        <v>22.21</v>
      </c>
      <c r="J187" s="1458">
        <v>2013.33</v>
      </c>
      <c r="K187" s="1457">
        <v>22.21</v>
      </c>
      <c r="L187" s="1458">
        <v>2013.33</v>
      </c>
      <c r="M187" s="575">
        <f t="shared" si="24"/>
        <v>0.011031475217674202</v>
      </c>
      <c r="N187" s="576">
        <v>219.7</v>
      </c>
      <c r="O187" s="307">
        <f t="shared" si="25"/>
        <v>2.423615105323022</v>
      </c>
      <c r="P187" s="307">
        <f t="shared" si="26"/>
        <v>661.8885130604522</v>
      </c>
      <c r="Q187" s="308">
        <f t="shared" si="27"/>
        <v>145.41690631938133</v>
      </c>
      <c r="S187" s="58"/>
      <c r="T187" s="58"/>
    </row>
    <row r="188" spans="1:20" ht="12.75">
      <c r="A188" s="1846"/>
      <c r="B188" s="345">
        <v>6</v>
      </c>
      <c r="C188" s="1454" t="s">
        <v>228</v>
      </c>
      <c r="D188" s="1455">
        <v>54</v>
      </c>
      <c r="E188" s="1456" t="s">
        <v>57</v>
      </c>
      <c r="F188" s="1457">
        <v>49.08</v>
      </c>
      <c r="G188" s="1457">
        <v>6.62</v>
      </c>
      <c r="H188" s="1457">
        <v>8.64</v>
      </c>
      <c r="I188" s="1457">
        <v>33.82</v>
      </c>
      <c r="J188" s="1458">
        <v>2985.12</v>
      </c>
      <c r="K188" s="1457">
        <v>33.82</v>
      </c>
      <c r="L188" s="1458">
        <v>2985.12</v>
      </c>
      <c r="M188" s="575">
        <f t="shared" si="24"/>
        <v>0.011329527791177574</v>
      </c>
      <c r="N188" s="576">
        <v>219.7</v>
      </c>
      <c r="O188" s="307">
        <f t="shared" si="25"/>
        <v>2.489097255721713</v>
      </c>
      <c r="P188" s="307">
        <f t="shared" si="26"/>
        <v>679.7716674706544</v>
      </c>
      <c r="Q188" s="308">
        <f t="shared" si="27"/>
        <v>149.34583534330275</v>
      </c>
      <c r="S188" s="58"/>
      <c r="T188" s="58"/>
    </row>
    <row r="189" spans="1:20" ht="12.75">
      <c r="A189" s="1846"/>
      <c r="B189" s="345">
        <v>7</v>
      </c>
      <c r="C189" s="1454" t="s">
        <v>234</v>
      </c>
      <c r="D189" s="1455">
        <v>54</v>
      </c>
      <c r="E189" s="1456" t="s">
        <v>57</v>
      </c>
      <c r="F189" s="1457">
        <v>51.47</v>
      </c>
      <c r="G189" s="1457">
        <v>7.59</v>
      </c>
      <c r="H189" s="1457">
        <v>8.64</v>
      </c>
      <c r="I189" s="1457">
        <v>35.24</v>
      </c>
      <c r="J189" s="1458">
        <v>3008.9</v>
      </c>
      <c r="K189" s="1457">
        <v>35.24</v>
      </c>
      <c r="L189" s="1458">
        <v>3008.9</v>
      </c>
      <c r="M189" s="575">
        <f t="shared" si="24"/>
        <v>0.011711921300142909</v>
      </c>
      <c r="N189" s="576">
        <v>219.7</v>
      </c>
      <c r="O189" s="307">
        <f t="shared" si="25"/>
        <v>2.573109109641397</v>
      </c>
      <c r="P189" s="307">
        <f t="shared" si="26"/>
        <v>702.7152780085746</v>
      </c>
      <c r="Q189" s="308">
        <f t="shared" si="27"/>
        <v>154.38654657848383</v>
      </c>
      <c r="S189" s="58"/>
      <c r="T189" s="58"/>
    </row>
    <row r="190" spans="1:20" ht="12.75">
      <c r="A190" s="1846"/>
      <c r="B190" s="345">
        <v>8</v>
      </c>
      <c r="C190" s="1454" t="s">
        <v>233</v>
      </c>
      <c r="D190" s="1455">
        <v>52</v>
      </c>
      <c r="E190" s="1456" t="s">
        <v>57</v>
      </c>
      <c r="F190" s="1457">
        <v>49.47</v>
      </c>
      <c r="G190" s="1457">
        <v>5.38</v>
      </c>
      <c r="H190" s="1457">
        <v>8.48</v>
      </c>
      <c r="I190" s="1457">
        <v>35.61</v>
      </c>
      <c r="J190" s="1458">
        <v>2936.04</v>
      </c>
      <c r="K190" s="1457">
        <v>34.86</v>
      </c>
      <c r="L190" s="1458">
        <v>2936.04</v>
      </c>
      <c r="M190" s="575">
        <f t="shared" si="24"/>
        <v>0.011873135243389055</v>
      </c>
      <c r="N190" s="576">
        <v>219.7</v>
      </c>
      <c r="O190" s="307">
        <f t="shared" si="25"/>
        <v>2.6085278129725755</v>
      </c>
      <c r="P190" s="307">
        <f t="shared" si="26"/>
        <v>712.3881146033433</v>
      </c>
      <c r="Q190" s="308">
        <f t="shared" si="27"/>
        <v>156.5116687783545</v>
      </c>
      <c r="S190" s="58"/>
      <c r="T190" s="58"/>
    </row>
    <row r="191" spans="1:20" ht="12.75">
      <c r="A191" s="1846"/>
      <c r="B191" s="345">
        <v>9</v>
      </c>
      <c r="C191" s="1454" t="s">
        <v>230</v>
      </c>
      <c r="D191" s="1455">
        <v>53</v>
      </c>
      <c r="E191" s="1456" t="s">
        <v>57</v>
      </c>
      <c r="F191" s="1457">
        <v>53.94</v>
      </c>
      <c r="G191" s="1457">
        <v>5.26</v>
      </c>
      <c r="H191" s="1457">
        <v>8.56</v>
      </c>
      <c r="I191" s="1457">
        <v>40.12</v>
      </c>
      <c r="J191" s="1458">
        <v>2943.21</v>
      </c>
      <c r="K191" s="1457">
        <v>39.64</v>
      </c>
      <c r="L191" s="1458">
        <v>2943.21</v>
      </c>
      <c r="M191" s="575">
        <f t="shared" si="24"/>
        <v>0.01346828802565906</v>
      </c>
      <c r="N191" s="576">
        <v>219.7</v>
      </c>
      <c r="O191" s="307">
        <f t="shared" si="25"/>
        <v>2.958982879237295</v>
      </c>
      <c r="P191" s="307">
        <f t="shared" si="26"/>
        <v>808.0972815395436</v>
      </c>
      <c r="Q191" s="308">
        <f t="shared" si="27"/>
        <v>177.5389727542377</v>
      </c>
      <c r="S191" s="58"/>
      <c r="T191" s="58"/>
    </row>
    <row r="192" spans="1:20" ht="13.5" thickBot="1">
      <c r="A192" s="1847"/>
      <c r="B192" s="355">
        <v>10</v>
      </c>
      <c r="C192" s="1459" t="s">
        <v>236</v>
      </c>
      <c r="D192" s="1460">
        <v>18</v>
      </c>
      <c r="E192" s="1461" t="s">
        <v>57</v>
      </c>
      <c r="F192" s="1462">
        <v>19.69</v>
      </c>
      <c r="G192" s="1462">
        <v>1.98</v>
      </c>
      <c r="H192" s="1462">
        <v>2.88</v>
      </c>
      <c r="I192" s="1462">
        <v>14.83</v>
      </c>
      <c r="J192" s="1463">
        <v>946.37</v>
      </c>
      <c r="K192" s="1462">
        <v>14.83</v>
      </c>
      <c r="L192" s="1463">
        <v>946.37</v>
      </c>
      <c r="M192" s="577">
        <f t="shared" si="24"/>
        <v>0.015670403753288882</v>
      </c>
      <c r="N192" s="578">
        <v>219.7</v>
      </c>
      <c r="O192" s="517">
        <f t="shared" si="25"/>
        <v>3.442787704597567</v>
      </c>
      <c r="P192" s="517">
        <f t="shared" si="26"/>
        <v>940.224225197333</v>
      </c>
      <c r="Q192" s="518">
        <f t="shared" si="27"/>
        <v>206.56726227585403</v>
      </c>
      <c r="S192" s="58"/>
      <c r="T192" s="58"/>
    </row>
    <row r="193" spans="1:20" ht="12.75">
      <c r="A193" s="1825" t="s">
        <v>572</v>
      </c>
      <c r="B193" s="115">
        <v>1</v>
      </c>
      <c r="C193" s="1464" t="s">
        <v>243</v>
      </c>
      <c r="D193" s="1464">
        <v>76</v>
      </c>
      <c r="E193" s="1465" t="s">
        <v>57</v>
      </c>
      <c r="F193" s="1466">
        <v>37.48</v>
      </c>
      <c r="G193" s="1466">
        <v>6.45</v>
      </c>
      <c r="H193" s="1467">
        <v>0.76</v>
      </c>
      <c r="I193" s="1466">
        <v>30.27</v>
      </c>
      <c r="J193" s="1467">
        <v>1931.61</v>
      </c>
      <c r="K193" s="1466">
        <v>30.27</v>
      </c>
      <c r="L193" s="1467">
        <v>1931.61</v>
      </c>
      <c r="M193" s="674">
        <f t="shared" si="24"/>
        <v>0.0156708652367714</v>
      </c>
      <c r="N193" s="675">
        <v>219.7</v>
      </c>
      <c r="O193" s="315">
        <f t="shared" si="25"/>
        <v>3.4428890925186764</v>
      </c>
      <c r="P193" s="315">
        <f t="shared" si="26"/>
        <v>940.2519142062839</v>
      </c>
      <c r="Q193" s="316">
        <f t="shared" si="27"/>
        <v>206.57334555112055</v>
      </c>
      <c r="S193" s="58"/>
      <c r="T193" s="58"/>
    </row>
    <row r="194" spans="1:20" ht="12.75">
      <c r="A194" s="1826"/>
      <c r="B194" s="116">
        <v>2</v>
      </c>
      <c r="C194" s="1468" t="s">
        <v>245</v>
      </c>
      <c r="D194" s="1468">
        <v>33</v>
      </c>
      <c r="E194" s="1469" t="s">
        <v>57</v>
      </c>
      <c r="F194" s="1470">
        <v>31.19</v>
      </c>
      <c r="G194" s="1470">
        <v>2.54</v>
      </c>
      <c r="H194" s="1471">
        <v>5.12</v>
      </c>
      <c r="I194" s="1470">
        <v>23.53</v>
      </c>
      <c r="J194" s="1471">
        <v>1419.26</v>
      </c>
      <c r="K194" s="1470">
        <v>23.53</v>
      </c>
      <c r="L194" s="1471">
        <v>1419.26</v>
      </c>
      <c r="M194" s="587">
        <f t="shared" si="24"/>
        <v>0.01657906232825557</v>
      </c>
      <c r="N194" s="589">
        <v>219.7</v>
      </c>
      <c r="O194" s="319">
        <f t="shared" si="25"/>
        <v>3.642419993517749</v>
      </c>
      <c r="P194" s="319">
        <f t="shared" si="26"/>
        <v>994.7437396953343</v>
      </c>
      <c r="Q194" s="320">
        <f t="shared" si="27"/>
        <v>218.54519961106493</v>
      </c>
      <c r="S194" s="58"/>
      <c r="T194" s="58"/>
    </row>
    <row r="195" spans="1:20" ht="12.75">
      <c r="A195" s="1826"/>
      <c r="B195" s="116">
        <v>3</v>
      </c>
      <c r="C195" s="1468" t="s">
        <v>240</v>
      </c>
      <c r="D195" s="1468">
        <v>59</v>
      </c>
      <c r="E195" s="1469" t="s">
        <v>57</v>
      </c>
      <c r="F195" s="1470">
        <v>49.42</v>
      </c>
      <c r="G195" s="1470">
        <v>5.76</v>
      </c>
      <c r="H195" s="1471">
        <v>0.6</v>
      </c>
      <c r="I195" s="1470">
        <v>43.07</v>
      </c>
      <c r="J195" s="1471">
        <v>2449.72</v>
      </c>
      <c r="K195" s="1470">
        <v>43.07</v>
      </c>
      <c r="L195" s="1471">
        <v>2449.72</v>
      </c>
      <c r="M195" s="587">
        <f t="shared" si="24"/>
        <v>0.017581601162581846</v>
      </c>
      <c r="N195" s="589">
        <v>219.7</v>
      </c>
      <c r="O195" s="319">
        <f t="shared" si="25"/>
        <v>3.862677775419231</v>
      </c>
      <c r="P195" s="319">
        <f t="shared" si="26"/>
        <v>1054.8960697549107</v>
      </c>
      <c r="Q195" s="320">
        <f t="shared" si="27"/>
        <v>231.76066652515388</v>
      </c>
      <c r="S195" s="58"/>
      <c r="T195" s="58"/>
    </row>
    <row r="196" spans="1:20" ht="12.75">
      <c r="A196" s="1826"/>
      <c r="B196" s="116">
        <v>4</v>
      </c>
      <c r="C196" s="1468" t="s">
        <v>242</v>
      </c>
      <c r="D196" s="1468">
        <v>107</v>
      </c>
      <c r="E196" s="1472" t="s">
        <v>57</v>
      </c>
      <c r="F196" s="1470">
        <v>71.43</v>
      </c>
      <c r="G196" s="1470">
        <v>6.22</v>
      </c>
      <c r="H196" s="1471">
        <v>17.28</v>
      </c>
      <c r="I196" s="1470">
        <v>47.93</v>
      </c>
      <c r="J196" s="1471">
        <v>2632.02</v>
      </c>
      <c r="K196" s="1470">
        <v>47.55</v>
      </c>
      <c r="L196" s="1471">
        <v>2611.68</v>
      </c>
      <c r="M196" s="587">
        <f t="shared" si="24"/>
        <v>0.01820667156772652</v>
      </c>
      <c r="N196" s="589">
        <v>219.7</v>
      </c>
      <c r="O196" s="319">
        <f t="shared" si="25"/>
        <v>4.000005743429516</v>
      </c>
      <c r="P196" s="319">
        <f t="shared" si="26"/>
        <v>1092.400294063591</v>
      </c>
      <c r="Q196" s="320">
        <f t="shared" si="27"/>
        <v>240.00034460577092</v>
      </c>
      <c r="S196" s="58"/>
      <c r="T196" s="58"/>
    </row>
    <row r="197" spans="1:20" ht="12.75">
      <c r="A197" s="1826"/>
      <c r="B197" s="116">
        <v>5</v>
      </c>
      <c r="C197" s="1468" t="s">
        <v>237</v>
      </c>
      <c r="D197" s="1468">
        <v>32</v>
      </c>
      <c r="E197" s="1469" t="s">
        <v>57</v>
      </c>
      <c r="F197" s="1470">
        <v>26.53</v>
      </c>
      <c r="G197" s="1470">
        <v>2.47</v>
      </c>
      <c r="H197" s="1471">
        <v>0.31</v>
      </c>
      <c r="I197" s="1470">
        <v>23.75</v>
      </c>
      <c r="J197" s="1471">
        <v>1286.95</v>
      </c>
      <c r="K197" s="1470">
        <v>21.57</v>
      </c>
      <c r="L197" s="1471">
        <v>1168.72</v>
      </c>
      <c r="M197" s="587">
        <f t="shared" si="24"/>
        <v>0.01845608871243754</v>
      </c>
      <c r="N197" s="589">
        <v>219.7</v>
      </c>
      <c r="O197" s="319">
        <f t="shared" si="25"/>
        <v>4.054802690122527</v>
      </c>
      <c r="P197" s="319">
        <f t="shared" si="26"/>
        <v>1107.3653227462523</v>
      </c>
      <c r="Q197" s="320">
        <f t="shared" si="27"/>
        <v>243.28816140735162</v>
      </c>
      <c r="S197" s="58"/>
      <c r="T197" s="58"/>
    </row>
    <row r="198" spans="1:20" ht="12.75">
      <c r="A198" s="1826"/>
      <c r="B198" s="116">
        <v>6</v>
      </c>
      <c r="C198" s="1468" t="s">
        <v>238</v>
      </c>
      <c r="D198" s="1468">
        <v>48</v>
      </c>
      <c r="E198" s="1469" t="s">
        <v>57</v>
      </c>
      <c r="F198" s="1470">
        <v>47.16</v>
      </c>
      <c r="G198" s="1470">
        <v>3.41</v>
      </c>
      <c r="H198" s="1471">
        <v>7.6</v>
      </c>
      <c r="I198" s="1470">
        <v>36.15</v>
      </c>
      <c r="J198" s="1471">
        <v>1955.1</v>
      </c>
      <c r="K198" s="1470">
        <v>36.15</v>
      </c>
      <c r="L198" s="1471">
        <v>1955.1</v>
      </c>
      <c r="M198" s="587">
        <f t="shared" si="24"/>
        <v>0.01849010280804051</v>
      </c>
      <c r="N198" s="589">
        <v>219.7</v>
      </c>
      <c r="O198" s="319">
        <f t="shared" si="25"/>
        <v>4.0622755869265</v>
      </c>
      <c r="P198" s="319">
        <f t="shared" si="26"/>
        <v>1109.4061684824305</v>
      </c>
      <c r="Q198" s="320">
        <f t="shared" si="27"/>
        <v>243.73653521558998</v>
      </c>
      <c r="S198" s="58"/>
      <c r="T198" s="58"/>
    </row>
    <row r="199" spans="1:20" ht="12.75">
      <c r="A199" s="1826"/>
      <c r="B199" s="116">
        <v>7</v>
      </c>
      <c r="C199" s="1468" t="s">
        <v>241</v>
      </c>
      <c r="D199" s="1468">
        <v>108</v>
      </c>
      <c r="E199" s="1472" t="s">
        <v>57</v>
      </c>
      <c r="F199" s="1470">
        <v>72.91</v>
      </c>
      <c r="G199" s="1470">
        <v>5.7</v>
      </c>
      <c r="H199" s="1471">
        <v>17.28</v>
      </c>
      <c r="I199" s="1470">
        <v>49.93</v>
      </c>
      <c r="J199" s="1471">
        <v>2561.06</v>
      </c>
      <c r="K199" s="1470">
        <v>49.93</v>
      </c>
      <c r="L199" s="1471">
        <v>2561.06</v>
      </c>
      <c r="M199" s="587">
        <f t="shared" si="24"/>
        <v>0.01949583375633527</v>
      </c>
      <c r="N199" s="589">
        <v>219.7</v>
      </c>
      <c r="O199" s="319">
        <f t="shared" si="25"/>
        <v>4.283234676266859</v>
      </c>
      <c r="P199" s="319">
        <f t="shared" si="26"/>
        <v>1169.750025380116</v>
      </c>
      <c r="Q199" s="320">
        <f t="shared" si="27"/>
        <v>256.9940805760115</v>
      </c>
      <c r="S199" s="58"/>
      <c r="T199" s="58"/>
    </row>
    <row r="200" spans="1:20" ht="12.75">
      <c r="A200" s="1826"/>
      <c r="B200" s="116">
        <v>8</v>
      </c>
      <c r="C200" s="1468" t="s">
        <v>239</v>
      </c>
      <c r="D200" s="1468">
        <v>12</v>
      </c>
      <c r="E200" s="1469" t="s">
        <v>57</v>
      </c>
      <c r="F200" s="1470">
        <v>14.04</v>
      </c>
      <c r="G200" s="1470">
        <v>1.39</v>
      </c>
      <c r="H200" s="1471">
        <v>1.76</v>
      </c>
      <c r="I200" s="1470">
        <v>10.89</v>
      </c>
      <c r="J200" s="1471">
        <v>604.23</v>
      </c>
      <c r="K200" s="1470">
        <v>10.8</v>
      </c>
      <c r="L200" s="1471">
        <v>552.99</v>
      </c>
      <c r="M200" s="587">
        <f t="shared" si="24"/>
        <v>0.01953019041935659</v>
      </c>
      <c r="N200" s="589">
        <v>219.7</v>
      </c>
      <c r="O200" s="319">
        <f t="shared" si="25"/>
        <v>4.290782835132643</v>
      </c>
      <c r="P200" s="319">
        <f t="shared" si="26"/>
        <v>1171.8114251613954</v>
      </c>
      <c r="Q200" s="320">
        <f t="shared" si="27"/>
        <v>257.4469701079586</v>
      </c>
      <c r="S200" s="58"/>
      <c r="T200" s="58"/>
    </row>
    <row r="201" spans="1:20" ht="12.75">
      <c r="A201" s="1826"/>
      <c r="B201" s="116">
        <v>9</v>
      </c>
      <c r="C201" s="1468" t="s">
        <v>244</v>
      </c>
      <c r="D201" s="1468">
        <v>107</v>
      </c>
      <c r="E201" s="1472" t="s">
        <v>57</v>
      </c>
      <c r="F201" s="1470">
        <v>77.47</v>
      </c>
      <c r="G201" s="1470">
        <v>6.51</v>
      </c>
      <c r="H201" s="1471">
        <v>17.2</v>
      </c>
      <c r="I201" s="1470">
        <v>53.76</v>
      </c>
      <c r="J201" s="1471">
        <v>2563.58</v>
      </c>
      <c r="K201" s="1470">
        <v>53.76</v>
      </c>
      <c r="L201" s="1471">
        <v>2563.58</v>
      </c>
      <c r="M201" s="587">
        <f t="shared" si="24"/>
        <v>0.020970673823325195</v>
      </c>
      <c r="N201" s="589">
        <v>219.7</v>
      </c>
      <c r="O201" s="319">
        <f t="shared" si="25"/>
        <v>4.607257038984545</v>
      </c>
      <c r="P201" s="319">
        <f t="shared" si="26"/>
        <v>1258.2404293995116</v>
      </c>
      <c r="Q201" s="320">
        <f t="shared" si="27"/>
        <v>276.43542233907266</v>
      </c>
      <c r="S201" s="58"/>
      <c r="T201" s="58"/>
    </row>
    <row r="202" spans="1:20" ht="13.5" thickBot="1">
      <c r="A202" s="1827"/>
      <c r="B202" s="119">
        <v>10</v>
      </c>
      <c r="C202" s="1473" t="s">
        <v>246</v>
      </c>
      <c r="D202" s="1473">
        <v>105</v>
      </c>
      <c r="E202" s="1474" t="s">
        <v>57</v>
      </c>
      <c r="F202" s="1475">
        <v>79.97</v>
      </c>
      <c r="G202" s="1475">
        <v>8.08</v>
      </c>
      <c r="H202" s="1476">
        <v>17.13</v>
      </c>
      <c r="I202" s="1475">
        <v>54.76</v>
      </c>
      <c r="J202" s="1476">
        <v>2608.98</v>
      </c>
      <c r="K202" s="1475">
        <v>53.31</v>
      </c>
      <c r="L202" s="1476">
        <v>2539.69</v>
      </c>
      <c r="M202" s="590">
        <f t="shared" si="24"/>
        <v>0.02099075083966941</v>
      </c>
      <c r="N202" s="626">
        <v>219.7</v>
      </c>
      <c r="O202" s="323">
        <f t="shared" si="25"/>
        <v>4.611667959475369</v>
      </c>
      <c r="P202" s="323">
        <f t="shared" si="26"/>
        <v>1259.4450503801647</v>
      </c>
      <c r="Q202" s="324">
        <f t="shared" si="27"/>
        <v>276.7000775685222</v>
      </c>
      <c r="S202" s="58"/>
      <c r="T202" s="58"/>
    </row>
    <row r="203" spans="1:20" ht="12.75">
      <c r="A203" s="1828" t="s">
        <v>582</v>
      </c>
      <c r="B203" s="24">
        <v>1</v>
      </c>
      <c r="C203" s="1477" t="s">
        <v>248</v>
      </c>
      <c r="D203" s="1477">
        <v>6</v>
      </c>
      <c r="E203" s="1478" t="s">
        <v>57</v>
      </c>
      <c r="F203" s="1479">
        <v>7.72</v>
      </c>
      <c r="G203" s="1479">
        <v>0.56</v>
      </c>
      <c r="H203" s="1480">
        <v>0.96</v>
      </c>
      <c r="I203" s="1479">
        <v>6.2</v>
      </c>
      <c r="J203" s="1480">
        <v>305.61</v>
      </c>
      <c r="K203" s="1479">
        <v>6.2</v>
      </c>
      <c r="L203" s="1480">
        <v>305.61</v>
      </c>
      <c r="M203" s="267">
        <f t="shared" si="24"/>
        <v>0.020287294263931152</v>
      </c>
      <c r="N203" s="268">
        <v>219.7</v>
      </c>
      <c r="O203" s="269">
        <f t="shared" si="25"/>
        <v>4.457118549785674</v>
      </c>
      <c r="P203" s="269">
        <f t="shared" si="26"/>
        <v>1217.237655835869</v>
      </c>
      <c r="Q203" s="270">
        <f t="shared" si="27"/>
        <v>267.42711298714045</v>
      </c>
      <c r="S203" s="58"/>
      <c r="T203" s="58"/>
    </row>
    <row r="204" spans="1:20" ht="12.75">
      <c r="A204" s="1829"/>
      <c r="B204" s="26">
        <v>2</v>
      </c>
      <c r="C204" s="1481" t="s">
        <v>253</v>
      </c>
      <c r="D204" s="1481">
        <v>24</v>
      </c>
      <c r="E204" s="1482" t="s">
        <v>57</v>
      </c>
      <c r="F204" s="1483">
        <v>34.86</v>
      </c>
      <c r="G204" s="1483">
        <v>2.4</v>
      </c>
      <c r="H204" s="1484">
        <v>2.95</v>
      </c>
      <c r="I204" s="1483">
        <v>29.51</v>
      </c>
      <c r="J204" s="1484">
        <v>1451.37</v>
      </c>
      <c r="K204" s="1483">
        <v>25.31</v>
      </c>
      <c r="L204" s="1484">
        <v>1207.11</v>
      </c>
      <c r="M204" s="445">
        <f t="shared" si="24"/>
        <v>0.02096743461656353</v>
      </c>
      <c r="N204" s="446">
        <v>219.7</v>
      </c>
      <c r="O204" s="447">
        <f t="shared" si="25"/>
        <v>4.6065453852590075</v>
      </c>
      <c r="P204" s="447">
        <f t="shared" si="26"/>
        <v>1258.0460769938118</v>
      </c>
      <c r="Q204" s="448">
        <f t="shared" si="27"/>
        <v>276.39272311554043</v>
      </c>
      <c r="S204" s="58"/>
      <c r="T204" s="58"/>
    </row>
    <row r="205" spans="1:20" ht="12.75">
      <c r="A205" s="1829"/>
      <c r="B205" s="26">
        <v>3</v>
      </c>
      <c r="C205" s="1481" t="s">
        <v>252</v>
      </c>
      <c r="D205" s="1481">
        <v>11</v>
      </c>
      <c r="E205" s="1482" t="s">
        <v>57</v>
      </c>
      <c r="F205" s="1483">
        <v>16.93</v>
      </c>
      <c r="G205" s="1483">
        <v>0</v>
      </c>
      <c r="H205" s="1484">
        <v>0</v>
      </c>
      <c r="I205" s="1483">
        <v>16.93</v>
      </c>
      <c r="J205" s="1484">
        <v>766.97</v>
      </c>
      <c r="K205" s="1483">
        <v>11.4</v>
      </c>
      <c r="L205" s="1484">
        <v>516.55</v>
      </c>
      <c r="M205" s="445">
        <f t="shared" si="24"/>
        <v>0.022069499564417776</v>
      </c>
      <c r="N205" s="446">
        <v>219.7</v>
      </c>
      <c r="O205" s="447">
        <f t="shared" si="25"/>
        <v>4.848669054302585</v>
      </c>
      <c r="P205" s="447">
        <f t="shared" si="26"/>
        <v>1324.1699738650666</v>
      </c>
      <c r="Q205" s="448">
        <f t="shared" si="27"/>
        <v>290.92014325815506</v>
      </c>
      <c r="S205" s="58"/>
      <c r="T205" s="58"/>
    </row>
    <row r="206" spans="1:20" ht="12.75">
      <c r="A206" s="1829"/>
      <c r="B206" s="26">
        <v>4</v>
      </c>
      <c r="C206" s="1481" t="s">
        <v>255</v>
      </c>
      <c r="D206" s="1481">
        <v>19</v>
      </c>
      <c r="E206" s="1482" t="s">
        <v>57</v>
      </c>
      <c r="F206" s="1483">
        <v>18.03</v>
      </c>
      <c r="G206" s="1483">
        <v>1.49</v>
      </c>
      <c r="H206" s="1484">
        <v>0.49</v>
      </c>
      <c r="I206" s="1483">
        <v>16.05</v>
      </c>
      <c r="J206" s="1484">
        <v>670.33</v>
      </c>
      <c r="K206" s="1483">
        <v>16.05</v>
      </c>
      <c r="L206" s="1484">
        <v>670.33</v>
      </c>
      <c r="M206" s="445">
        <f t="shared" si="24"/>
        <v>0.023943430847493025</v>
      </c>
      <c r="N206" s="446">
        <v>219.7</v>
      </c>
      <c r="O206" s="447">
        <f t="shared" si="25"/>
        <v>5.260371757194218</v>
      </c>
      <c r="P206" s="447">
        <f t="shared" si="26"/>
        <v>1436.6058508495817</v>
      </c>
      <c r="Q206" s="448">
        <f t="shared" si="27"/>
        <v>315.62230543165305</v>
      </c>
      <c r="S206" s="58"/>
      <c r="T206" s="58"/>
    </row>
    <row r="207" spans="1:20" ht="12.75">
      <c r="A207" s="1829"/>
      <c r="B207" s="26">
        <v>5</v>
      </c>
      <c r="C207" s="1481" t="s">
        <v>256</v>
      </c>
      <c r="D207" s="1481">
        <v>4</v>
      </c>
      <c r="E207" s="1482" t="s">
        <v>57</v>
      </c>
      <c r="F207" s="1483">
        <v>6.78</v>
      </c>
      <c r="G207" s="1483">
        <v>0.77</v>
      </c>
      <c r="H207" s="1484">
        <v>0.64</v>
      </c>
      <c r="I207" s="1483">
        <v>5.37</v>
      </c>
      <c r="J207" s="1484">
        <v>215.91</v>
      </c>
      <c r="K207" s="1483">
        <v>5.37</v>
      </c>
      <c r="L207" s="1484">
        <v>215.91</v>
      </c>
      <c r="M207" s="445">
        <f t="shared" si="24"/>
        <v>0.024871474225371684</v>
      </c>
      <c r="N207" s="446">
        <v>219.7</v>
      </c>
      <c r="O207" s="447">
        <f t="shared" si="25"/>
        <v>5.464262887314159</v>
      </c>
      <c r="P207" s="447">
        <f t="shared" si="26"/>
        <v>1492.288453522301</v>
      </c>
      <c r="Q207" s="448">
        <f t="shared" si="27"/>
        <v>327.8557732388495</v>
      </c>
      <c r="S207" s="58"/>
      <c r="T207" s="58"/>
    </row>
    <row r="208" spans="1:20" ht="12.75">
      <c r="A208" s="1829"/>
      <c r="B208" s="26">
        <v>6</v>
      </c>
      <c r="C208" s="1481" t="s">
        <v>250</v>
      </c>
      <c r="D208" s="1481">
        <v>17</v>
      </c>
      <c r="E208" s="1482" t="s">
        <v>57</v>
      </c>
      <c r="F208" s="1483">
        <v>17.02</v>
      </c>
      <c r="G208" s="1483">
        <v>0.22</v>
      </c>
      <c r="H208" s="1484">
        <v>0.8</v>
      </c>
      <c r="I208" s="1483">
        <v>16</v>
      </c>
      <c r="J208" s="1484">
        <v>635.98</v>
      </c>
      <c r="K208" s="1483">
        <v>16</v>
      </c>
      <c r="L208" s="1484">
        <v>635.98</v>
      </c>
      <c r="M208" s="445">
        <f t="shared" si="24"/>
        <v>0.025158023837227584</v>
      </c>
      <c r="N208" s="446">
        <v>219.7</v>
      </c>
      <c r="O208" s="447">
        <f t="shared" si="25"/>
        <v>5.5272178370389</v>
      </c>
      <c r="P208" s="447">
        <f t="shared" si="26"/>
        <v>1509.481430233655</v>
      </c>
      <c r="Q208" s="448">
        <f t="shared" si="27"/>
        <v>331.63307022233397</v>
      </c>
      <c r="S208" s="58"/>
      <c r="T208" s="58"/>
    </row>
    <row r="209" spans="1:20" ht="12.75">
      <c r="A209" s="1829"/>
      <c r="B209" s="26">
        <v>7</v>
      </c>
      <c r="C209" s="1481" t="s">
        <v>247</v>
      </c>
      <c r="D209" s="1481">
        <v>4</v>
      </c>
      <c r="E209" s="1485" t="s">
        <v>57</v>
      </c>
      <c r="F209" s="1483">
        <v>5.46</v>
      </c>
      <c r="G209" s="1483">
        <v>0.19</v>
      </c>
      <c r="H209" s="1484">
        <v>0.4</v>
      </c>
      <c r="I209" s="1483">
        <v>4.87</v>
      </c>
      <c r="J209" s="1484">
        <v>191.55</v>
      </c>
      <c r="K209" s="1483">
        <v>4.87</v>
      </c>
      <c r="L209" s="1484">
        <v>191.55</v>
      </c>
      <c r="M209" s="445">
        <f t="shared" si="24"/>
        <v>0.02542417123466458</v>
      </c>
      <c r="N209" s="446">
        <v>219.7</v>
      </c>
      <c r="O209" s="447">
        <f t="shared" si="25"/>
        <v>5.5856904202558075</v>
      </c>
      <c r="P209" s="447">
        <f t="shared" si="26"/>
        <v>1525.4502740798748</v>
      </c>
      <c r="Q209" s="448">
        <f t="shared" si="27"/>
        <v>335.1414252153485</v>
      </c>
      <c r="S209" s="58"/>
      <c r="T209" s="58"/>
    </row>
    <row r="210" spans="1:20" ht="12.75">
      <c r="A210" s="1829"/>
      <c r="B210" s="26">
        <v>8</v>
      </c>
      <c r="C210" s="1481" t="s">
        <v>249</v>
      </c>
      <c r="D210" s="1481">
        <v>5</v>
      </c>
      <c r="E210" s="1482" t="s">
        <v>57</v>
      </c>
      <c r="F210" s="1483">
        <v>18.5</v>
      </c>
      <c r="G210" s="1483">
        <v>1.52</v>
      </c>
      <c r="H210" s="1484">
        <v>0.82</v>
      </c>
      <c r="I210" s="1483">
        <v>16.16</v>
      </c>
      <c r="J210" s="1484">
        <v>655.23</v>
      </c>
      <c r="K210" s="1483">
        <v>15.94</v>
      </c>
      <c r="L210" s="1484">
        <v>611.46</v>
      </c>
      <c r="M210" s="445">
        <f t="shared" si="24"/>
        <v>0.026068753475288652</v>
      </c>
      <c r="N210" s="446">
        <v>219.7</v>
      </c>
      <c r="O210" s="447">
        <f t="shared" si="25"/>
        <v>5.727305138520917</v>
      </c>
      <c r="P210" s="447">
        <f t="shared" si="26"/>
        <v>1564.1252085173192</v>
      </c>
      <c r="Q210" s="448">
        <f t="shared" si="27"/>
        <v>343.638308311255</v>
      </c>
      <c r="S210" s="58"/>
      <c r="T210" s="58"/>
    </row>
    <row r="211" spans="1:20" ht="12.75">
      <c r="A211" s="1829"/>
      <c r="B211" s="26">
        <v>9</v>
      </c>
      <c r="C211" s="1481" t="s">
        <v>254</v>
      </c>
      <c r="D211" s="1481">
        <v>4</v>
      </c>
      <c r="E211" s="1482" t="s">
        <v>57</v>
      </c>
      <c r="F211" s="1483">
        <v>4.63</v>
      </c>
      <c r="G211" s="1483">
        <v>0.13</v>
      </c>
      <c r="H211" s="1484">
        <v>0.04</v>
      </c>
      <c r="I211" s="1483">
        <v>4.46</v>
      </c>
      <c r="J211" s="1484">
        <v>158.1</v>
      </c>
      <c r="K211" s="1483">
        <v>4.46</v>
      </c>
      <c r="L211" s="1484">
        <v>158.1</v>
      </c>
      <c r="M211" s="445">
        <f t="shared" si="24"/>
        <v>0.02820999367488931</v>
      </c>
      <c r="N211" s="446">
        <v>219.7</v>
      </c>
      <c r="O211" s="447">
        <f t="shared" si="25"/>
        <v>6.197735610373181</v>
      </c>
      <c r="P211" s="447">
        <f t="shared" si="26"/>
        <v>1692.5996204933588</v>
      </c>
      <c r="Q211" s="448">
        <f t="shared" si="27"/>
        <v>371.8641366223909</v>
      </c>
      <c r="S211" s="58"/>
      <c r="T211" s="58"/>
    </row>
    <row r="212" spans="1:20" ht="13.5" thickBot="1">
      <c r="A212" s="1830"/>
      <c r="B212" s="29">
        <v>10</v>
      </c>
      <c r="C212" s="1486" t="s">
        <v>251</v>
      </c>
      <c r="D212" s="1486">
        <v>12</v>
      </c>
      <c r="E212" s="1487" t="s">
        <v>57</v>
      </c>
      <c r="F212" s="1488">
        <v>20.77</v>
      </c>
      <c r="G212" s="1488">
        <v>1.83</v>
      </c>
      <c r="H212" s="1489">
        <v>1.92</v>
      </c>
      <c r="I212" s="1488">
        <v>17.02</v>
      </c>
      <c r="J212" s="1489">
        <v>592.58</v>
      </c>
      <c r="K212" s="1488">
        <v>17.02</v>
      </c>
      <c r="L212" s="1489">
        <v>592.58</v>
      </c>
      <c r="M212" s="452">
        <f t="shared" si="24"/>
        <v>0.028721860339532213</v>
      </c>
      <c r="N212" s="453">
        <v>219.7</v>
      </c>
      <c r="O212" s="455">
        <f t="shared" si="25"/>
        <v>6.3101927165952265</v>
      </c>
      <c r="P212" s="455">
        <f t="shared" si="26"/>
        <v>1723.3116203719328</v>
      </c>
      <c r="Q212" s="273">
        <f t="shared" si="27"/>
        <v>378.6115629957136</v>
      </c>
      <c r="S212" s="58"/>
      <c r="T212" s="58"/>
    </row>
    <row r="213" spans="19:20" ht="12.75">
      <c r="S213" s="58"/>
      <c r="T213" s="58"/>
    </row>
    <row r="214" spans="1:20" s="12" customFormat="1" ht="20.25" customHeight="1">
      <c r="A214" s="1765" t="s">
        <v>35</v>
      </c>
      <c r="B214" s="1765"/>
      <c r="C214" s="1765"/>
      <c r="D214" s="1765"/>
      <c r="E214" s="1765"/>
      <c r="F214" s="1765"/>
      <c r="G214" s="1765"/>
      <c r="H214" s="1765"/>
      <c r="I214" s="1765"/>
      <c r="J214" s="1765"/>
      <c r="K214" s="1765"/>
      <c r="L214" s="1765"/>
      <c r="M214" s="1765"/>
      <c r="N214" s="1765"/>
      <c r="O214" s="1765"/>
      <c r="P214" s="1765"/>
      <c r="Q214" s="1765"/>
      <c r="S214" s="1122"/>
      <c r="T214" s="1122"/>
    </row>
    <row r="215" spans="1:20" s="12" customFormat="1" ht="14.25" customHeight="1" thickBot="1">
      <c r="A215" s="1766" t="s">
        <v>976</v>
      </c>
      <c r="B215" s="1766"/>
      <c r="C215" s="1766"/>
      <c r="D215" s="1766"/>
      <c r="E215" s="1766"/>
      <c r="F215" s="1766"/>
      <c r="G215" s="1766"/>
      <c r="H215" s="1766"/>
      <c r="I215" s="1766"/>
      <c r="J215" s="1766"/>
      <c r="K215" s="1766"/>
      <c r="L215" s="1766"/>
      <c r="M215" s="1766"/>
      <c r="N215" s="1766"/>
      <c r="O215" s="1766"/>
      <c r="P215" s="1766"/>
      <c r="Q215" s="1766"/>
      <c r="S215" s="58"/>
      <c r="T215" s="58"/>
    </row>
    <row r="216" spans="1:20" ht="12.75" customHeight="1">
      <c r="A216" s="1707" t="s">
        <v>1</v>
      </c>
      <c r="B216" s="1710" t="s">
        <v>0</v>
      </c>
      <c r="C216" s="1713" t="s">
        <v>2</v>
      </c>
      <c r="D216" s="1713" t="s">
        <v>3</v>
      </c>
      <c r="E216" s="1713" t="s">
        <v>13</v>
      </c>
      <c r="F216" s="1717" t="s">
        <v>14</v>
      </c>
      <c r="G216" s="1718"/>
      <c r="H216" s="1718"/>
      <c r="I216" s="1719"/>
      <c r="J216" s="1713" t="s">
        <v>4</v>
      </c>
      <c r="K216" s="1713" t="s">
        <v>15</v>
      </c>
      <c r="L216" s="1713" t="s">
        <v>5</v>
      </c>
      <c r="M216" s="1713" t="s">
        <v>6</v>
      </c>
      <c r="N216" s="1713" t="s">
        <v>16</v>
      </c>
      <c r="O216" s="1720" t="s">
        <v>17</v>
      </c>
      <c r="P216" s="1720" t="s">
        <v>36</v>
      </c>
      <c r="Q216" s="1722" t="s">
        <v>26</v>
      </c>
      <c r="S216" s="58"/>
      <c r="T216" s="58"/>
    </row>
    <row r="217" spans="1:20" s="2" customFormat="1" ht="33.75">
      <c r="A217" s="1708"/>
      <c r="B217" s="1711"/>
      <c r="C217" s="1714"/>
      <c r="D217" s="1716"/>
      <c r="E217" s="1716"/>
      <c r="F217" s="439" t="s">
        <v>18</v>
      </c>
      <c r="G217" s="439" t="s">
        <v>19</v>
      </c>
      <c r="H217" s="439" t="s">
        <v>20</v>
      </c>
      <c r="I217" s="439" t="s">
        <v>21</v>
      </c>
      <c r="J217" s="1716"/>
      <c r="K217" s="1716"/>
      <c r="L217" s="1716"/>
      <c r="M217" s="1716"/>
      <c r="N217" s="1716"/>
      <c r="O217" s="1721"/>
      <c r="P217" s="1721"/>
      <c r="Q217" s="1723"/>
      <c r="S217" s="58"/>
      <c r="T217" s="58"/>
    </row>
    <row r="218" spans="1:20" s="3" customFormat="1" ht="17.25" customHeight="1" thickBot="1">
      <c r="A218" s="1709"/>
      <c r="B218" s="1712"/>
      <c r="C218" s="1715"/>
      <c r="D218" s="43" t="s">
        <v>7</v>
      </c>
      <c r="E218" s="43" t="s">
        <v>8</v>
      </c>
      <c r="F218" s="43" t="s">
        <v>9</v>
      </c>
      <c r="G218" s="43" t="s">
        <v>9</v>
      </c>
      <c r="H218" s="43" t="s">
        <v>9</v>
      </c>
      <c r="I218" s="43" t="s">
        <v>9</v>
      </c>
      <c r="J218" s="43" t="s">
        <v>22</v>
      </c>
      <c r="K218" s="43" t="s">
        <v>9</v>
      </c>
      <c r="L218" s="43" t="s">
        <v>22</v>
      </c>
      <c r="M218" s="43" t="s">
        <v>95</v>
      </c>
      <c r="N218" s="43" t="s">
        <v>10</v>
      </c>
      <c r="O218" s="43" t="s">
        <v>24</v>
      </c>
      <c r="P218" s="44" t="s">
        <v>37</v>
      </c>
      <c r="Q218" s="45" t="s">
        <v>28</v>
      </c>
      <c r="S218" s="58"/>
      <c r="T218" s="58"/>
    </row>
    <row r="219" spans="1:20" ht="12.75">
      <c r="A219" s="1805" t="s">
        <v>397</v>
      </c>
      <c r="B219" s="46">
        <v>1</v>
      </c>
      <c r="C219" s="560" t="s">
        <v>977</v>
      </c>
      <c r="D219" s="561">
        <v>69</v>
      </c>
      <c r="E219" s="561">
        <v>2008</v>
      </c>
      <c r="F219" s="1079">
        <v>32.456</v>
      </c>
      <c r="G219" s="1079">
        <v>2.729</v>
      </c>
      <c r="H219" s="1079">
        <v>15.89</v>
      </c>
      <c r="I219" s="1079">
        <v>13.837</v>
      </c>
      <c r="J219" s="1080">
        <v>3891.06</v>
      </c>
      <c r="K219" s="1079">
        <v>13.837</v>
      </c>
      <c r="L219" s="1080">
        <v>3891.06</v>
      </c>
      <c r="M219" s="1081">
        <f>K219/L219</f>
        <v>0.0035561003942370458</v>
      </c>
      <c r="N219" s="1080">
        <v>249.28</v>
      </c>
      <c r="O219" s="297">
        <f>M219*N219</f>
        <v>0.8864647062754107</v>
      </c>
      <c r="P219" s="1591">
        <f>M219*60*1000</f>
        <v>213.36602365422274</v>
      </c>
      <c r="Q219" s="473">
        <f>P219*N219/1000</f>
        <v>53.18788237652465</v>
      </c>
      <c r="R219" s="6"/>
      <c r="S219" s="58"/>
      <c r="T219" s="58"/>
    </row>
    <row r="220" spans="1:20" ht="12.75">
      <c r="A220" s="1805"/>
      <c r="B220" s="46">
        <v>2</v>
      </c>
      <c r="C220" s="563" t="s">
        <v>978</v>
      </c>
      <c r="D220" s="474">
        <v>25</v>
      </c>
      <c r="E220" s="474">
        <v>1969</v>
      </c>
      <c r="F220" s="81">
        <v>10.333</v>
      </c>
      <c r="G220" s="81">
        <v>1.608</v>
      </c>
      <c r="H220" s="81">
        <v>3.84</v>
      </c>
      <c r="I220" s="81">
        <v>4.885</v>
      </c>
      <c r="J220" s="475">
        <v>1322.8</v>
      </c>
      <c r="K220" s="81">
        <v>4.885</v>
      </c>
      <c r="L220" s="475">
        <v>1322.8</v>
      </c>
      <c r="M220" s="74">
        <f aca="true" t="shared" si="28" ref="M220:M228">K220/L220</f>
        <v>0.0036929241003931055</v>
      </c>
      <c r="N220" s="1080">
        <v>249.28</v>
      </c>
      <c r="O220" s="479">
        <f aca="true" t="shared" si="29" ref="O220:O238">M220*N220</f>
        <v>0.9205721197459933</v>
      </c>
      <c r="P220" s="1591">
        <f aca="true" t="shared" si="30" ref="P220:P238">M220*60*1000</f>
        <v>221.57544602358632</v>
      </c>
      <c r="Q220" s="480">
        <f aca="true" t="shared" si="31" ref="Q220:Q238">P220*N220/1000</f>
        <v>55.2343271847596</v>
      </c>
      <c r="S220" s="58"/>
      <c r="T220" s="58"/>
    </row>
    <row r="221" spans="1:20" ht="12.75">
      <c r="A221" s="1805"/>
      <c r="B221" s="46">
        <v>3</v>
      </c>
      <c r="C221" s="563" t="s">
        <v>979</v>
      </c>
      <c r="D221" s="474">
        <v>29</v>
      </c>
      <c r="E221" s="474">
        <v>1991</v>
      </c>
      <c r="F221" s="81">
        <v>14.86</v>
      </c>
      <c r="G221" s="81">
        <v>2.52</v>
      </c>
      <c r="H221" s="81">
        <v>4.56</v>
      </c>
      <c r="I221" s="81">
        <v>7.78</v>
      </c>
      <c r="J221" s="475">
        <v>1509.42</v>
      </c>
      <c r="K221" s="81">
        <v>7.78</v>
      </c>
      <c r="L221" s="475">
        <v>1509.42</v>
      </c>
      <c r="M221" s="74">
        <f t="shared" si="28"/>
        <v>0.005154297677253514</v>
      </c>
      <c r="N221" s="1080">
        <v>249.28</v>
      </c>
      <c r="O221" s="479">
        <f t="shared" si="29"/>
        <v>1.284863324985756</v>
      </c>
      <c r="P221" s="1591">
        <f t="shared" si="30"/>
        <v>309.2578606352108</v>
      </c>
      <c r="Q221" s="480">
        <f t="shared" si="31"/>
        <v>77.09179949914537</v>
      </c>
      <c r="S221" s="58"/>
      <c r="T221" s="58"/>
    </row>
    <row r="222" spans="1:20" ht="12.75">
      <c r="A222" s="1805"/>
      <c r="B222" s="46">
        <v>4</v>
      </c>
      <c r="C222" s="563" t="s">
        <v>980</v>
      </c>
      <c r="D222" s="474">
        <v>29</v>
      </c>
      <c r="E222" s="474">
        <v>1984</v>
      </c>
      <c r="F222" s="81">
        <v>12.294</v>
      </c>
      <c r="G222" s="81">
        <v>2.373</v>
      </c>
      <c r="H222" s="81">
        <v>2.021</v>
      </c>
      <c r="I222" s="81">
        <v>7.9</v>
      </c>
      <c r="J222" s="475">
        <v>1502.19</v>
      </c>
      <c r="K222" s="81">
        <v>7.9</v>
      </c>
      <c r="L222" s="475">
        <v>1502.19</v>
      </c>
      <c r="M222" s="74">
        <f t="shared" si="28"/>
        <v>0.005258988543393312</v>
      </c>
      <c r="N222" s="1080">
        <v>249.28</v>
      </c>
      <c r="O222" s="479">
        <f t="shared" si="29"/>
        <v>1.3109606640970848</v>
      </c>
      <c r="P222" s="1591">
        <f t="shared" si="30"/>
        <v>315.5393126035987</v>
      </c>
      <c r="Q222" s="480">
        <f t="shared" si="31"/>
        <v>78.65763984582509</v>
      </c>
      <c r="S222" s="58"/>
      <c r="T222" s="58"/>
    </row>
    <row r="223" spans="1:20" ht="12.75">
      <c r="A223" s="1805"/>
      <c r="B223" s="46">
        <v>5</v>
      </c>
      <c r="C223" s="563" t="s">
        <v>981</v>
      </c>
      <c r="D223" s="474">
        <v>30</v>
      </c>
      <c r="E223" s="474">
        <v>1985</v>
      </c>
      <c r="F223" s="81">
        <v>16.002</v>
      </c>
      <c r="G223" s="81">
        <v>3.039</v>
      </c>
      <c r="H223" s="81">
        <v>4.8</v>
      </c>
      <c r="I223" s="81">
        <v>8.163</v>
      </c>
      <c r="J223" s="475">
        <v>1495.81</v>
      </c>
      <c r="K223" s="81">
        <v>8.163</v>
      </c>
      <c r="L223" s="475">
        <v>1495.81</v>
      </c>
      <c r="M223" s="74">
        <f t="shared" si="28"/>
        <v>0.005457243901297625</v>
      </c>
      <c r="N223" s="1080">
        <v>249.28</v>
      </c>
      <c r="O223" s="479">
        <f t="shared" si="29"/>
        <v>1.360381759715472</v>
      </c>
      <c r="P223" s="1591">
        <f t="shared" si="30"/>
        <v>327.4346340778575</v>
      </c>
      <c r="Q223" s="480">
        <f t="shared" si="31"/>
        <v>81.62290558292831</v>
      </c>
      <c r="S223" s="58"/>
      <c r="T223" s="58"/>
    </row>
    <row r="224" spans="1:20" ht="12.75">
      <c r="A224" s="1805"/>
      <c r="B224" s="46">
        <v>6</v>
      </c>
      <c r="C224" s="563" t="s">
        <v>982</v>
      </c>
      <c r="D224" s="474">
        <v>75</v>
      </c>
      <c r="E224" s="474">
        <v>1976</v>
      </c>
      <c r="F224" s="81">
        <v>44.94</v>
      </c>
      <c r="G224" s="81">
        <v>8.05</v>
      </c>
      <c r="H224" s="81">
        <v>12</v>
      </c>
      <c r="I224" s="81">
        <v>24.89</v>
      </c>
      <c r="J224" s="475">
        <v>3969.84</v>
      </c>
      <c r="K224" s="81">
        <v>24.89</v>
      </c>
      <c r="L224" s="475">
        <v>3969.84</v>
      </c>
      <c r="M224" s="74">
        <f t="shared" si="28"/>
        <v>0.006269774096689035</v>
      </c>
      <c r="N224" s="1080">
        <v>249.28</v>
      </c>
      <c r="O224" s="479">
        <f t="shared" si="29"/>
        <v>1.5629292868226425</v>
      </c>
      <c r="P224" s="1591">
        <f t="shared" si="30"/>
        <v>376.1864458013421</v>
      </c>
      <c r="Q224" s="480">
        <f t="shared" si="31"/>
        <v>93.77575720935855</v>
      </c>
      <c r="S224" s="58"/>
      <c r="T224" s="58"/>
    </row>
    <row r="225" spans="1:20" ht="12.75">
      <c r="A225" s="1691"/>
      <c r="B225" s="46">
        <v>7</v>
      </c>
      <c r="C225" s="563" t="s">
        <v>983</v>
      </c>
      <c r="D225" s="474">
        <v>60</v>
      </c>
      <c r="E225" s="474">
        <v>1971</v>
      </c>
      <c r="F225" s="81">
        <v>32.949</v>
      </c>
      <c r="G225" s="81">
        <v>5.255</v>
      </c>
      <c r="H225" s="81">
        <v>9.6</v>
      </c>
      <c r="I225" s="81">
        <v>18.094</v>
      </c>
      <c r="J225" s="475">
        <v>2799.04</v>
      </c>
      <c r="K225" s="81">
        <v>18.094</v>
      </c>
      <c r="L225" s="475">
        <v>2799.04</v>
      </c>
      <c r="M225" s="74">
        <f t="shared" si="28"/>
        <v>0.006464359208871614</v>
      </c>
      <c r="N225" s="1080">
        <v>249.28</v>
      </c>
      <c r="O225" s="479">
        <f t="shared" si="29"/>
        <v>1.6114354635875159</v>
      </c>
      <c r="P225" s="1591">
        <f t="shared" si="30"/>
        <v>387.8615525322968</v>
      </c>
      <c r="Q225" s="480">
        <f t="shared" si="31"/>
        <v>96.68612781525094</v>
      </c>
      <c r="S225" s="58"/>
      <c r="T225" s="58"/>
    </row>
    <row r="226" spans="1:20" ht="12.75">
      <c r="A226" s="1691"/>
      <c r="B226" s="46">
        <v>8</v>
      </c>
      <c r="C226" s="563" t="s">
        <v>984</v>
      </c>
      <c r="D226" s="474">
        <v>34</v>
      </c>
      <c r="E226" s="474">
        <v>1983</v>
      </c>
      <c r="F226" s="81">
        <v>22.74</v>
      </c>
      <c r="G226" s="81">
        <v>3.494</v>
      </c>
      <c r="H226" s="81">
        <v>5.12</v>
      </c>
      <c r="I226" s="81">
        <v>14.127</v>
      </c>
      <c r="J226" s="475">
        <v>2162.72</v>
      </c>
      <c r="K226" s="81">
        <v>14.127</v>
      </c>
      <c r="L226" s="475">
        <v>2162.72</v>
      </c>
      <c r="M226" s="74">
        <f t="shared" si="28"/>
        <v>0.006532052230524526</v>
      </c>
      <c r="N226" s="1080">
        <v>249.28</v>
      </c>
      <c r="O226" s="479">
        <f t="shared" si="29"/>
        <v>1.6283099800251537</v>
      </c>
      <c r="P226" s="1591">
        <f t="shared" si="30"/>
        <v>391.92313383147155</v>
      </c>
      <c r="Q226" s="480">
        <f t="shared" si="31"/>
        <v>97.69859880150923</v>
      </c>
      <c r="S226" s="58"/>
      <c r="T226" s="58"/>
    </row>
    <row r="227" spans="1:20" ht="12.75">
      <c r="A227" s="1691"/>
      <c r="B227" s="46">
        <v>9</v>
      </c>
      <c r="C227" s="563" t="s">
        <v>985</v>
      </c>
      <c r="D227" s="474">
        <v>51</v>
      </c>
      <c r="E227" s="474">
        <v>2007</v>
      </c>
      <c r="F227" s="81">
        <v>32.924</v>
      </c>
      <c r="G227" s="81">
        <v>6.067</v>
      </c>
      <c r="H227" s="81">
        <v>7.486</v>
      </c>
      <c r="I227" s="81">
        <v>19.371</v>
      </c>
      <c r="J227" s="475">
        <v>2938.88</v>
      </c>
      <c r="K227" s="81">
        <v>19.371</v>
      </c>
      <c r="L227" s="475">
        <v>2938.88</v>
      </c>
      <c r="M227" s="74">
        <f t="shared" si="28"/>
        <v>0.006591286476480836</v>
      </c>
      <c r="N227" s="1080">
        <v>249.28</v>
      </c>
      <c r="O227" s="479">
        <f t="shared" si="29"/>
        <v>1.6430758928571427</v>
      </c>
      <c r="P227" s="1591">
        <f t="shared" si="30"/>
        <v>395.4771885888502</v>
      </c>
      <c r="Q227" s="480">
        <f t="shared" si="31"/>
        <v>98.58455357142859</v>
      </c>
      <c r="S227" s="58"/>
      <c r="T227" s="58"/>
    </row>
    <row r="228" spans="1:20" ht="13.5" thickBot="1">
      <c r="A228" s="1691"/>
      <c r="B228" s="46">
        <v>10</v>
      </c>
      <c r="C228" s="565" t="s">
        <v>986</v>
      </c>
      <c r="D228" s="566">
        <v>108</v>
      </c>
      <c r="E228" s="566">
        <v>1985</v>
      </c>
      <c r="F228" s="1082">
        <v>72.66</v>
      </c>
      <c r="G228" s="1082">
        <v>11.1</v>
      </c>
      <c r="H228" s="1082">
        <v>17.28</v>
      </c>
      <c r="I228" s="1082">
        <v>44.28</v>
      </c>
      <c r="J228" s="1083">
        <v>6255.37</v>
      </c>
      <c r="K228" s="1082">
        <v>44.28</v>
      </c>
      <c r="L228" s="1083">
        <v>6255.37</v>
      </c>
      <c r="M228" s="1084">
        <f t="shared" si="28"/>
        <v>0.007078717965524022</v>
      </c>
      <c r="N228" s="1083">
        <v>249.28</v>
      </c>
      <c r="O228" s="407">
        <f t="shared" si="29"/>
        <v>1.7645828144458282</v>
      </c>
      <c r="P228" s="1083">
        <f t="shared" si="30"/>
        <v>424.7230779314413</v>
      </c>
      <c r="Q228" s="570">
        <f t="shared" si="31"/>
        <v>105.8749688667497</v>
      </c>
      <c r="S228" s="58"/>
      <c r="T228" s="58"/>
    </row>
    <row r="229" spans="1:20" ht="12.75">
      <c r="A229" s="1815" t="s">
        <v>398</v>
      </c>
      <c r="B229" s="19">
        <v>1</v>
      </c>
      <c r="C229" s="573" t="s">
        <v>987</v>
      </c>
      <c r="D229" s="304">
        <v>100</v>
      </c>
      <c r="E229" s="304">
        <v>1969</v>
      </c>
      <c r="F229" s="498">
        <v>67.85</v>
      </c>
      <c r="G229" s="498">
        <v>9.326</v>
      </c>
      <c r="H229" s="498">
        <v>16</v>
      </c>
      <c r="I229" s="498">
        <v>42.524</v>
      </c>
      <c r="J229" s="495">
        <v>4625.66</v>
      </c>
      <c r="K229" s="498">
        <v>42.524</v>
      </c>
      <c r="L229" s="495">
        <v>4625.66</v>
      </c>
      <c r="M229" s="1085">
        <f>K229/L229</f>
        <v>0.009193066502942283</v>
      </c>
      <c r="N229" s="1086">
        <v>249.28</v>
      </c>
      <c r="O229" s="301">
        <f t="shared" si="29"/>
        <v>2.291647617853452</v>
      </c>
      <c r="P229" s="1086">
        <f t="shared" si="30"/>
        <v>551.583990176537</v>
      </c>
      <c r="Q229" s="302">
        <f t="shared" si="31"/>
        <v>137.49885707120714</v>
      </c>
      <c r="S229" s="58"/>
      <c r="T229" s="58"/>
    </row>
    <row r="230" spans="1:20" ht="12.75">
      <c r="A230" s="1816"/>
      <c r="B230" s="20">
        <v>2</v>
      </c>
      <c r="C230" s="573" t="s">
        <v>988</v>
      </c>
      <c r="D230" s="304">
        <v>101</v>
      </c>
      <c r="E230" s="304">
        <v>1964</v>
      </c>
      <c r="F230" s="299">
        <v>69.135</v>
      </c>
      <c r="G230" s="299">
        <v>8.235</v>
      </c>
      <c r="H230" s="299">
        <v>15.68</v>
      </c>
      <c r="I230" s="299">
        <v>45.22</v>
      </c>
      <c r="J230" s="1086">
        <v>4427.1</v>
      </c>
      <c r="K230" s="299">
        <v>44.241</v>
      </c>
      <c r="L230" s="1086">
        <v>4331.22</v>
      </c>
      <c r="M230" s="1085">
        <f>K230/L230</f>
        <v>0.010214443043761342</v>
      </c>
      <c r="N230" s="1086">
        <v>249.28</v>
      </c>
      <c r="O230" s="301">
        <f t="shared" si="29"/>
        <v>2.5462563619488274</v>
      </c>
      <c r="P230" s="1086">
        <f t="shared" si="30"/>
        <v>612.8665826256805</v>
      </c>
      <c r="Q230" s="302">
        <f t="shared" si="31"/>
        <v>152.77538171692964</v>
      </c>
      <c r="S230" s="58"/>
      <c r="T230" s="58"/>
    </row>
    <row r="231" spans="1:20" ht="12.75">
      <c r="A231" s="1816"/>
      <c r="B231" s="20"/>
      <c r="C231" s="573" t="s">
        <v>989</v>
      </c>
      <c r="D231" s="304">
        <v>30</v>
      </c>
      <c r="E231" s="304">
        <v>1986</v>
      </c>
      <c r="F231" s="305">
        <v>24.614</v>
      </c>
      <c r="G231" s="305">
        <v>3.674</v>
      </c>
      <c r="H231" s="305">
        <v>4.8</v>
      </c>
      <c r="I231" s="305">
        <v>16.14</v>
      </c>
      <c r="J231" s="309">
        <v>1497.7</v>
      </c>
      <c r="K231" s="305">
        <v>16.14</v>
      </c>
      <c r="L231" s="309">
        <v>1497.7</v>
      </c>
      <c r="M231" s="306">
        <f aca="true" t="shared" si="32" ref="M231:M238">K231/L231</f>
        <v>0.010776524003471991</v>
      </c>
      <c r="N231" s="1086">
        <v>249.28</v>
      </c>
      <c r="O231" s="301">
        <f t="shared" si="29"/>
        <v>2.686371903585498</v>
      </c>
      <c r="P231" s="1086">
        <f t="shared" si="30"/>
        <v>646.5914402083195</v>
      </c>
      <c r="Q231" s="308">
        <f t="shared" si="31"/>
        <v>161.18231421512988</v>
      </c>
      <c r="S231" s="58"/>
      <c r="T231" s="58"/>
    </row>
    <row r="232" spans="1:20" ht="12.75">
      <c r="A232" s="1816"/>
      <c r="B232" s="20"/>
      <c r="C232" s="573" t="s">
        <v>990</v>
      </c>
      <c r="D232" s="304">
        <v>119</v>
      </c>
      <c r="E232" s="304">
        <v>1971</v>
      </c>
      <c r="F232" s="305">
        <v>95.845</v>
      </c>
      <c r="G232" s="305">
        <v>11.412</v>
      </c>
      <c r="H232" s="305">
        <v>19.04</v>
      </c>
      <c r="I232" s="305">
        <v>65.393</v>
      </c>
      <c r="J232" s="309">
        <v>5772.18</v>
      </c>
      <c r="K232" s="305">
        <v>65.393</v>
      </c>
      <c r="L232" s="309">
        <v>5772.18</v>
      </c>
      <c r="M232" s="306">
        <f t="shared" si="32"/>
        <v>0.011328995284277344</v>
      </c>
      <c r="N232" s="1086">
        <v>249.28</v>
      </c>
      <c r="O232" s="307">
        <f t="shared" si="29"/>
        <v>2.8240919444646564</v>
      </c>
      <c r="P232" s="1086">
        <f t="shared" si="30"/>
        <v>679.7397170566408</v>
      </c>
      <c r="Q232" s="308">
        <f t="shared" si="31"/>
        <v>169.44551666787942</v>
      </c>
      <c r="S232" s="58"/>
      <c r="T232" s="58"/>
    </row>
    <row r="233" spans="1:20" ht="12.75">
      <c r="A233" s="1816"/>
      <c r="B233" s="20"/>
      <c r="C233" s="573" t="s">
        <v>991</v>
      </c>
      <c r="D233" s="304">
        <v>45</v>
      </c>
      <c r="E233" s="304">
        <v>1981</v>
      </c>
      <c r="F233" s="305">
        <v>40.361</v>
      </c>
      <c r="G233" s="305">
        <v>5.089</v>
      </c>
      <c r="H233" s="305">
        <v>7.2</v>
      </c>
      <c r="I233" s="305">
        <v>28.072</v>
      </c>
      <c r="J233" s="309">
        <v>2323</v>
      </c>
      <c r="K233" s="305">
        <v>28.072</v>
      </c>
      <c r="L233" s="309">
        <v>2323</v>
      </c>
      <c r="M233" s="306">
        <f t="shared" si="32"/>
        <v>0.012084373654756779</v>
      </c>
      <c r="N233" s="1086">
        <v>249.28</v>
      </c>
      <c r="O233" s="307">
        <f t="shared" si="29"/>
        <v>3.01239266465777</v>
      </c>
      <c r="P233" s="1086">
        <f t="shared" si="30"/>
        <v>725.0624192854067</v>
      </c>
      <c r="Q233" s="308">
        <f t="shared" si="31"/>
        <v>180.7435598794662</v>
      </c>
      <c r="S233" s="58"/>
      <c r="T233" s="58"/>
    </row>
    <row r="234" spans="1:20" ht="12.75">
      <c r="A234" s="1816"/>
      <c r="B234" s="20">
        <v>3</v>
      </c>
      <c r="C234" s="573" t="s">
        <v>992</v>
      </c>
      <c r="D234" s="304">
        <v>81</v>
      </c>
      <c r="E234" s="304">
        <v>1971</v>
      </c>
      <c r="F234" s="305">
        <v>67.336</v>
      </c>
      <c r="G234" s="305">
        <v>7.025</v>
      </c>
      <c r="H234" s="305">
        <v>12.8</v>
      </c>
      <c r="I234" s="305">
        <v>47.511</v>
      </c>
      <c r="J234" s="309">
        <v>3848.04</v>
      </c>
      <c r="K234" s="305">
        <v>47.511</v>
      </c>
      <c r="L234" s="309">
        <v>3848.04</v>
      </c>
      <c r="M234" s="306">
        <f t="shared" si="32"/>
        <v>0.012346805126765835</v>
      </c>
      <c r="N234" s="1086">
        <v>249.28</v>
      </c>
      <c r="O234" s="307">
        <f t="shared" si="29"/>
        <v>3.0778115820001872</v>
      </c>
      <c r="P234" s="1086">
        <f t="shared" si="30"/>
        <v>740.8083076059501</v>
      </c>
      <c r="Q234" s="308">
        <f t="shared" si="31"/>
        <v>184.66869492001123</v>
      </c>
      <c r="S234" s="58"/>
      <c r="T234" s="58"/>
    </row>
    <row r="235" spans="1:20" ht="12.75">
      <c r="A235" s="1816"/>
      <c r="B235" s="20">
        <v>4</v>
      </c>
      <c r="C235" s="573" t="s">
        <v>993</v>
      </c>
      <c r="D235" s="304">
        <v>30</v>
      </c>
      <c r="E235" s="304">
        <v>1982</v>
      </c>
      <c r="F235" s="305">
        <v>28.028</v>
      </c>
      <c r="G235" s="305">
        <v>3.593</v>
      </c>
      <c r="H235" s="305">
        <v>4.8</v>
      </c>
      <c r="I235" s="305">
        <v>19.635</v>
      </c>
      <c r="J235" s="309">
        <v>1524.78</v>
      </c>
      <c r="K235" s="305">
        <v>19.635</v>
      </c>
      <c r="L235" s="309">
        <v>1524.78</v>
      </c>
      <c r="M235" s="306">
        <f t="shared" si="32"/>
        <v>0.012877267540235314</v>
      </c>
      <c r="N235" s="1086">
        <v>249.28</v>
      </c>
      <c r="O235" s="307">
        <f t="shared" si="29"/>
        <v>3.2100452524298593</v>
      </c>
      <c r="P235" s="1086">
        <f t="shared" si="30"/>
        <v>772.6360524141188</v>
      </c>
      <c r="Q235" s="308">
        <f t="shared" si="31"/>
        <v>192.60271514579154</v>
      </c>
      <c r="S235" s="58"/>
      <c r="T235" s="58"/>
    </row>
    <row r="236" spans="1:20" ht="12.75">
      <c r="A236" s="1816"/>
      <c r="B236" s="20">
        <v>5</v>
      </c>
      <c r="C236" s="573" t="s">
        <v>994</v>
      </c>
      <c r="D236" s="304">
        <v>65</v>
      </c>
      <c r="E236" s="304">
        <v>1967</v>
      </c>
      <c r="F236" s="305">
        <v>59</v>
      </c>
      <c r="G236" s="305">
        <v>5.335</v>
      </c>
      <c r="H236" s="305">
        <v>10.32</v>
      </c>
      <c r="I236" s="305">
        <v>43.345</v>
      </c>
      <c r="J236" s="309">
        <v>3204.03</v>
      </c>
      <c r="K236" s="305">
        <v>43.345</v>
      </c>
      <c r="L236" s="309">
        <v>3204.03</v>
      </c>
      <c r="M236" s="306">
        <f t="shared" si="32"/>
        <v>0.013528275328258474</v>
      </c>
      <c r="N236" s="1086">
        <v>249.28</v>
      </c>
      <c r="O236" s="307">
        <f t="shared" si="29"/>
        <v>3.372328473828272</v>
      </c>
      <c r="P236" s="1086">
        <f t="shared" si="30"/>
        <v>811.6965196955084</v>
      </c>
      <c r="Q236" s="308">
        <f t="shared" si="31"/>
        <v>202.33970842969632</v>
      </c>
      <c r="S236" s="58"/>
      <c r="T236" s="58"/>
    </row>
    <row r="237" spans="1:20" ht="12.75">
      <c r="A237" s="1816"/>
      <c r="B237" s="20">
        <v>6</v>
      </c>
      <c r="C237" s="573" t="s">
        <v>995</v>
      </c>
      <c r="D237" s="304">
        <v>64</v>
      </c>
      <c r="E237" s="304">
        <v>1988</v>
      </c>
      <c r="F237" s="305">
        <v>80.94</v>
      </c>
      <c r="G237" s="305">
        <v>6.846</v>
      </c>
      <c r="H237" s="305">
        <v>10.08</v>
      </c>
      <c r="I237" s="305">
        <v>64.014</v>
      </c>
      <c r="J237" s="309">
        <v>4625.52</v>
      </c>
      <c r="K237" s="305">
        <v>64.014</v>
      </c>
      <c r="L237" s="309">
        <v>4625.52</v>
      </c>
      <c r="M237" s="306">
        <f t="shared" si="32"/>
        <v>0.013839308877704558</v>
      </c>
      <c r="N237" s="1086">
        <v>249.28</v>
      </c>
      <c r="O237" s="307">
        <f t="shared" si="29"/>
        <v>3.449862917034192</v>
      </c>
      <c r="P237" s="1086">
        <f t="shared" si="30"/>
        <v>830.3585326622734</v>
      </c>
      <c r="Q237" s="308">
        <f t="shared" si="31"/>
        <v>206.99177502205154</v>
      </c>
      <c r="S237" s="58"/>
      <c r="T237" s="58"/>
    </row>
    <row r="238" spans="1:20" ht="13.5" thickBot="1">
      <c r="A238" s="1816"/>
      <c r="B238" s="20">
        <v>7</v>
      </c>
      <c r="C238" s="619" t="s">
        <v>996</v>
      </c>
      <c r="D238" s="508">
        <v>30</v>
      </c>
      <c r="E238" s="508">
        <v>1990</v>
      </c>
      <c r="F238" s="512">
        <v>29.205</v>
      </c>
      <c r="G238" s="512">
        <v>3.191</v>
      </c>
      <c r="H238" s="512">
        <v>4.8</v>
      </c>
      <c r="I238" s="512">
        <v>21.214</v>
      </c>
      <c r="J238" s="509">
        <v>1513</v>
      </c>
      <c r="K238" s="512">
        <v>21.214</v>
      </c>
      <c r="L238" s="509">
        <v>1513</v>
      </c>
      <c r="M238" s="514">
        <f t="shared" si="32"/>
        <v>0.014021150033046926</v>
      </c>
      <c r="N238" s="509">
        <v>249.28</v>
      </c>
      <c r="O238" s="517">
        <f t="shared" si="29"/>
        <v>3.4951922802379376</v>
      </c>
      <c r="P238" s="509">
        <f t="shared" si="30"/>
        <v>841.2690019828156</v>
      </c>
      <c r="Q238" s="518">
        <f t="shared" si="31"/>
        <v>209.7115368142763</v>
      </c>
      <c r="S238" s="58"/>
      <c r="T238" s="58"/>
    </row>
    <row r="239" spans="1:20" ht="11.25" customHeight="1">
      <c r="A239" s="1817" t="s">
        <v>578</v>
      </c>
      <c r="B239" s="115">
        <v>1</v>
      </c>
      <c r="C239" s="579" t="s">
        <v>997</v>
      </c>
      <c r="D239" s="519">
        <v>45</v>
      </c>
      <c r="E239" s="519">
        <v>1961</v>
      </c>
      <c r="F239" s="313">
        <v>43.643</v>
      </c>
      <c r="G239" s="313">
        <v>4.331</v>
      </c>
      <c r="H239" s="313">
        <v>0.44</v>
      </c>
      <c r="I239" s="313">
        <v>38.872</v>
      </c>
      <c r="J239" s="311">
        <v>1922.61</v>
      </c>
      <c r="K239" s="313">
        <v>37.996</v>
      </c>
      <c r="L239" s="1087">
        <v>1879.3</v>
      </c>
      <c r="M239" s="1088">
        <f>K239/L239</f>
        <v>0.020218166338530307</v>
      </c>
      <c r="N239" s="1087">
        <v>249.28</v>
      </c>
      <c r="O239" s="584">
        <f>M239*N239</f>
        <v>5.039984504868835</v>
      </c>
      <c r="P239" s="1087">
        <f>M239*60*1000</f>
        <v>1213.0899803118184</v>
      </c>
      <c r="Q239" s="585">
        <f>P239*N239/1000</f>
        <v>302.3990702921301</v>
      </c>
      <c r="S239" s="58"/>
      <c r="T239" s="58"/>
    </row>
    <row r="240" spans="1:20" ht="12.75">
      <c r="A240" s="1697"/>
      <c r="B240" s="116">
        <v>2</v>
      </c>
      <c r="C240" s="586" t="s">
        <v>998</v>
      </c>
      <c r="D240" s="524">
        <v>20</v>
      </c>
      <c r="E240" s="524">
        <v>1980</v>
      </c>
      <c r="F240" s="530">
        <v>27</v>
      </c>
      <c r="G240" s="530">
        <v>1.724</v>
      </c>
      <c r="H240" s="530">
        <v>3.28</v>
      </c>
      <c r="I240" s="530">
        <v>21.996</v>
      </c>
      <c r="J240" s="525">
        <v>1048.75</v>
      </c>
      <c r="K240" s="530">
        <v>19.243</v>
      </c>
      <c r="L240" s="525">
        <v>917.47</v>
      </c>
      <c r="M240" s="529">
        <f aca="true" t="shared" si="33" ref="M240:M248">K240/L240</f>
        <v>0.020973982800527535</v>
      </c>
      <c r="N240" s="1087">
        <v>249.28</v>
      </c>
      <c r="O240" s="319">
        <f aca="true" t="shared" si="34" ref="O240:O248">M240*N240</f>
        <v>5.228394432515504</v>
      </c>
      <c r="P240" s="1087">
        <f aca="true" t="shared" si="35" ref="P240:P248">M240*60*1000</f>
        <v>1258.4389680316522</v>
      </c>
      <c r="Q240" s="320">
        <f aca="true" t="shared" si="36" ref="Q240:Q248">P240*N240/1000</f>
        <v>313.70366595093026</v>
      </c>
      <c r="S240" s="58"/>
      <c r="T240" s="58"/>
    </row>
    <row r="241" spans="1:20" ht="12.75">
      <c r="A241" s="1697"/>
      <c r="B241" s="116">
        <v>3</v>
      </c>
      <c r="C241" s="586" t="s">
        <v>999</v>
      </c>
      <c r="D241" s="524">
        <v>32</v>
      </c>
      <c r="E241" s="524">
        <v>1961</v>
      </c>
      <c r="F241" s="530">
        <v>26.14</v>
      </c>
      <c r="G241" s="530"/>
      <c r="H241" s="530"/>
      <c r="I241" s="530">
        <v>26.14</v>
      </c>
      <c r="J241" s="525">
        <v>1239.43</v>
      </c>
      <c r="K241" s="530">
        <v>26.14</v>
      </c>
      <c r="L241" s="525">
        <v>1239.43</v>
      </c>
      <c r="M241" s="529">
        <f t="shared" si="33"/>
        <v>0.02109033991431545</v>
      </c>
      <c r="N241" s="1087">
        <v>249.28</v>
      </c>
      <c r="O241" s="319">
        <f t="shared" si="34"/>
        <v>5.2573999338405555</v>
      </c>
      <c r="P241" s="1087">
        <f t="shared" si="35"/>
        <v>1265.4203948589268</v>
      </c>
      <c r="Q241" s="320">
        <f t="shared" si="36"/>
        <v>315.44399603043325</v>
      </c>
      <c r="S241" s="58"/>
      <c r="T241" s="58"/>
    </row>
    <row r="242" spans="1:20" ht="12.75">
      <c r="A242" s="1697"/>
      <c r="B242" s="116">
        <v>4</v>
      </c>
      <c r="C242" s="586" t="s">
        <v>1000</v>
      </c>
      <c r="D242" s="524">
        <v>12</v>
      </c>
      <c r="E242" s="524">
        <v>1945</v>
      </c>
      <c r="F242" s="530">
        <v>20.522</v>
      </c>
      <c r="G242" s="530"/>
      <c r="H242" s="530"/>
      <c r="I242" s="530">
        <v>20.522</v>
      </c>
      <c r="J242" s="525">
        <v>970.82</v>
      </c>
      <c r="K242" s="530">
        <v>18.855</v>
      </c>
      <c r="L242" s="525">
        <v>891.97</v>
      </c>
      <c r="M242" s="529">
        <f t="shared" si="33"/>
        <v>0.02113860331625503</v>
      </c>
      <c r="N242" s="1087">
        <v>249.28</v>
      </c>
      <c r="O242" s="319">
        <f t="shared" si="34"/>
        <v>5.269431034676054</v>
      </c>
      <c r="P242" s="1087">
        <f t="shared" si="35"/>
        <v>1268.3161989753019</v>
      </c>
      <c r="Q242" s="320">
        <f t="shared" si="36"/>
        <v>316.1658620805633</v>
      </c>
      <c r="S242" s="58"/>
      <c r="T242" s="58"/>
    </row>
    <row r="243" spans="1:20" ht="12.75">
      <c r="A243" s="1697"/>
      <c r="B243" s="116">
        <v>5</v>
      </c>
      <c r="C243" s="586" t="s">
        <v>1001</v>
      </c>
      <c r="D243" s="524">
        <v>13</v>
      </c>
      <c r="E243" s="524">
        <v>1954</v>
      </c>
      <c r="F243" s="530">
        <v>15.669</v>
      </c>
      <c r="G243" s="530">
        <v>1.713</v>
      </c>
      <c r="H243" s="530">
        <v>1.84</v>
      </c>
      <c r="I243" s="530">
        <v>12.116</v>
      </c>
      <c r="J243" s="525">
        <v>562.47</v>
      </c>
      <c r="K243" s="530">
        <v>12.116</v>
      </c>
      <c r="L243" s="525">
        <v>562.47</v>
      </c>
      <c r="M243" s="529">
        <f t="shared" si="33"/>
        <v>0.021540704393123188</v>
      </c>
      <c r="N243" s="1087">
        <v>249.28</v>
      </c>
      <c r="O243" s="319">
        <f t="shared" si="34"/>
        <v>5.369666791117748</v>
      </c>
      <c r="P243" s="1087">
        <f t="shared" si="35"/>
        <v>1292.4422635873914</v>
      </c>
      <c r="Q243" s="320">
        <f t="shared" si="36"/>
        <v>322.18000746706497</v>
      </c>
      <c r="S243" s="58"/>
      <c r="T243" s="58"/>
    </row>
    <row r="244" spans="1:20" ht="12.75">
      <c r="A244" s="1697"/>
      <c r="B244" s="116">
        <v>6</v>
      </c>
      <c r="C244" s="586" t="s">
        <v>1002</v>
      </c>
      <c r="D244" s="524">
        <v>24</v>
      </c>
      <c r="E244" s="524">
        <v>1962</v>
      </c>
      <c r="F244" s="530">
        <v>34.451</v>
      </c>
      <c r="G244" s="530">
        <v>2.072</v>
      </c>
      <c r="H244" s="530">
        <v>0.25</v>
      </c>
      <c r="I244" s="530">
        <v>32.129</v>
      </c>
      <c r="J244" s="525">
        <v>1460.33</v>
      </c>
      <c r="K244" s="530">
        <v>20.698</v>
      </c>
      <c r="L244" s="525">
        <v>940.78</v>
      </c>
      <c r="M244" s="529">
        <f t="shared" si="33"/>
        <v>0.022000892876124067</v>
      </c>
      <c r="N244" s="1087">
        <v>249.28</v>
      </c>
      <c r="O244" s="319">
        <f t="shared" si="34"/>
        <v>5.484382576160208</v>
      </c>
      <c r="P244" s="1087">
        <f t="shared" si="35"/>
        <v>1320.053572567444</v>
      </c>
      <c r="Q244" s="320">
        <f t="shared" si="36"/>
        <v>329.06295456961243</v>
      </c>
      <c r="S244" s="58"/>
      <c r="T244" s="58"/>
    </row>
    <row r="245" spans="1:20" ht="12.75">
      <c r="A245" s="1697"/>
      <c r="B245" s="116">
        <v>7</v>
      </c>
      <c r="C245" s="586" t="s">
        <v>1003</v>
      </c>
      <c r="D245" s="524">
        <v>5</v>
      </c>
      <c r="E245" s="524">
        <v>1963</v>
      </c>
      <c r="F245" s="530">
        <v>39.539</v>
      </c>
      <c r="G245" s="530">
        <v>3.398</v>
      </c>
      <c r="H245" s="530">
        <v>0.65</v>
      </c>
      <c r="I245" s="530">
        <v>35.491</v>
      </c>
      <c r="J245" s="525">
        <v>1573.98</v>
      </c>
      <c r="K245" s="530">
        <v>35.491</v>
      </c>
      <c r="L245" s="525">
        <v>1573.98</v>
      </c>
      <c r="M245" s="529">
        <f t="shared" si="33"/>
        <v>0.022548571138133904</v>
      </c>
      <c r="N245" s="1087">
        <v>249.28</v>
      </c>
      <c r="O245" s="319">
        <f t="shared" si="34"/>
        <v>5.62090781331402</v>
      </c>
      <c r="P245" s="1087">
        <f t="shared" si="35"/>
        <v>1352.9142682880342</v>
      </c>
      <c r="Q245" s="320">
        <f t="shared" si="36"/>
        <v>337.2544687988412</v>
      </c>
      <c r="S245" s="58"/>
      <c r="T245" s="58"/>
    </row>
    <row r="246" spans="1:20" ht="12.75">
      <c r="A246" s="1697"/>
      <c r="B246" s="116">
        <v>8</v>
      </c>
      <c r="C246" s="586" t="s">
        <v>1004</v>
      </c>
      <c r="D246" s="524">
        <v>12</v>
      </c>
      <c r="E246" s="524">
        <v>1967</v>
      </c>
      <c r="F246" s="530">
        <v>20.74</v>
      </c>
      <c r="G246" s="530">
        <v>1.484</v>
      </c>
      <c r="H246" s="530">
        <v>0.12</v>
      </c>
      <c r="I246" s="530">
        <v>19.136</v>
      </c>
      <c r="J246" s="525">
        <v>834.72</v>
      </c>
      <c r="K246" s="530">
        <v>12.63</v>
      </c>
      <c r="L246" s="525">
        <v>550.92</v>
      </c>
      <c r="M246" s="529">
        <f t="shared" si="33"/>
        <v>0.022925288608146376</v>
      </c>
      <c r="N246" s="1087">
        <v>249.28</v>
      </c>
      <c r="O246" s="319">
        <f t="shared" si="34"/>
        <v>5.714815944238729</v>
      </c>
      <c r="P246" s="1087">
        <f t="shared" si="35"/>
        <v>1375.5173164887826</v>
      </c>
      <c r="Q246" s="320">
        <f t="shared" si="36"/>
        <v>342.88895665432375</v>
      </c>
      <c r="S246" s="58"/>
      <c r="T246" s="58"/>
    </row>
    <row r="247" spans="1:20" ht="12.75">
      <c r="A247" s="1697"/>
      <c r="B247" s="116">
        <v>9</v>
      </c>
      <c r="C247" s="586" t="s">
        <v>1005</v>
      </c>
      <c r="D247" s="524">
        <v>6</v>
      </c>
      <c r="E247" s="524">
        <v>1967</v>
      </c>
      <c r="F247" s="530">
        <v>9.134</v>
      </c>
      <c r="G247" s="530"/>
      <c r="H247" s="530"/>
      <c r="I247" s="530">
        <v>9.134</v>
      </c>
      <c r="J247" s="525">
        <v>395.49</v>
      </c>
      <c r="K247" s="530">
        <v>7.888</v>
      </c>
      <c r="L247" s="525">
        <v>341.55</v>
      </c>
      <c r="M247" s="529">
        <f t="shared" si="33"/>
        <v>0.023094715268628312</v>
      </c>
      <c r="N247" s="1087">
        <v>249.28</v>
      </c>
      <c r="O247" s="319">
        <f t="shared" si="34"/>
        <v>5.757050622163666</v>
      </c>
      <c r="P247" s="1087">
        <f t="shared" si="35"/>
        <v>1385.6829161176986</v>
      </c>
      <c r="Q247" s="320">
        <f t="shared" si="36"/>
        <v>345.4230373298199</v>
      </c>
      <c r="S247" s="58"/>
      <c r="T247" s="58"/>
    </row>
    <row r="248" spans="1:20" ht="13.5" thickBot="1">
      <c r="A248" s="1697"/>
      <c r="B248" s="116">
        <v>10</v>
      </c>
      <c r="C248" s="624" t="s">
        <v>1006</v>
      </c>
      <c r="D248" s="531">
        <v>6</v>
      </c>
      <c r="E248" s="531">
        <v>1925</v>
      </c>
      <c r="F248" s="1089">
        <v>8.971</v>
      </c>
      <c r="G248" s="1089">
        <v>0.221</v>
      </c>
      <c r="H248" s="1089">
        <v>0.06</v>
      </c>
      <c r="I248" s="1089">
        <v>8.69</v>
      </c>
      <c r="J248" s="532">
        <v>368.39</v>
      </c>
      <c r="K248" s="1089">
        <v>2.951</v>
      </c>
      <c r="L248" s="532">
        <v>125.08</v>
      </c>
      <c r="M248" s="536">
        <f t="shared" si="33"/>
        <v>0.023592900543652064</v>
      </c>
      <c r="N248" s="532">
        <v>249.28</v>
      </c>
      <c r="O248" s="323">
        <f t="shared" si="34"/>
        <v>5.881238247521587</v>
      </c>
      <c r="P248" s="532">
        <f t="shared" si="35"/>
        <v>1415.574032619124</v>
      </c>
      <c r="Q248" s="324">
        <f t="shared" si="36"/>
        <v>352.87429485129525</v>
      </c>
      <c r="S248" s="58"/>
      <c r="T248" s="58"/>
    </row>
    <row r="249" spans="1:20" ht="12.75" customHeight="1">
      <c r="A249" s="1801" t="s">
        <v>579</v>
      </c>
      <c r="B249" s="24">
        <v>1</v>
      </c>
      <c r="C249" s="117" t="s">
        <v>1007</v>
      </c>
      <c r="D249" s="441">
        <v>8</v>
      </c>
      <c r="E249" s="441">
        <v>1920</v>
      </c>
      <c r="F249" s="1422">
        <v>16.42</v>
      </c>
      <c r="G249" s="1422">
        <v>0.317</v>
      </c>
      <c r="H249" s="1422">
        <v>1.76</v>
      </c>
      <c r="I249" s="1422">
        <v>14.343</v>
      </c>
      <c r="J249" s="88">
        <v>541.36</v>
      </c>
      <c r="K249" s="1422">
        <v>9.27</v>
      </c>
      <c r="L249" s="1091">
        <v>349.88</v>
      </c>
      <c r="M249" s="1090">
        <f>K249/L249</f>
        <v>0.02649479821653138</v>
      </c>
      <c r="N249" s="1091">
        <v>249.28</v>
      </c>
      <c r="O249" s="365">
        <f>M249*N249</f>
        <v>6.604623299416942</v>
      </c>
      <c r="P249" s="1091">
        <f>M249*60*1000</f>
        <v>1589.6878929918828</v>
      </c>
      <c r="Q249" s="366">
        <f>P249*N249/1000</f>
        <v>396.2773979650165</v>
      </c>
      <c r="S249" s="58"/>
      <c r="T249" s="58"/>
    </row>
    <row r="250" spans="1:20" ht="12.75">
      <c r="A250" s="1775"/>
      <c r="B250" s="26">
        <v>2</v>
      </c>
      <c r="C250" s="442" t="s">
        <v>1008</v>
      </c>
      <c r="D250" s="443">
        <v>9</v>
      </c>
      <c r="E250" s="443">
        <v>1925</v>
      </c>
      <c r="F250" s="96">
        <v>18.779</v>
      </c>
      <c r="G250" s="96"/>
      <c r="H250" s="96"/>
      <c r="I250" s="96">
        <v>18.779</v>
      </c>
      <c r="J250" s="89">
        <v>684.99</v>
      </c>
      <c r="K250" s="96">
        <v>7.803</v>
      </c>
      <c r="L250" s="89">
        <v>284.64</v>
      </c>
      <c r="M250" s="1016">
        <f aca="true" t="shared" si="37" ref="M250:M258">K250/L250</f>
        <v>0.02741357504215852</v>
      </c>
      <c r="N250" s="1091">
        <v>249.28</v>
      </c>
      <c r="O250" s="447">
        <f aca="true" t="shared" si="38" ref="O250:O258">M250*N250</f>
        <v>6.833655986509275</v>
      </c>
      <c r="P250" s="1091">
        <f aca="true" t="shared" si="39" ref="P250:P258">M250*60*1000</f>
        <v>1644.8145025295112</v>
      </c>
      <c r="Q250" s="448">
        <f aca="true" t="shared" si="40" ref="Q250:Q258">P250*N250/1000</f>
        <v>410.01935919055654</v>
      </c>
      <c r="S250" s="58"/>
      <c r="T250" s="58"/>
    </row>
    <row r="251" spans="1:20" ht="12.75">
      <c r="A251" s="1775"/>
      <c r="B251" s="26">
        <v>3</v>
      </c>
      <c r="C251" s="442" t="s">
        <v>1009</v>
      </c>
      <c r="D251" s="443">
        <v>6</v>
      </c>
      <c r="E251" s="443">
        <v>1958</v>
      </c>
      <c r="F251" s="96">
        <v>15.691</v>
      </c>
      <c r="G251" s="96">
        <v>0.442</v>
      </c>
      <c r="H251" s="96">
        <v>0.56</v>
      </c>
      <c r="I251" s="96">
        <v>14.689</v>
      </c>
      <c r="J251" s="89">
        <v>532.06</v>
      </c>
      <c r="K251" s="96">
        <v>7.478</v>
      </c>
      <c r="L251" s="89">
        <v>270.87</v>
      </c>
      <c r="M251" s="1016">
        <f t="shared" si="37"/>
        <v>0.027607339314062094</v>
      </c>
      <c r="N251" s="1091">
        <v>249.28</v>
      </c>
      <c r="O251" s="447">
        <f t="shared" si="38"/>
        <v>6.881957544209399</v>
      </c>
      <c r="P251" s="1091">
        <f t="shared" si="39"/>
        <v>1656.4403588437256</v>
      </c>
      <c r="Q251" s="448">
        <f t="shared" si="40"/>
        <v>412.9174526525639</v>
      </c>
      <c r="S251" s="58"/>
      <c r="T251" s="58"/>
    </row>
    <row r="252" spans="1:20" ht="12.75">
      <c r="A252" s="1775"/>
      <c r="B252" s="26">
        <v>4</v>
      </c>
      <c r="C252" s="442" t="s">
        <v>1010</v>
      </c>
      <c r="D252" s="443">
        <v>20</v>
      </c>
      <c r="E252" s="443">
        <v>1957</v>
      </c>
      <c r="F252" s="96">
        <v>22.55</v>
      </c>
      <c r="G252" s="96">
        <v>1.442</v>
      </c>
      <c r="H252" s="96">
        <v>0.16</v>
      </c>
      <c r="I252" s="96">
        <v>20.948</v>
      </c>
      <c r="J252" s="89">
        <v>748.5</v>
      </c>
      <c r="K252" s="96">
        <v>20.948</v>
      </c>
      <c r="L252" s="89">
        <v>748.5</v>
      </c>
      <c r="M252" s="1016">
        <f t="shared" si="37"/>
        <v>0.027986639946559786</v>
      </c>
      <c r="N252" s="1091">
        <v>249.28</v>
      </c>
      <c r="O252" s="447">
        <f t="shared" si="38"/>
        <v>6.976509605878423</v>
      </c>
      <c r="P252" s="1091">
        <f t="shared" si="39"/>
        <v>1679.198396793587</v>
      </c>
      <c r="Q252" s="448">
        <f t="shared" si="40"/>
        <v>418.5905763527054</v>
      </c>
      <c r="S252" s="58"/>
      <c r="T252" s="58"/>
    </row>
    <row r="253" spans="1:20" ht="12.75">
      <c r="A253" s="1775"/>
      <c r="B253" s="26">
        <v>5</v>
      </c>
      <c r="C253" s="442" t="s">
        <v>1011</v>
      </c>
      <c r="D253" s="443">
        <v>6</v>
      </c>
      <c r="E253" s="443">
        <v>1959</v>
      </c>
      <c r="F253" s="96">
        <v>5.94</v>
      </c>
      <c r="G253" s="96">
        <v>0.387</v>
      </c>
      <c r="H253" s="96">
        <v>0.06</v>
      </c>
      <c r="I253" s="96">
        <v>5.493</v>
      </c>
      <c r="J253" s="89">
        <v>225.56</v>
      </c>
      <c r="K253" s="96">
        <v>4.25</v>
      </c>
      <c r="L253" s="89">
        <v>149.31</v>
      </c>
      <c r="M253" s="1016">
        <f t="shared" si="37"/>
        <v>0.028464268970598085</v>
      </c>
      <c r="N253" s="1091">
        <v>249.28</v>
      </c>
      <c r="O253" s="447">
        <f t="shared" si="38"/>
        <v>7.095572968990691</v>
      </c>
      <c r="P253" s="1091">
        <f t="shared" si="39"/>
        <v>1707.8561382358853</v>
      </c>
      <c r="Q253" s="448">
        <f t="shared" si="40"/>
        <v>425.7343781394415</v>
      </c>
      <c r="S253" s="58"/>
      <c r="T253" s="58"/>
    </row>
    <row r="254" spans="1:20" ht="12.75">
      <c r="A254" s="1775"/>
      <c r="B254" s="26">
        <v>6</v>
      </c>
      <c r="C254" s="442" t="s">
        <v>1012</v>
      </c>
      <c r="D254" s="443">
        <v>8</v>
      </c>
      <c r="E254" s="443">
        <v>1953</v>
      </c>
      <c r="F254" s="96">
        <v>8.688</v>
      </c>
      <c r="G254" s="96">
        <v>0.663</v>
      </c>
      <c r="H254" s="96">
        <v>0.08</v>
      </c>
      <c r="I254" s="96">
        <v>7.945</v>
      </c>
      <c r="J254" s="89">
        <v>273.48</v>
      </c>
      <c r="K254" s="96">
        <v>5.965</v>
      </c>
      <c r="L254" s="89">
        <v>205.31</v>
      </c>
      <c r="M254" s="1016">
        <f t="shared" si="37"/>
        <v>0.02905362622375919</v>
      </c>
      <c r="N254" s="1091">
        <v>249.28</v>
      </c>
      <c r="O254" s="447">
        <f t="shared" si="38"/>
        <v>7.242487945058691</v>
      </c>
      <c r="P254" s="1091">
        <f t="shared" si="39"/>
        <v>1743.2175734255516</v>
      </c>
      <c r="Q254" s="448">
        <f t="shared" si="40"/>
        <v>434.5492767035215</v>
      </c>
      <c r="S254" s="58"/>
      <c r="T254" s="58"/>
    </row>
    <row r="255" spans="1:20" ht="12.75">
      <c r="A255" s="1775"/>
      <c r="B255" s="26">
        <v>7</v>
      </c>
      <c r="C255" s="442" t="s">
        <v>1013</v>
      </c>
      <c r="D255" s="443">
        <v>5</v>
      </c>
      <c r="E255" s="443">
        <v>1959</v>
      </c>
      <c r="F255" s="96">
        <v>11.156</v>
      </c>
      <c r="G255" s="96">
        <v>0.569</v>
      </c>
      <c r="H255" s="96">
        <v>0.66</v>
      </c>
      <c r="I255" s="96">
        <v>9.927</v>
      </c>
      <c r="J255" s="89">
        <v>311.52</v>
      </c>
      <c r="K255" s="96">
        <v>6.922</v>
      </c>
      <c r="L255" s="89">
        <v>217.22</v>
      </c>
      <c r="M255" s="1016">
        <f t="shared" si="37"/>
        <v>0.031866310652794404</v>
      </c>
      <c r="N255" s="1091">
        <v>249.28</v>
      </c>
      <c r="O255" s="447">
        <f t="shared" si="38"/>
        <v>7.943633919528589</v>
      </c>
      <c r="P255" s="1091">
        <f t="shared" si="39"/>
        <v>1911.9786391676644</v>
      </c>
      <c r="Q255" s="448">
        <f t="shared" si="40"/>
        <v>476.61803517171535</v>
      </c>
      <c r="S255" s="58"/>
      <c r="T255" s="58"/>
    </row>
    <row r="256" spans="1:20" ht="12.75">
      <c r="A256" s="1775"/>
      <c r="B256" s="26">
        <v>8</v>
      </c>
      <c r="C256" s="442" t="s">
        <v>1014</v>
      </c>
      <c r="D256" s="443">
        <v>6</v>
      </c>
      <c r="E256" s="443">
        <v>1955</v>
      </c>
      <c r="F256" s="96">
        <v>8.618</v>
      </c>
      <c r="G256" s="96">
        <v>0.111</v>
      </c>
      <c r="H256" s="96">
        <v>0.06</v>
      </c>
      <c r="I256" s="96">
        <v>8.447</v>
      </c>
      <c r="J256" s="89">
        <v>249.66</v>
      </c>
      <c r="K256" s="96">
        <v>6.986</v>
      </c>
      <c r="L256" s="89">
        <v>206.48</v>
      </c>
      <c r="M256" s="1016">
        <f t="shared" si="37"/>
        <v>0.03383378535451376</v>
      </c>
      <c r="N256" s="1091">
        <v>249.28</v>
      </c>
      <c r="O256" s="447">
        <f t="shared" si="38"/>
        <v>8.43408601317319</v>
      </c>
      <c r="P256" s="1091">
        <f t="shared" si="39"/>
        <v>2030.0271212708253</v>
      </c>
      <c r="Q256" s="448">
        <f t="shared" si="40"/>
        <v>506.0451607903913</v>
      </c>
      <c r="S256" s="58"/>
      <c r="T256" s="58"/>
    </row>
    <row r="257" spans="1:20" ht="12.75">
      <c r="A257" s="1775"/>
      <c r="B257" s="26">
        <v>9</v>
      </c>
      <c r="C257" s="442" t="s">
        <v>1015</v>
      </c>
      <c r="D257" s="443">
        <v>6</v>
      </c>
      <c r="E257" s="443">
        <v>1926</v>
      </c>
      <c r="F257" s="96">
        <v>10.276</v>
      </c>
      <c r="G257" s="96">
        <v>0.342</v>
      </c>
      <c r="H257" s="96">
        <v>0.8</v>
      </c>
      <c r="I257" s="96">
        <v>9.134</v>
      </c>
      <c r="J257" s="89">
        <v>254.15</v>
      </c>
      <c r="K257" s="96">
        <v>6.982</v>
      </c>
      <c r="L257" s="89">
        <v>194.28</v>
      </c>
      <c r="M257" s="1016">
        <f t="shared" si="37"/>
        <v>0.03593782170063826</v>
      </c>
      <c r="N257" s="1091">
        <v>249.28</v>
      </c>
      <c r="O257" s="447">
        <f t="shared" si="38"/>
        <v>8.958580193535106</v>
      </c>
      <c r="P257" s="1091">
        <f t="shared" si="39"/>
        <v>2156.2693020382953</v>
      </c>
      <c r="Q257" s="448">
        <f t="shared" si="40"/>
        <v>537.5148116121063</v>
      </c>
      <c r="S257" s="58"/>
      <c r="T257" s="58"/>
    </row>
    <row r="258" spans="1:20" ht="13.5" thickBot="1">
      <c r="A258" s="1775"/>
      <c r="B258" s="26">
        <v>10</v>
      </c>
      <c r="C258" s="449" t="s">
        <v>1016</v>
      </c>
      <c r="D258" s="450">
        <v>23</v>
      </c>
      <c r="E258" s="450">
        <v>1963</v>
      </c>
      <c r="F258" s="114">
        <v>18.575</v>
      </c>
      <c r="G258" s="114"/>
      <c r="H258" s="114"/>
      <c r="I258" s="114">
        <v>18.575</v>
      </c>
      <c r="J258" s="454">
        <v>502.6</v>
      </c>
      <c r="K258" s="114">
        <v>18.575</v>
      </c>
      <c r="L258" s="454">
        <v>502.6</v>
      </c>
      <c r="M258" s="1019">
        <f t="shared" si="37"/>
        <v>0.036957819339434934</v>
      </c>
      <c r="N258" s="454">
        <v>249.28</v>
      </c>
      <c r="O258" s="455">
        <f t="shared" si="38"/>
        <v>9.212845204934341</v>
      </c>
      <c r="P258" s="454">
        <f t="shared" si="39"/>
        <v>2217.469160366096</v>
      </c>
      <c r="Q258" s="273">
        <f t="shared" si="40"/>
        <v>552.7707122960604</v>
      </c>
      <c r="S258" s="58"/>
      <c r="T258" s="58"/>
    </row>
    <row r="259" spans="19:20" ht="12.75">
      <c r="S259" s="58"/>
      <c r="T259" s="58"/>
    </row>
    <row r="260" spans="19:20" ht="12.75">
      <c r="S260" s="58"/>
      <c r="T260" s="58"/>
    </row>
    <row r="261" spans="19:20" ht="12.75">
      <c r="S261" s="58"/>
      <c r="T261" s="58"/>
    </row>
    <row r="262" spans="1:20" s="12" customFormat="1" ht="15">
      <c r="A262" s="1765" t="s">
        <v>38</v>
      </c>
      <c r="B262" s="1765"/>
      <c r="C262" s="1765"/>
      <c r="D262" s="1765"/>
      <c r="E262" s="1765"/>
      <c r="F262" s="1765"/>
      <c r="G262" s="1765"/>
      <c r="H262" s="1765"/>
      <c r="I262" s="1765"/>
      <c r="J262" s="1765"/>
      <c r="K262" s="1765"/>
      <c r="L262" s="1765"/>
      <c r="M262" s="1765"/>
      <c r="N262" s="1765"/>
      <c r="O262" s="1765"/>
      <c r="P262" s="1765"/>
      <c r="Q262" s="1765"/>
      <c r="S262" s="1122"/>
      <c r="T262" s="1122"/>
    </row>
    <row r="263" spans="1:20" s="12" customFormat="1" ht="13.5" customHeight="1" thickBot="1">
      <c r="A263" s="1766" t="s">
        <v>938</v>
      </c>
      <c r="B263" s="1766"/>
      <c r="C263" s="1766"/>
      <c r="D263" s="1766"/>
      <c r="E263" s="1766"/>
      <c r="F263" s="1766"/>
      <c r="G263" s="1766"/>
      <c r="H263" s="1766"/>
      <c r="I263" s="1766"/>
      <c r="J263" s="1766"/>
      <c r="K263" s="1766"/>
      <c r="L263" s="1766"/>
      <c r="M263" s="1766"/>
      <c r="N263" s="1766"/>
      <c r="O263" s="1766"/>
      <c r="P263" s="1766"/>
      <c r="Q263" s="1766"/>
      <c r="S263" s="58"/>
      <c r="T263" s="58"/>
    </row>
    <row r="264" spans="1:20" ht="12.75" customHeight="1">
      <c r="A264" s="1707" t="s">
        <v>1</v>
      </c>
      <c r="B264" s="1710" t="s">
        <v>0</v>
      </c>
      <c r="C264" s="1713" t="s">
        <v>2</v>
      </c>
      <c r="D264" s="1713" t="s">
        <v>3</v>
      </c>
      <c r="E264" s="1713" t="s">
        <v>13</v>
      </c>
      <c r="F264" s="1717" t="s">
        <v>14</v>
      </c>
      <c r="G264" s="1718"/>
      <c r="H264" s="1718"/>
      <c r="I264" s="1719"/>
      <c r="J264" s="1713" t="s">
        <v>4</v>
      </c>
      <c r="K264" s="1713" t="s">
        <v>15</v>
      </c>
      <c r="L264" s="1713" t="s">
        <v>5</v>
      </c>
      <c r="M264" s="1713" t="s">
        <v>6</v>
      </c>
      <c r="N264" s="1713" t="s">
        <v>16</v>
      </c>
      <c r="O264" s="1720" t="s">
        <v>17</v>
      </c>
      <c r="P264" s="1713" t="s">
        <v>25</v>
      </c>
      <c r="Q264" s="1722" t="s">
        <v>26</v>
      </c>
      <c r="S264" s="58"/>
      <c r="T264" s="58"/>
    </row>
    <row r="265" spans="1:20" s="2" customFormat="1" ht="33.75">
      <c r="A265" s="1708"/>
      <c r="B265" s="1711"/>
      <c r="C265" s="1714"/>
      <c r="D265" s="1716"/>
      <c r="E265" s="1716"/>
      <c r="F265" s="1108" t="s">
        <v>18</v>
      </c>
      <c r="G265" s="1108" t="s">
        <v>19</v>
      </c>
      <c r="H265" s="1108" t="s">
        <v>20</v>
      </c>
      <c r="I265" s="1108" t="s">
        <v>21</v>
      </c>
      <c r="J265" s="1716"/>
      <c r="K265" s="1716"/>
      <c r="L265" s="1716"/>
      <c r="M265" s="1716"/>
      <c r="N265" s="1716"/>
      <c r="O265" s="1721"/>
      <c r="P265" s="1716"/>
      <c r="Q265" s="1723"/>
      <c r="S265" s="58"/>
      <c r="T265" s="58"/>
    </row>
    <row r="266" spans="1:20" s="3" customFormat="1" ht="13.5" customHeight="1" thickBot="1">
      <c r="A266" s="1709"/>
      <c r="B266" s="1712"/>
      <c r="C266" s="1715"/>
      <c r="D266" s="43" t="s">
        <v>7</v>
      </c>
      <c r="E266" s="43" t="s">
        <v>8</v>
      </c>
      <c r="F266" s="43" t="s">
        <v>9</v>
      </c>
      <c r="G266" s="43" t="s">
        <v>9</v>
      </c>
      <c r="H266" s="43" t="s">
        <v>9</v>
      </c>
      <c r="I266" s="43" t="s">
        <v>9</v>
      </c>
      <c r="J266" s="43" t="s">
        <v>22</v>
      </c>
      <c r="K266" s="43" t="s">
        <v>9</v>
      </c>
      <c r="L266" s="43" t="s">
        <v>22</v>
      </c>
      <c r="M266" s="43" t="s">
        <v>83</v>
      </c>
      <c r="N266" s="43" t="s">
        <v>10</v>
      </c>
      <c r="O266" s="43" t="s">
        <v>84</v>
      </c>
      <c r="P266" s="44" t="s">
        <v>27</v>
      </c>
      <c r="Q266" s="45" t="s">
        <v>28</v>
      </c>
      <c r="S266" s="58"/>
      <c r="T266" s="58"/>
    </row>
    <row r="267" spans="1:20" s="62" customFormat="1" ht="12.75">
      <c r="A267" s="1690" t="s">
        <v>576</v>
      </c>
      <c r="B267" s="69">
        <v>1</v>
      </c>
      <c r="C267" s="560" t="s">
        <v>911</v>
      </c>
      <c r="D267" s="1411">
        <v>100</v>
      </c>
      <c r="E267" s="561" t="s">
        <v>57</v>
      </c>
      <c r="F267" s="113">
        <f>G267+H267+I267</f>
        <v>35.173046</v>
      </c>
      <c r="G267" s="627">
        <v>6.923046</v>
      </c>
      <c r="H267" s="627">
        <v>16</v>
      </c>
      <c r="I267" s="627">
        <v>12.25</v>
      </c>
      <c r="J267" s="405">
        <v>4428.2300000000005</v>
      </c>
      <c r="K267" s="1079">
        <v>12.25</v>
      </c>
      <c r="L267" s="405">
        <v>4428.2300000000005</v>
      </c>
      <c r="M267" s="406">
        <f>K267/L267</f>
        <v>0.002766342308326351</v>
      </c>
      <c r="N267" s="405">
        <v>238.5</v>
      </c>
      <c r="O267" s="297">
        <f>M267*N267</f>
        <v>0.6597726405358347</v>
      </c>
      <c r="P267" s="297">
        <f>M267*60*1000</f>
        <v>165.9805384995811</v>
      </c>
      <c r="Q267" s="473">
        <f>P267*N267/1000</f>
        <v>39.58635843215009</v>
      </c>
      <c r="S267" s="58"/>
      <c r="T267" s="58"/>
    </row>
    <row r="268" spans="1:20" s="62" customFormat="1" ht="12.75">
      <c r="A268" s="1691"/>
      <c r="B268" s="61">
        <v>2</v>
      </c>
      <c r="C268" s="563" t="s">
        <v>912</v>
      </c>
      <c r="D268" s="1412">
        <v>75</v>
      </c>
      <c r="E268" s="474" t="s">
        <v>57</v>
      </c>
      <c r="F268" s="113">
        <f aca="true" t="shared" si="41" ref="F268:F276">G268+H268+I268</f>
        <v>34.777</v>
      </c>
      <c r="G268" s="1021">
        <v>7.65</v>
      </c>
      <c r="H268" s="1021">
        <v>11.84</v>
      </c>
      <c r="I268" s="1021">
        <v>15.287</v>
      </c>
      <c r="J268" s="613">
        <v>3992.51</v>
      </c>
      <c r="K268" s="81">
        <v>15.287</v>
      </c>
      <c r="L268" s="613">
        <v>3992.51</v>
      </c>
      <c r="M268" s="564">
        <f aca="true" t="shared" si="42" ref="M268:M276">K268/L268</f>
        <v>0.003828919652048461</v>
      </c>
      <c r="N268" s="613">
        <v>238.5</v>
      </c>
      <c r="O268" s="479">
        <f aca="true" t="shared" si="43" ref="O268:O286">M268*N268</f>
        <v>0.9131973370135579</v>
      </c>
      <c r="P268" s="297">
        <f aca="true" t="shared" si="44" ref="P268:P286">M268*60*1000</f>
        <v>229.73517912290765</v>
      </c>
      <c r="Q268" s="480">
        <f aca="true" t="shared" si="45" ref="Q268:Q286">P268*N268/1000</f>
        <v>54.79184022081347</v>
      </c>
      <c r="S268" s="58"/>
      <c r="T268" s="58"/>
    </row>
    <row r="269" spans="1:20" ht="12.75">
      <c r="A269" s="1691"/>
      <c r="B269" s="18">
        <v>3</v>
      </c>
      <c r="C269" s="563" t="s">
        <v>913</v>
      </c>
      <c r="D269" s="1412">
        <v>55</v>
      </c>
      <c r="E269" s="561" t="s">
        <v>57</v>
      </c>
      <c r="F269" s="113">
        <f t="shared" si="41"/>
        <v>23.450000000000003</v>
      </c>
      <c r="G269" s="1021">
        <v>4.59</v>
      </c>
      <c r="H269" s="1021">
        <v>8.56</v>
      </c>
      <c r="I269" s="1021">
        <v>10.3</v>
      </c>
      <c r="J269" s="613">
        <v>2537.7200000000003</v>
      </c>
      <c r="K269" s="81">
        <v>10.3</v>
      </c>
      <c r="L269" s="613">
        <v>2537.7200000000003</v>
      </c>
      <c r="M269" s="564">
        <f t="shared" si="42"/>
        <v>0.004058761407877937</v>
      </c>
      <c r="N269" s="613">
        <v>238.5</v>
      </c>
      <c r="O269" s="479">
        <f t="shared" si="43"/>
        <v>0.968014595778888</v>
      </c>
      <c r="P269" s="297">
        <f t="shared" si="44"/>
        <v>243.52568447267626</v>
      </c>
      <c r="Q269" s="480">
        <f t="shared" si="45"/>
        <v>58.08087574673329</v>
      </c>
      <c r="S269" s="58"/>
      <c r="T269" s="58"/>
    </row>
    <row r="270" spans="1:20" ht="12.75">
      <c r="A270" s="1691"/>
      <c r="B270" s="18">
        <v>4</v>
      </c>
      <c r="C270" s="563" t="s">
        <v>914</v>
      </c>
      <c r="D270" s="1412">
        <v>20</v>
      </c>
      <c r="E270" s="474" t="s">
        <v>57</v>
      </c>
      <c r="F270" s="113">
        <f t="shared" si="41"/>
        <v>10.343</v>
      </c>
      <c r="G270" s="1021">
        <v>1.887</v>
      </c>
      <c r="H270" s="1021">
        <v>3.2</v>
      </c>
      <c r="I270" s="1021">
        <v>5.256</v>
      </c>
      <c r="J270" s="613">
        <v>1239.08</v>
      </c>
      <c r="K270" s="81">
        <v>5.256</v>
      </c>
      <c r="L270" s="613">
        <v>1239.08</v>
      </c>
      <c r="M270" s="564">
        <f t="shared" si="42"/>
        <v>0.004241856861542435</v>
      </c>
      <c r="N270" s="613">
        <v>238.5</v>
      </c>
      <c r="O270" s="479">
        <f t="shared" si="43"/>
        <v>1.0116828614778708</v>
      </c>
      <c r="P270" s="297">
        <f t="shared" si="44"/>
        <v>254.5114116925461</v>
      </c>
      <c r="Q270" s="480">
        <f t="shared" si="45"/>
        <v>60.70097168867225</v>
      </c>
      <c r="S270" s="58"/>
      <c r="T270" s="58"/>
    </row>
    <row r="271" spans="1:20" ht="12.75">
      <c r="A271" s="1691"/>
      <c r="B271" s="18">
        <v>5</v>
      </c>
      <c r="C271" s="563" t="s">
        <v>915</v>
      </c>
      <c r="D271" s="1412">
        <v>76</v>
      </c>
      <c r="E271" s="561" t="s">
        <v>57</v>
      </c>
      <c r="F271" s="113">
        <f t="shared" si="41"/>
        <v>35.239000000000004</v>
      </c>
      <c r="G271" s="1021">
        <v>5.61</v>
      </c>
      <c r="H271" s="1021">
        <v>12</v>
      </c>
      <c r="I271" s="1021">
        <v>17.629</v>
      </c>
      <c r="J271" s="613">
        <v>4006.48</v>
      </c>
      <c r="K271" s="81">
        <v>17.629</v>
      </c>
      <c r="L271" s="613">
        <v>4006.48</v>
      </c>
      <c r="M271" s="564">
        <f t="shared" si="42"/>
        <v>0.00440012180267966</v>
      </c>
      <c r="N271" s="613">
        <v>238.5</v>
      </c>
      <c r="O271" s="479">
        <f t="shared" si="43"/>
        <v>1.0494290499390988</v>
      </c>
      <c r="P271" s="297">
        <f t="shared" si="44"/>
        <v>264.00730816077953</v>
      </c>
      <c r="Q271" s="480">
        <f t="shared" si="45"/>
        <v>62.96574299634592</v>
      </c>
      <c r="S271" s="58"/>
      <c r="T271" s="58"/>
    </row>
    <row r="272" spans="1:20" ht="12.75">
      <c r="A272" s="1691"/>
      <c r="B272" s="18">
        <v>6</v>
      </c>
      <c r="C272" s="563" t="s">
        <v>916</v>
      </c>
      <c r="D272" s="1412">
        <v>42</v>
      </c>
      <c r="E272" s="474" t="s">
        <v>57</v>
      </c>
      <c r="F272" s="113">
        <f t="shared" si="41"/>
        <v>18.399998</v>
      </c>
      <c r="G272" s="1021">
        <v>2.754</v>
      </c>
      <c r="H272" s="1021">
        <v>6.74</v>
      </c>
      <c r="I272" s="1021">
        <v>8.905998</v>
      </c>
      <c r="J272" s="613">
        <v>1919.95</v>
      </c>
      <c r="K272" s="81">
        <v>8.905998</v>
      </c>
      <c r="L272" s="613">
        <v>1919.95</v>
      </c>
      <c r="M272" s="564">
        <f t="shared" si="42"/>
        <v>0.004638661423474569</v>
      </c>
      <c r="N272" s="613">
        <v>238.5</v>
      </c>
      <c r="O272" s="479">
        <f t="shared" si="43"/>
        <v>1.1063207494986849</v>
      </c>
      <c r="P272" s="297">
        <f t="shared" si="44"/>
        <v>278.3196854084742</v>
      </c>
      <c r="Q272" s="480">
        <f t="shared" si="45"/>
        <v>66.3792449699211</v>
      </c>
      <c r="S272" s="58"/>
      <c r="T272" s="58"/>
    </row>
    <row r="273" spans="1:20" ht="12.75">
      <c r="A273" s="1691"/>
      <c r="B273" s="18">
        <v>7</v>
      </c>
      <c r="C273" s="563" t="s">
        <v>917</v>
      </c>
      <c r="D273" s="1412">
        <v>76</v>
      </c>
      <c r="E273" s="561" t="s">
        <v>57</v>
      </c>
      <c r="F273" s="113">
        <f t="shared" si="41"/>
        <v>38.316</v>
      </c>
      <c r="G273" s="1021">
        <v>6.273</v>
      </c>
      <c r="H273" s="1021">
        <v>11.92</v>
      </c>
      <c r="I273" s="1021">
        <v>20.123</v>
      </c>
      <c r="J273" s="613">
        <v>3987.52</v>
      </c>
      <c r="K273" s="81">
        <v>20.123</v>
      </c>
      <c r="L273" s="613">
        <v>3987.52</v>
      </c>
      <c r="M273" s="564">
        <f t="shared" si="42"/>
        <v>0.005046495064601557</v>
      </c>
      <c r="N273" s="613">
        <v>238.5</v>
      </c>
      <c r="O273" s="479">
        <f t="shared" si="43"/>
        <v>1.2035890729074714</v>
      </c>
      <c r="P273" s="297">
        <f t="shared" si="44"/>
        <v>302.7897038760934</v>
      </c>
      <c r="Q273" s="480">
        <f t="shared" si="45"/>
        <v>72.21534437444828</v>
      </c>
      <c r="S273" s="58"/>
      <c r="T273" s="58"/>
    </row>
    <row r="274" spans="1:20" ht="12.75">
      <c r="A274" s="1691"/>
      <c r="B274" s="18">
        <v>8</v>
      </c>
      <c r="C274" s="563" t="s">
        <v>918</v>
      </c>
      <c r="D274" s="1412">
        <v>28</v>
      </c>
      <c r="E274" s="474" t="s">
        <v>57</v>
      </c>
      <c r="F274" s="113">
        <f t="shared" si="41"/>
        <v>14.233003</v>
      </c>
      <c r="G274" s="1021">
        <v>2.058003</v>
      </c>
      <c r="H274" s="1021">
        <v>4.08</v>
      </c>
      <c r="I274" s="1021">
        <v>8.095</v>
      </c>
      <c r="J274" s="613">
        <v>1539.28</v>
      </c>
      <c r="K274" s="81">
        <v>8.095</v>
      </c>
      <c r="L274" s="613">
        <v>1539.28</v>
      </c>
      <c r="M274" s="564">
        <f t="shared" si="42"/>
        <v>0.005258952237409699</v>
      </c>
      <c r="N274" s="613">
        <v>238.5</v>
      </c>
      <c r="O274" s="479">
        <f t="shared" si="43"/>
        <v>1.2542601086222132</v>
      </c>
      <c r="P274" s="297">
        <f t="shared" si="44"/>
        <v>315.5371342445819</v>
      </c>
      <c r="Q274" s="480">
        <f t="shared" si="45"/>
        <v>75.2556065173328</v>
      </c>
      <c r="S274" s="58"/>
      <c r="T274" s="58"/>
    </row>
    <row r="275" spans="1:20" ht="12.75">
      <c r="A275" s="1691"/>
      <c r="B275" s="18">
        <v>9</v>
      </c>
      <c r="C275" s="563" t="s">
        <v>919</v>
      </c>
      <c r="D275" s="1412">
        <v>32</v>
      </c>
      <c r="E275" s="561" t="s">
        <v>57</v>
      </c>
      <c r="F275" s="113">
        <f t="shared" si="41"/>
        <v>14.387413</v>
      </c>
      <c r="G275" s="1021">
        <v>1.594413</v>
      </c>
      <c r="H275" s="1021">
        <v>5.12</v>
      </c>
      <c r="I275" s="1021">
        <v>7.673</v>
      </c>
      <c r="J275" s="613">
        <v>1417.51</v>
      </c>
      <c r="K275" s="81">
        <v>7.673</v>
      </c>
      <c r="L275" s="613">
        <v>1417.51</v>
      </c>
      <c r="M275" s="564">
        <f t="shared" si="42"/>
        <v>0.005413012959344202</v>
      </c>
      <c r="N275" s="613">
        <v>238.5</v>
      </c>
      <c r="O275" s="479">
        <f t="shared" si="43"/>
        <v>1.2910035908035922</v>
      </c>
      <c r="P275" s="297">
        <f t="shared" si="44"/>
        <v>324.78077756065215</v>
      </c>
      <c r="Q275" s="480">
        <f t="shared" si="45"/>
        <v>77.46021544821555</v>
      </c>
      <c r="S275" s="58"/>
      <c r="T275" s="58"/>
    </row>
    <row r="276" spans="1:20" ht="13.5" thickBot="1">
      <c r="A276" s="1692"/>
      <c r="B276" s="47">
        <v>10</v>
      </c>
      <c r="C276" s="565" t="s">
        <v>920</v>
      </c>
      <c r="D276" s="1413">
        <v>53</v>
      </c>
      <c r="E276" s="566" t="s">
        <v>57</v>
      </c>
      <c r="F276" s="615">
        <f t="shared" si="41"/>
        <v>25.299003</v>
      </c>
      <c r="G276" s="1022">
        <v>2.8560000000000003</v>
      </c>
      <c r="H276" s="1022">
        <v>8.24</v>
      </c>
      <c r="I276" s="1022">
        <v>14.203003</v>
      </c>
      <c r="J276" s="568">
        <v>2517.62</v>
      </c>
      <c r="K276" s="1082">
        <v>14.203003</v>
      </c>
      <c r="L276" s="568">
        <v>2517.62</v>
      </c>
      <c r="M276" s="567">
        <f t="shared" si="42"/>
        <v>0.005641440328564279</v>
      </c>
      <c r="N276" s="568">
        <v>238.5</v>
      </c>
      <c r="O276" s="407">
        <f t="shared" si="43"/>
        <v>1.3454835183625806</v>
      </c>
      <c r="P276" s="569">
        <f t="shared" si="44"/>
        <v>338.4864197138567</v>
      </c>
      <c r="Q276" s="570">
        <f t="shared" si="45"/>
        <v>80.72901110175484</v>
      </c>
      <c r="S276" s="58"/>
      <c r="T276" s="58"/>
    </row>
    <row r="277" spans="1:20" ht="12.75">
      <c r="A277" s="1702" t="s">
        <v>577</v>
      </c>
      <c r="B277" s="351">
        <v>1</v>
      </c>
      <c r="C277" s="573" t="s">
        <v>263</v>
      </c>
      <c r="D277" s="1414">
        <v>75</v>
      </c>
      <c r="E277" s="298" t="s">
        <v>57</v>
      </c>
      <c r="F277" s="658">
        <f>G277+H277+I277</f>
        <v>42.136004</v>
      </c>
      <c r="G277" s="628">
        <v>5.559</v>
      </c>
      <c r="H277" s="628">
        <v>12</v>
      </c>
      <c r="I277" s="629">
        <v>24.577004000000002</v>
      </c>
      <c r="J277" s="630">
        <v>4062.96</v>
      </c>
      <c r="K277" s="498">
        <v>24.577004000000002</v>
      </c>
      <c r="L277" s="630">
        <v>4062.96</v>
      </c>
      <c r="M277" s="571">
        <f>K277/L277</f>
        <v>0.0060490391241853235</v>
      </c>
      <c r="N277" s="572">
        <v>238.5</v>
      </c>
      <c r="O277" s="301">
        <f t="shared" si="43"/>
        <v>1.4426958311181997</v>
      </c>
      <c r="P277" s="301">
        <f t="shared" si="44"/>
        <v>362.9423474511194</v>
      </c>
      <c r="Q277" s="302">
        <f t="shared" si="45"/>
        <v>86.56174986709198</v>
      </c>
      <c r="S277" s="58"/>
      <c r="T277" s="58"/>
    </row>
    <row r="278" spans="1:20" ht="12.75">
      <c r="A278" s="1748"/>
      <c r="B278" s="345">
        <v>2</v>
      </c>
      <c r="C278" s="573" t="s">
        <v>921</v>
      </c>
      <c r="D278" s="1414">
        <v>10</v>
      </c>
      <c r="E278" s="304" t="s">
        <v>57</v>
      </c>
      <c r="F278" s="1415">
        <f aca="true" t="shared" si="46" ref="F278:F286">G278+H278+I278</f>
        <v>7.27</v>
      </c>
      <c r="G278" s="629">
        <v>1.432029</v>
      </c>
      <c r="H278" s="629">
        <v>1.6</v>
      </c>
      <c r="I278" s="629">
        <v>4.237971</v>
      </c>
      <c r="J278" s="576">
        <v>641.61</v>
      </c>
      <c r="K278" s="305">
        <v>4.237971</v>
      </c>
      <c r="L278" s="576">
        <v>641.61</v>
      </c>
      <c r="M278" s="571">
        <f>K278/L278</f>
        <v>0.00660521344742133</v>
      </c>
      <c r="N278" s="576">
        <v>238.5</v>
      </c>
      <c r="O278" s="301">
        <f t="shared" si="43"/>
        <v>1.5753434072099872</v>
      </c>
      <c r="P278" s="301">
        <f t="shared" si="44"/>
        <v>396.3128068452798</v>
      </c>
      <c r="Q278" s="302">
        <f t="shared" si="45"/>
        <v>94.52060443259923</v>
      </c>
      <c r="S278" s="58"/>
      <c r="T278" s="58"/>
    </row>
    <row r="279" spans="1:20" ht="12.75">
      <c r="A279" s="1748"/>
      <c r="B279" s="345">
        <v>3</v>
      </c>
      <c r="C279" s="573" t="s">
        <v>264</v>
      </c>
      <c r="D279" s="1414">
        <v>22</v>
      </c>
      <c r="E279" s="304" t="s">
        <v>57</v>
      </c>
      <c r="F279" s="505">
        <f t="shared" si="46"/>
        <v>12.699997999999999</v>
      </c>
      <c r="G279" s="629">
        <v>1.173</v>
      </c>
      <c r="H279" s="629">
        <v>3.52</v>
      </c>
      <c r="I279" s="629">
        <v>8.006998</v>
      </c>
      <c r="J279" s="576">
        <v>1131.55</v>
      </c>
      <c r="K279" s="305">
        <v>8.006998</v>
      </c>
      <c r="L279" s="576">
        <v>1131.55</v>
      </c>
      <c r="M279" s="575">
        <f aca="true" t="shared" si="47" ref="M279:M286">K279/L279</f>
        <v>0.0070761327382793515</v>
      </c>
      <c r="N279" s="576">
        <v>238.5</v>
      </c>
      <c r="O279" s="301">
        <f t="shared" si="43"/>
        <v>1.6876576580796254</v>
      </c>
      <c r="P279" s="301">
        <f t="shared" si="44"/>
        <v>424.5679642967611</v>
      </c>
      <c r="Q279" s="308">
        <f t="shared" si="45"/>
        <v>101.25945948477751</v>
      </c>
      <c r="S279" s="58"/>
      <c r="T279" s="58"/>
    </row>
    <row r="280" spans="1:20" ht="12.75">
      <c r="A280" s="1748"/>
      <c r="B280" s="345">
        <v>4</v>
      </c>
      <c r="C280" s="573" t="s">
        <v>922</v>
      </c>
      <c r="D280" s="1414">
        <v>37</v>
      </c>
      <c r="E280" s="304" t="s">
        <v>57</v>
      </c>
      <c r="F280" s="1415">
        <f t="shared" si="46"/>
        <v>24.84</v>
      </c>
      <c r="G280" s="629">
        <v>3.06</v>
      </c>
      <c r="H280" s="629">
        <v>5.84</v>
      </c>
      <c r="I280" s="629">
        <v>15.94</v>
      </c>
      <c r="J280" s="576">
        <v>2232.48</v>
      </c>
      <c r="K280" s="305">
        <v>15.94</v>
      </c>
      <c r="L280" s="576">
        <v>2232.48</v>
      </c>
      <c r="M280" s="575">
        <f t="shared" si="47"/>
        <v>0.00714004156812155</v>
      </c>
      <c r="N280" s="576">
        <v>238.5</v>
      </c>
      <c r="O280" s="307">
        <f t="shared" si="43"/>
        <v>1.7028999139969898</v>
      </c>
      <c r="P280" s="301">
        <f t="shared" si="44"/>
        <v>428.402494087293</v>
      </c>
      <c r="Q280" s="308">
        <f t="shared" si="45"/>
        <v>102.17399483981939</v>
      </c>
      <c r="S280" s="58"/>
      <c r="T280" s="58"/>
    </row>
    <row r="281" spans="1:20" ht="12.75">
      <c r="A281" s="1748"/>
      <c r="B281" s="345">
        <v>5</v>
      </c>
      <c r="C281" s="573" t="s">
        <v>923</v>
      </c>
      <c r="D281" s="1414">
        <v>45</v>
      </c>
      <c r="E281" s="304" t="s">
        <v>57</v>
      </c>
      <c r="F281" s="505">
        <f t="shared" si="46"/>
        <v>27.569993000000004</v>
      </c>
      <c r="G281" s="629">
        <v>3.009</v>
      </c>
      <c r="H281" s="629">
        <v>7.05</v>
      </c>
      <c r="I281" s="629">
        <v>17.510993000000003</v>
      </c>
      <c r="J281" s="576">
        <v>2331.34</v>
      </c>
      <c r="K281" s="305">
        <v>17.510993000000003</v>
      </c>
      <c r="L281" s="576">
        <v>2331.34</v>
      </c>
      <c r="M281" s="575">
        <f t="shared" si="47"/>
        <v>0.007511127935007336</v>
      </c>
      <c r="N281" s="576">
        <v>238.5</v>
      </c>
      <c r="O281" s="307">
        <f t="shared" si="43"/>
        <v>1.7914040124992496</v>
      </c>
      <c r="P281" s="301">
        <f t="shared" si="44"/>
        <v>450.66767610044013</v>
      </c>
      <c r="Q281" s="308">
        <f t="shared" si="45"/>
        <v>107.48424074995498</v>
      </c>
      <c r="S281" s="58"/>
      <c r="T281" s="58"/>
    </row>
    <row r="282" spans="1:20" ht="12.75">
      <c r="A282" s="1748"/>
      <c r="B282" s="345">
        <v>6</v>
      </c>
      <c r="C282" s="573" t="s">
        <v>924</v>
      </c>
      <c r="D282" s="1414">
        <v>15</v>
      </c>
      <c r="E282" s="304" t="s">
        <v>57</v>
      </c>
      <c r="F282" s="1415">
        <f t="shared" si="46"/>
        <v>7.858</v>
      </c>
      <c r="G282" s="629">
        <v>1.224</v>
      </c>
      <c r="H282" s="629">
        <v>2.4</v>
      </c>
      <c r="I282" s="629">
        <v>4.234</v>
      </c>
      <c r="J282" s="576">
        <v>807.07</v>
      </c>
      <c r="K282" s="305">
        <v>6.226</v>
      </c>
      <c r="L282" s="576">
        <v>807.07</v>
      </c>
      <c r="M282" s="575">
        <f t="shared" si="47"/>
        <v>0.007714324655853891</v>
      </c>
      <c r="N282" s="576">
        <v>238.5</v>
      </c>
      <c r="O282" s="307">
        <f t="shared" si="43"/>
        <v>1.839866430421153</v>
      </c>
      <c r="P282" s="301">
        <f t="shared" si="44"/>
        <v>462.85947935123346</v>
      </c>
      <c r="Q282" s="308">
        <f t="shared" si="45"/>
        <v>110.39198582526917</v>
      </c>
      <c r="S282" s="58"/>
      <c r="T282" s="58"/>
    </row>
    <row r="283" spans="1:20" ht="12.75">
      <c r="A283" s="1748"/>
      <c r="B283" s="345">
        <v>7</v>
      </c>
      <c r="C283" s="573" t="s">
        <v>925</v>
      </c>
      <c r="D283" s="1414">
        <v>25</v>
      </c>
      <c r="E283" s="304" t="s">
        <v>57</v>
      </c>
      <c r="F283" s="505">
        <f t="shared" si="46"/>
        <v>15.508000000000001</v>
      </c>
      <c r="G283" s="629">
        <v>1.581</v>
      </c>
      <c r="H283" s="629">
        <v>3.92</v>
      </c>
      <c r="I283" s="629">
        <v>10.007000000000001</v>
      </c>
      <c r="J283" s="576">
        <v>1257.05</v>
      </c>
      <c r="K283" s="305">
        <v>10.007000000000001</v>
      </c>
      <c r="L283" s="576">
        <v>1257.05</v>
      </c>
      <c r="M283" s="575">
        <f t="shared" si="47"/>
        <v>0.007960701642734977</v>
      </c>
      <c r="N283" s="576">
        <v>238.5</v>
      </c>
      <c r="O283" s="307">
        <f t="shared" si="43"/>
        <v>1.898627341792292</v>
      </c>
      <c r="P283" s="301">
        <f t="shared" si="44"/>
        <v>477.6420985640986</v>
      </c>
      <c r="Q283" s="308">
        <f t="shared" si="45"/>
        <v>113.91764050753753</v>
      </c>
      <c r="S283" s="58"/>
      <c r="T283" s="58"/>
    </row>
    <row r="284" spans="1:20" ht="12.75">
      <c r="A284" s="1748"/>
      <c r="B284" s="345">
        <v>8</v>
      </c>
      <c r="C284" s="573" t="s">
        <v>262</v>
      </c>
      <c r="D284" s="1414">
        <v>45</v>
      </c>
      <c r="E284" s="304" t="s">
        <v>57</v>
      </c>
      <c r="F284" s="1415">
        <f t="shared" si="46"/>
        <v>29.320007</v>
      </c>
      <c r="G284" s="629">
        <v>3.315</v>
      </c>
      <c r="H284" s="629">
        <v>7.2</v>
      </c>
      <c r="I284" s="629">
        <v>18.805007</v>
      </c>
      <c r="J284" s="576">
        <v>2335.09</v>
      </c>
      <c r="K284" s="305">
        <v>18.805007</v>
      </c>
      <c r="L284" s="576">
        <v>2335.09</v>
      </c>
      <c r="M284" s="575">
        <f t="shared" si="47"/>
        <v>0.008053225785729886</v>
      </c>
      <c r="N284" s="576">
        <v>238.5</v>
      </c>
      <c r="O284" s="307">
        <f t="shared" si="43"/>
        <v>1.9206943498965778</v>
      </c>
      <c r="P284" s="301">
        <f t="shared" si="44"/>
        <v>483.1935471437932</v>
      </c>
      <c r="Q284" s="308">
        <f t="shared" si="45"/>
        <v>115.24166099379468</v>
      </c>
      <c r="S284" s="58"/>
      <c r="T284" s="58"/>
    </row>
    <row r="285" spans="1:20" ht="12.75">
      <c r="A285" s="1748"/>
      <c r="B285" s="345">
        <v>9</v>
      </c>
      <c r="C285" s="573" t="s">
        <v>926</v>
      </c>
      <c r="D285" s="1414">
        <v>11</v>
      </c>
      <c r="E285" s="304" t="s">
        <v>57</v>
      </c>
      <c r="F285" s="505">
        <f t="shared" si="46"/>
        <v>4.905</v>
      </c>
      <c r="G285" s="629">
        <v>0.306</v>
      </c>
      <c r="H285" s="629">
        <v>0.08</v>
      </c>
      <c r="I285" s="629">
        <v>4.519</v>
      </c>
      <c r="J285" s="576">
        <v>496.78000000000003</v>
      </c>
      <c r="K285" s="305">
        <v>4.519</v>
      </c>
      <c r="L285" s="576">
        <v>546.04</v>
      </c>
      <c r="M285" s="575">
        <f t="shared" si="47"/>
        <v>0.00827595047981833</v>
      </c>
      <c r="N285" s="576">
        <v>238.5</v>
      </c>
      <c r="O285" s="307">
        <f t="shared" si="43"/>
        <v>1.9738141894366716</v>
      </c>
      <c r="P285" s="301">
        <f t="shared" si="44"/>
        <v>496.5570287890998</v>
      </c>
      <c r="Q285" s="308">
        <f t="shared" si="45"/>
        <v>118.42885136620029</v>
      </c>
      <c r="S285" s="58"/>
      <c r="T285" s="58"/>
    </row>
    <row r="286" spans="1:20" ht="13.5" customHeight="1" thickBot="1">
      <c r="A286" s="1823"/>
      <c r="B286" s="355">
        <v>10</v>
      </c>
      <c r="C286" s="619" t="s">
        <v>927</v>
      </c>
      <c r="D286" s="1416">
        <v>24</v>
      </c>
      <c r="E286" s="508" t="s">
        <v>57</v>
      </c>
      <c r="F286" s="511">
        <f t="shared" si="46"/>
        <v>14.556999999999999</v>
      </c>
      <c r="G286" s="631">
        <v>1.53</v>
      </c>
      <c r="H286" s="631">
        <v>3.7600000000000002</v>
      </c>
      <c r="I286" s="631">
        <v>9.267</v>
      </c>
      <c r="J286" s="578">
        <v>1107.43</v>
      </c>
      <c r="K286" s="512">
        <v>9.267</v>
      </c>
      <c r="L286" s="578">
        <v>1107.43</v>
      </c>
      <c r="M286" s="577">
        <f t="shared" si="47"/>
        <v>0.008368023261063904</v>
      </c>
      <c r="N286" s="578">
        <v>238.5</v>
      </c>
      <c r="O286" s="517">
        <f t="shared" si="43"/>
        <v>1.995773547763741</v>
      </c>
      <c r="P286" s="517">
        <f t="shared" si="44"/>
        <v>502.08139566383426</v>
      </c>
      <c r="Q286" s="518">
        <f t="shared" si="45"/>
        <v>119.74641286582447</v>
      </c>
      <c r="S286" s="58"/>
      <c r="T286" s="58"/>
    </row>
    <row r="287" spans="1:20" ht="12.75">
      <c r="A287" s="1696" t="s">
        <v>571</v>
      </c>
      <c r="B287" s="115">
        <v>1</v>
      </c>
      <c r="C287" s="579" t="s">
        <v>928</v>
      </c>
      <c r="D287" s="1417">
        <v>54</v>
      </c>
      <c r="E287" s="519" t="s">
        <v>57</v>
      </c>
      <c r="F287" s="622">
        <f>G287+H287+I287</f>
        <v>46.890302000000005</v>
      </c>
      <c r="G287" s="632">
        <v>4.276452</v>
      </c>
      <c r="H287" s="632">
        <v>8.4</v>
      </c>
      <c r="I287" s="632">
        <v>34.21385</v>
      </c>
      <c r="J287" s="675">
        <v>2392.9700000000003</v>
      </c>
      <c r="K287" s="313">
        <v>39.498</v>
      </c>
      <c r="L287" s="583">
        <v>2392.9700000000003</v>
      </c>
      <c r="M287" s="582">
        <f>K287/L287</f>
        <v>0.016505848380882333</v>
      </c>
      <c r="N287" s="583">
        <v>238.5</v>
      </c>
      <c r="O287" s="584">
        <f>M287*N287</f>
        <v>3.9366448388404365</v>
      </c>
      <c r="P287" s="584">
        <f>M287*60*1000</f>
        <v>990.35090285294</v>
      </c>
      <c r="Q287" s="585">
        <f>P287*N287/1000</f>
        <v>236.1986903304262</v>
      </c>
      <c r="S287" s="58"/>
      <c r="T287" s="58"/>
    </row>
    <row r="288" spans="1:20" ht="12.75">
      <c r="A288" s="1697"/>
      <c r="B288" s="116">
        <v>2</v>
      </c>
      <c r="C288" s="1418" t="s">
        <v>929</v>
      </c>
      <c r="D288" s="1419">
        <v>30</v>
      </c>
      <c r="E288" s="524" t="s">
        <v>57</v>
      </c>
      <c r="F288" s="622">
        <f aca="true" t="shared" si="48" ref="F288:F296">G288+H288+I288</f>
        <v>32.912004</v>
      </c>
      <c r="G288" s="633">
        <v>3.06</v>
      </c>
      <c r="H288" s="633">
        <v>4.8</v>
      </c>
      <c r="I288" s="633">
        <v>25.052004000000004</v>
      </c>
      <c r="J288" s="589">
        <v>1514.79</v>
      </c>
      <c r="K288" s="530">
        <v>25.052004000000004</v>
      </c>
      <c r="L288" s="589">
        <v>1514.79</v>
      </c>
      <c r="M288" s="587">
        <f aca="true" t="shared" si="49" ref="M288:M296">K288/L288</f>
        <v>0.016538268670904882</v>
      </c>
      <c r="N288" s="589">
        <v>238.5</v>
      </c>
      <c r="O288" s="319">
        <f aca="true" t="shared" si="50" ref="O288:O296">M288*N288</f>
        <v>3.9443770780108145</v>
      </c>
      <c r="P288" s="584">
        <f aca="true" t="shared" si="51" ref="P288:P296">M288*60*1000</f>
        <v>992.2961202542929</v>
      </c>
      <c r="Q288" s="320">
        <f aca="true" t="shared" si="52" ref="Q288:Q296">P288*N288/1000</f>
        <v>236.66262468064886</v>
      </c>
      <c r="S288" s="58"/>
      <c r="T288" s="58"/>
    </row>
    <row r="289" spans="1:20" ht="12.75">
      <c r="A289" s="1697"/>
      <c r="B289" s="116">
        <v>3</v>
      </c>
      <c r="C289" s="586" t="s">
        <v>930</v>
      </c>
      <c r="D289" s="1419">
        <v>24</v>
      </c>
      <c r="E289" s="524" t="s">
        <v>57</v>
      </c>
      <c r="F289" s="622">
        <f t="shared" si="48"/>
        <v>25.91</v>
      </c>
      <c r="G289" s="633">
        <v>1.989</v>
      </c>
      <c r="H289" s="633">
        <v>3.84</v>
      </c>
      <c r="I289" s="633">
        <v>20.081</v>
      </c>
      <c r="J289" s="589">
        <v>1210.64</v>
      </c>
      <c r="K289" s="530">
        <v>20.081</v>
      </c>
      <c r="L289" s="589">
        <v>1210.64</v>
      </c>
      <c r="M289" s="587">
        <f t="shared" si="49"/>
        <v>0.016587094429392716</v>
      </c>
      <c r="N289" s="589">
        <v>238.5</v>
      </c>
      <c r="O289" s="319">
        <f t="shared" si="50"/>
        <v>3.956022021410163</v>
      </c>
      <c r="P289" s="584">
        <f t="shared" si="51"/>
        <v>995.225665763563</v>
      </c>
      <c r="Q289" s="320">
        <f t="shared" si="52"/>
        <v>237.3613212846098</v>
      </c>
      <c r="S289" s="58"/>
      <c r="T289" s="58"/>
    </row>
    <row r="290" spans="1:20" ht="12.75">
      <c r="A290" s="1697"/>
      <c r="B290" s="116">
        <v>4</v>
      </c>
      <c r="C290" s="586" t="s">
        <v>644</v>
      </c>
      <c r="D290" s="1419">
        <v>24</v>
      </c>
      <c r="E290" s="524" t="s">
        <v>57</v>
      </c>
      <c r="F290" s="622">
        <f t="shared" si="48"/>
        <v>23.792999</v>
      </c>
      <c r="G290" s="633">
        <v>1.224</v>
      </c>
      <c r="H290" s="633">
        <v>3.84</v>
      </c>
      <c r="I290" s="633">
        <v>18.728998999999998</v>
      </c>
      <c r="J290" s="589">
        <v>1127.22</v>
      </c>
      <c r="K290" s="530">
        <v>18.728998999999998</v>
      </c>
      <c r="L290" s="589">
        <v>1127.22</v>
      </c>
      <c r="M290" s="587">
        <f t="shared" si="49"/>
        <v>0.016615211759904897</v>
      </c>
      <c r="N290" s="589">
        <v>238.5</v>
      </c>
      <c r="O290" s="319">
        <f t="shared" si="50"/>
        <v>3.962728004737318</v>
      </c>
      <c r="P290" s="584">
        <f t="shared" si="51"/>
        <v>996.9127055942938</v>
      </c>
      <c r="Q290" s="320">
        <f t="shared" si="52"/>
        <v>237.76368028423906</v>
      </c>
      <c r="S290" s="58"/>
      <c r="T290" s="58"/>
    </row>
    <row r="291" spans="1:20" ht="12.75">
      <c r="A291" s="1697"/>
      <c r="B291" s="116">
        <v>5</v>
      </c>
      <c r="C291" s="586" t="s">
        <v>931</v>
      </c>
      <c r="D291" s="1419">
        <v>20</v>
      </c>
      <c r="E291" s="524" t="s">
        <v>57</v>
      </c>
      <c r="F291" s="622">
        <f t="shared" si="48"/>
        <v>24.090002000000002</v>
      </c>
      <c r="G291" s="633">
        <v>1.836</v>
      </c>
      <c r="H291" s="633">
        <v>3.2</v>
      </c>
      <c r="I291" s="633">
        <v>19.054002</v>
      </c>
      <c r="J291" s="589">
        <v>1145.04</v>
      </c>
      <c r="K291" s="530">
        <v>19.054002</v>
      </c>
      <c r="L291" s="589">
        <v>1145.04</v>
      </c>
      <c r="M291" s="587">
        <f t="shared" si="49"/>
        <v>0.01664046845525047</v>
      </c>
      <c r="N291" s="589">
        <v>238.5</v>
      </c>
      <c r="O291" s="319">
        <f t="shared" si="50"/>
        <v>3.968751726577237</v>
      </c>
      <c r="P291" s="584">
        <f t="shared" si="51"/>
        <v>998.4281073150283</v>
      </c>
      <c r="Q291" s="320">
        <f t="shared" si="52"/>
        <v>238.12510359463425</v>
      </c>
      <c r="S291" s="58"/>
      <c r="T291" s="58"/>
    </row>
    <row r="292" spans="1:20" ht="12.75">
      <c r="A292" s="1697"/>
      <c r="B292" s="116">
        <v>6</v>
      </c>
      <c r="C292" s="586" t="s">
        <v>932</v>
      </c>
      <c r="D292" s="1419">
        <v>23</v>
      </c>
      <c r="E292" s="524" t="s">
        <v>57</v>
      </c>
      <c r="F292" s="622">
        <f t="shared" si="48"/>
        <v>21.300001</v>
      </c>
      <c r="G292" s="633">
        <v>1.122</v>
      </c>
      <c r="H292" s="633">
        <v>0.23</v>
      </c>
      <c r="I292" s="633">
        <v>19.948001</v>
      </c>
      <c r="J292" s="589">
        <v>1195.58</v>
      </c>
      <c r="K292" s="530">
        <v>19.948001</v>
      </c>
      <c r="L292" s="589">
        <v>1195.58</v>
      </c>
      <c r="M292" s="587">
        <f t="shared" si="49"/>
        <v>0.0166847898091303</v>
      </c>
      <c r="N292" s="589">
        <v>238.5</v>
      </c>
      <c r="O292" s="319">
        <f t="shared" si="50"/>
        <v>3.9793223694775763</v>
      </c>
      <c r="P292" s="584">
        <f t="shared" si="51"/>
        <v>1001.087388547818</v>
      </c>
      <c r="Q292" s="320">
        <f t="shared" si="52"/>
        <v>238.7593421686546</v>
      </c>
      <c r="S292" s="58"/>
      <c r="T292" s="58"/>
    </row>
    <row r="293" spans="1:20" ht="12.75">
      <c r="A293" s="1697"/>
      <c r="B293" s="116">
        <v>7</v>
      </c>
      <c r="C293" s="586" t="s">
        <v>259</v>
      </c>
      <c r="D293" s="1419">
        <v>10</v>
      </c>
      <c r="E293" s="524" t="s">
        <v>57</v>
      </c>
      <c r="F293" s="622">
        <f t="shared" si="48"/>
        <v>11.070001000000001</v>
      </c>
      <c r="G293" s="633">
        <v>0.051</v>
      </c>
      <c r="H293" s="633">
        <v>1.1300000000000001</v>
      </c>
      <c r="I293" s="633">
        <v>9.889001</v>
      </c>
      <c r="J293" s="589">
        <v>584.3000000000001</v>
      </c>
      <c r="K293" s="530">
        <v>9.889001</v>
      </c>
      <c r="L293" s="589">
        <v>584.3000000000001</v>
      </c>
      <c r="M293" s="587">
        <f t="shared" si="49"/>
        <v>0.016924526784186204</v>
      </c>
      <c r="N293" s="589">
        <v>238.5</v>
      </c>
      <c r="O293" s="319">
        <f t="shared" si="50"/>
        <v>4.03649963802841</v>
      </c>
      <c r="P293" s="584">
        <f t="shared" si="51"/>
        <v>1015.4716070511722</v>
      </c>
      <c r="Q293" s="320">
        <f t="shared" si="52"/>
        <v>242.18997828170455</v>
      </c>
      <c r="S293" s="58"/>
      <c r="T293" s="58"/>
    </row>
    <row r="294" spans="1:20" ht="12.75">
      <c r="A294" s="1697"/>
      <c r="B294" s="116">
        <v>8</v>
      </c>
      <c r="C294" s="586" t="s">
        <v>116</v>
      </c>
      <c r="D294" s="1419">
        <v>109</v>
      </c>
      <c r="E294" s="524" t="s">
        <v>57</v>
      </c>
      <c r="F294" s="622">
        <f t="shared" si="48"/>
        <v>63.929994</v>
      </c>
      <c r="G294" s="633">
        <v>3.868452</v>
      </c>
      <c r="H294" s="633">
        <v>16.38</v>
      </c>
      <c r="I294" s="633">
        <v>43.681542</v>
      </c>
      <c r="J294" s="589">
        <v>2560.75</v>
      </c>
      <c r="K294" s="530">
        <v>43.681542</v>
      </c>
      <c r="L294" s="589">
        <v>2560.75</v>
      </c>
      <c r="M294" s="587">
        <f t="shared" si="49"/>
        <v>0.01705810485209411</v>
      </c>
      <c r="N294" s="589">
        <v>238.5</v>
      </c>
      <c r="O294" s="319">
        <f t="shared" si="50"/>
        <v>4.068358007224446</v>
      </c>
      <c r="P294" s="584">
        <f t="shared" si="51"/>
        <v>1023.4862911256466</v>
      </c>
      <c r="Q294" s="320">
        <f t="shared" si="52"/>
        <v>244.10148043346672</v>
      </c>
      <c r="S294" s="58"/>
      <c r="T294" s="58"/>
    </row>
    <row r="295" spans="1:20" ht="12.75">
      <c r="A295" s="1697"/>
      <c r="B295" s="116">
        <v>9</v>
      </c>
      <c r="C295" s="586" t="s">
        <v>933</v>
      </c>
      <c r="D295" s="1419">
        <v>28</v>
      </c>
      <c r="E295" s="524" t="s">
        <v>57</v>
      </c>
      <c r="F295" s="622">
        <f t="shared" si="48"/>
        <v>25.999999</v>
      </c>
      <c r="G295" s="633">
        <v>0</v>
      </c>
      <c r="H295" s="633">
        <v>0</v>
      </c>
      <c r="I295" s="633">
        <v>25.999999</v>
      </c>
      <c r="J295" s="589">
        <v>1512.77</v>
      </c>
      <c r="K295" s="530">
        <v>25.999999</v>
      </c>
      <c r="L295" s="589">
        <v>1512.77</v>
      </c>
      <c r="M295" s="587">
        <f t="shared" si="49"/>
        <v>0.017187013888429834</v>
      </c>
      <c r="N295" s="589">
        <v>238.5</v>
      </c>
      <c r="O295" s="319">
        <f t="shared" si="50"/>
        <v>4.099102812390515</v>
      </c>
      <c r="P295" s="584">
        <f t="shared" si="51"/>
        <v>1031.22083330579</v>
      </c>
      <c r="Q295" s="320">
        <f t="shared" si="52"/>
        <v>245.9461687434309</v>
      </c>
      <c r="S295" s="58"/>
      <c r="T295" s="58"/>
    </row>
    <row r="296" spans="1:20" ht="13.5" thickBot="1">
      <c r="A296" s="1697"/>
      <c r="B296" s="116">
        <v>10</v>
      </c>
      <c r="C296" s="586" t="s">
        <v>642</v>
      </c>
      <c r="D296" s="1420">
        <v>36</v>
      </c>
      <c r="E296" s="531" t="s">
        <v>57</v>
      </c>
      <c r="F296" s="622">
        <f t="shared" si="48"/>
        <v>47.129999999999995</v>
      </c>
      <c r="G296" s="1023">
        <v>1.683</v>
      </c>
      <c r="H296" s="1023">
        <v>5.76</v>
      </c>
      <c r="I296" s="1023">
        <v>39.687</v>
      </c>
      <c r="J296" s="626">
        <v>2277.89</v>
      </c>
      <c r="K296" s="1089">
        <v>39.426</v>
      </c>
      <c r="L296" s="626">
        <v>2277.89</v>
      </c>
      <c r="M296" s="590">
        <f t="shared" si="49"/>
        <v>0.017308122868092843</v>
      </c>
      <c r="N296" s="626">
        <v>238.5</v>
      </c>
      <c r="O296" s="323">
        <f t="shared" si="50"/>
        <v>4.127987304040143</v>
      </c>
      <c r="P296" s="323">
        <f t="shared" si="51"/>
        <v>1038.4873720855705</v>
      </c>
      <c r="Q296" s="324">
        <f t="shared" si="52"/>
        <v>247.6792382424086</v>
      </c>
      <c r="S296" s="58"/>
      <c r="T296" s="58"/>
    </row>
    <row r="297" spans="1:20" ht="12.75">
      <c r="A297" s="1824" t="s">
        <v>575</v>
      </c>
      <c r="B297" s="55">
        <v>1</v>
      </c>
      <c r="C297" s="117" t="s">
        <v>934</v>
      </c>
      <c r="D297" s="1421">
        <v>45</v>
      </c>
      <c r="E297" s="441" t="s">
        <v>57</v>
      </c>
      <c r="F297" s="610">
        <f>G297+H297+I297</f>
        <v>50.800000999999995</v>
      </c>
      <c r="G297" s="408">
        <v>2.244</v>
      </c>
      <c r="H297" s="408">
        <v>6.9</v>
      </c>
      <c r="I297" s="408">
        <v>41.656000999999996</v>
      </c>
      <c r="J297" s="268">
        <v>2349.88</v>
      </c>
      <c r="K297" s="1422">
        <v>41.656000999999996</v>
      </c>
      <c r="L297" s="390">
        <v>2349.88</v>
      </c>
      <c r="M297" s="363">
        <f>K297/L297</f>
        <v>0.017726863073859088</v>
      </c>
      <c r="N297" s="364">
        <v>238.5</v>
      </c>
      <c r="O297" s="365">
        <f>M297*N297</f>
        <v>4.227856843115393</v>
      </c>
      <c r="P297" s="365">
        <f>M297*60*1000</f>
        <v>1063.6117844315454</v>
      </c>
      <c r="Q297" s="366">
        <f>P297*N297/1000</f>
        <v>253.67141058692357</v>
      </c>
      <c r="S297" s="58"/>
      <c r="T297" s="58"/>
    </row>
    <row r="298" spans="1:20" ht="12.75">
      <c r="A298" s="1700"/>
      <c r="B298" s="26">
        <v>2</v>
      </c>
      <c r="C298" s="97" t="s">
        <v>935</v>
      </c>
      <c r="D298" s="1423">
        <v>45</v>
      </c>
      <c r="E298" s="443" t="s">
        <v>57</v>
      </c>
      <c r="F298" s="271">
        <f aca="true" t="shared" si="53" ref="F298:F306">G298+H298+I298</f>
        <v>52.620006</v>
      </c>
      <c r="G298" s="1060">
        <v>3.672</v>
      </c>
      <c r="H298" s="1060">
        <v>7.2</v>
      </c>
      <c r="I298" s="1060">
        <v>41.748006</v>
      </c>
      <c r="J298" s="446">
        <v>2333.18</v>
      </c>
      <c r="K298" s="96">
        <v>41.748006</v>
      </c>
      <c r="L298" s="271">
        <v>2333.18</v>
      </c>
      <c r="M298" s="445">
        <f aca="true" t="shared" si="54" ref="M298:M306">K298/L298</f>
        <v>0.017893178408866867</v>
      </c>
      <c r="N298" s="446">
        <v>238.5</v>
      </c>
      <c r="O298" s="447">
        <f aca="true" t="shared" si="55" ref="O298:O306">M298*N298</f>
        <v>4.267523050514748</v>
      </c>
      <c r="P298" s="365">
        <f aca="true" t="shared" si="56" ref="P298:P306">M298*60*1000</f>
        <v>1073.590704532012</v>
      </c>
      <c r="Q298" s="448">
        <f aca="true" t="shared" si="57" ref="Q298:Q306">P298*N298/1000</f>
        <v>256.0513830308849</v>
      </c>
      <c r="S298" s="58"/>
      <c r="T298" s="58"/>
    </row>
    <row r="299" spans="1:20" ht="12.75">
      <c r="A299" s="1700"/>
      <c r="B299" s="26">
        <v>3</v>
      </c>
      <c r="C299" s="442" t="s">
        <v>936</v>
      </c>
      <c r="D299" s="1424">
        <v>29</v>
      </c>
      <c r="E299" s="443" t="s">
        <v>57</v>
      </c>
      <c r="F299" s="1425">
        <f t="shared" si="53"/>
        <v>23.999998999999995</v>
      </c>
      <c r="G299" s="1060">
        <v>0.40045200000000003</v>
      </c>
      <c r="H299" s="1060">
        <v>0.28</v>
      </c>
      <c r="I299" s="1060">
        <v>23.319546999999996</v>
      </c>
      <c r="J299" s="446">
        <v>1288.78</v>
      </c>
      <c r="K299" s="96">
        <v>23.319546999999996</v>
      </c>
      <c r="L299" s="271">
        <v>1288.78</v>
      </c>
      <c r="M299" s="445">
        <f t="shared" si="54"/>
        <v>0.01809428063750213</v>
      </c>
      <c r="N299" s="364">
        <v>238.5</v>
      </c>
      <c r="O299" s="447">
        <f t="shared" si="55"/>
        <v>4.3154859320442585</v>
      </c>
      <c r="P299" s="365">
        <f t="shared" si="56"/>
        <v>1085.656838250128</v>
      </c>
      <c r="Q299" s="448">
        <f t="shared" si="57"/>
        <v>258.9291559226555</v>
      </c>
      <c r="S299" s="58"/>
      <c r="T299" s="58"/>
    </row>
    <row r="300" spans="1:20" ht="12.75">
      <c r="A300" s="1700"/>
      <c r="B300" s="26">
        <v>4</v>
      </c>
      <c r="C300" s="442" t="s">
        <v>265</v>
      </c>
      <c r="D300" s="1424">
        <v>8</v>
      </c>
      <c r="E300" s="443" t="s">
        <v>57</v>
      </c>
      <c r="F300" s="271">
        <f t="shared" si="53"/>
        <v>7.9</v>
      </c>
      <c r="G300" s="1060">
        <v>0.51</v>
      </c>
      <c r="H300" s="1060">
        <v>0.08</v>
      </c>
      <c r="I300" s="1060">
        <v>7.3100000000000005</v>
      </c>
      <c r="J300" s="446">
        <v>396.8</v>
      </c>
      <c r="K300" s="96">
        <v>7.3100000000000005</v>
      </c>
      <c r="L300" s="271">
        <v>396.8</v>
      </c>
      <c r="M300" s="445">
        <f t="shared" si="54"/>
        <v>0.018422379032258067</v>
      </c>
      <c r="N300" s="446">
        <v>238.5</v>
      </c>
      <c r="O300" s="447">
        <f t="shared" si="55"/>
        <v>4.393737399193549</v>
      </c>
      <c r="P300" s="365">
        <f t="shared" si="56"/>
        <v>1105.342741935484</v>
      </c>
      <c r="Q300" s="448">
        <f t="shared" si="57"/>
        <v>263.6242439516129</v>
      </c>
      <c r="S300" s="58"/>
      <c r="T300" s="58"/>
    </row>
    <row r="301" spans="1:20" ht="12.75">
      <c r="A301" s="1700"/>
      <c r="B301" s="26">
        <v>5</v>
      </c>
      <c r="C301" s="442" t="s">
        <v>937</v>
      </c>
      <c r="D301" s="1424">
        <v>10</v>
      </c>
      <c r="E301" s="443" t="s">
        <v>57</v>
      </c>
      <c r="F301" s="1425">
        <f t="shared" si="53"/>
        <v>7.7090000000000005</v>
      </c>
      <c r="G301" s="1060">
        <v>0.867</v>
      </c>
      <c r="H301" s="1060">
        <v>0.1</v>
      </c>
      <c r="I301" s="1060">
        <v>6.742000000000001</v>
      </c>
      <c r="J301" s="446">
        <v>360.91</v>
      </c>
      <c r="K301" s="96">
        <v>6.742000000000001</v>
      </c>
      <c r="L301" s="271">
        <v>360.91</v>
      </c>
      <c r="M301" s="445">
        <f t="shared" si="54"/>
        <v>0.018680557479704082</v>
      </c>
      <c r="N301" s="364">
        <v>238.5</v>
      </c>
      <c r="O301" s="447">
        <f t="shared" si="55"/>
        <v>4.455312958909424</v>
      </c>
      <c r="P301" s="365">
        <f t="shared" si="56"/>
        <v>1120.833448782245</v>
      </c>
      <c r="Q301" s="448">
        <f t="shared" si="57"/>
        <v>267.3187775345654</v>
      </c>
      <c r="S301" s="58"/>
      <c r="T301" s="58"/>
    </row>
    <row r="302" spans="1:20" ht="12.75">
      <c r="A302" s="1700"/>
      <c r="B302" s="26">
        <v>6</v>
      </c>
      <c r="C302" s="442" t="s">
        <v>257</v>
      </c>
      <c r="D302" s="1424">
        <v>12</v>
      </c>
      <c r="E302" s="443" t="s">
        <v>57</v>
      </c>
      <c r="F302" s="271">
        <f t="shared" si="53"/>
        <v>11.799999999999999</v>
      </c>
      <c r="G302" s="1060">
        <v>0.204</v>
      </c>
      <c r="H302" s="1060">
        <v>0.12</v>
      </c>
      <c r="I302" s="1060">
        <v>11.475999999999999</v>
      </c>
      <c r="J302" s="446">
        <v>600.89</v>
      </c>
      <c r="K302" s="96">
        <v>11.475999999999999</v>
      </c>
      <c r="L302" s="271">
        <v>600.89</v>
      </c>
      <c r="M302" s="445">
        <f t="shared" si="54"/>
        <v>0.019098337466091964</v>
      </c>
      <c r="N302" s="446">
        <v>238.5</v>
      </c>
      <c r="O302" s="447">
        <f t="shared" si="55"/>
        <v>4.554953485662933</v>
      </c>
      <c r="P302" s="365">
        <f t="shared" si="56"/>
        <v>1145.9002479655178</v>
      </c>
      <c r="Q302" s="448">
        <f t="shared" si="57"/>
        <v>273.297209139776</v>
      </c>
      <c r="S302" s="58"/>
      <c r="T302" s="58"/>
    </row>
    <row r="303" spans="1:20" ht="12.75">
      <c r="A303" s="1700"/>
      <c r="B303" s="26">
        <v>7</v>
      </c>
      <c r="C303" s="442" t="s">
        <v>117</v>
      </c>
      <c r="D303" s="1424">
        <v>12</v>
      </c>
      <c r="E303" s="443" t="s">
        <v>57</v>
      </c>
      <c r="F303" s="1425">
        <f t="shared" si="53"/>
        <v>13.105999</v>
      </c>
      <c r="G303" s="1060">
        <v>0.663</v>
      </c>
      <c r="H303" s="1060">
        <v>1.92</v>
      </c>
      <c r="I303" s="1060">
        <v>10.522999</v>
      </c>
      <c r="J303" s="446">
        <v>540.32</v>
      </c>
      <c r="K303" s="96">
        <v>10.522999</v>
      </c>
      <c r="L303" s="271">
        <v>540.32</v>
      </c>
      <c r="M303" s="445">
        <f t="shared" si="54"/>
        <v>0.019475494151613856</v>
      </c>
      <c r="N303" s="364">
        <v>238.5</v>
      </c>
      <c r="O303" s="447">
        <f t="shared" si="55"/>
        <v>4.644905355159905</v>
      </c>
      <c r="P303" s="365">
        <f t="shared" si="56"/>
        <v>1168.5296490968312</v>
      </c>
      <c r="Q303" s="448">
        <f t="shared" si="57"/>
        <v>278.6943213095943</v>
      </c>
      <c r="S303" s="58"/>
      <c r="T303" s="58"/>
    </row>
    <row r="304" spans="1:20" ht="12.75">
      <c r="A304" s="1700"/>
      <c r="B304" s="26">
        <v>8</v>
      </c>
      <c r="C304" s="442" t="s">
        <v>258</v>
      </c>
      <c r="D304" s="1424">
        <v>20</v>
      </c>
      <c r="E304" s="443" t="s">
        <v>57</v>
      </c>
      <c r="F304" s="271">
        <f t="shared" si="53"/>
        <v>25.400001</v>
      </c>
      <c r="G304" s="1060">
        <v>1.122</v>
      </c>
      <c r="H304" s="1060">
        <v>3.12</v>
      </c>
      <c r="I304" s="1060">
        <v>21.158001</v>
      </c>
      <c r="J304" s="446">
        <v>1076.74</v>
      </c>
      <c r="K304" s="96">
        <v>21.158001</v>
      </c>
      <c r="L304" s="271">
        <v>1076.74</v>
      </c>
      <c r="M304" s="445">
        <f t="shared" si="54"/>
        <v>0.01965005572375875</v>
      </c>
      <c r="N304" s="446">
        <v>238.5</v>
      </c>
      <c r="O304" s="447">
        <f t="shared" si="55"/>
        <v>4.686538290116462</v>
      </c>
      <c r="P304" s="365">
        <f t="shared" si="56"/>
        <v>1179.003343425525</v>
      </c>
      <c r="Q304" s="448">
        <f t="shared" si="57"/>
        <v>281.1922974069877</v>
      </c>
      <c r="S304" s="58"/>
      <c r="T304" s="58"/>
    </row>
    <row r="305" spans="1:20" ht="12.75">
      <c r="A305" s="1700"/>
      <c r="B305" s="26">
        <v>9</v>
      </c>
      <c r="C305" s="442" t="s">
        <v>643</v>
      </c>
      <c r="D305" s="1424">
        <v>11</v>
      </c>
      <c r="E305" s="443" t="s">
        <v>57</v>
      </c>
      <c r="F305" s="271">
        <f t="shared" si="53"/>
        <v>10.2422</v>
      </c>
      <c r="G305" s="1060">
        <v>0.459</v>
      </c>
      <c r="H305" s="1060">
        <v>1.46</v>
      </c>
      <c r="I305" s="1060">
        <v>8.3232</v>
      </c>
      <c r="J305" s="446">
        <v>495.48</v>
      </c>
      <c r="K305" s="96">
        <v>10.238</v>
      </c>
      <c r="L305" s="446">
        <v>495.48</v>
      </c>
      <c r="M305" s="445">
        <f t="shared" si="54"/>
        <v>0.02066279163639299</v>
      </c>
      <c r="N305" s="364">
        <v>238.5</v>
      </c>
      <c r="O305" s="447">
        <f t="shared" si="55"/>
        <v>4.928075805279728</v>
      </c>
      <c r="P305" s="365">
        <f t="shared" si="56"/>
        <v>1239.7674981835794</v>
      </c>
      <c r="Q305" s="448">
        <f t="shared" si="57"/>
        <v>295.68454831678366</v>
      </c>
      <c r="S305" s="58"/>
      <c r="T305" s="58"/>
    </row>
    <row r="306" spans="1:20" ht="13.5" thickBot="1">
      <c r="A306" s="1701"/>
      <c r="B306" s="29">
        <v>10</v>
      </c>
      <c r="C306" s="612" t="s">
        <v>118</v>
      </c>
      <c r="D306" s="1426">
        <v>44</v>
      </c>
      <c r="E306" s="450" t="s">
        <v>57</v>
      </c>
      <c r="F306" s="272">
        <f t="shared" si="53"/>
        <v>40.219998000000004</v>
      </c>
      <c r="G306" s="1427">
        <v>0</v>
      </c>
      <c r="H306" s="1427">
        <v>0</v>
      </c>
      <c r="I306" s="1427">
        <v>40.219998000000004</v>
      </c>
      <c r="J306" s="453">
        <v>1876.15</v>
      </c>
      <c r="K306" s="114">
        <v>40.219998000000004</v>
      </c>
      <c r="L306" s="449">
        <v>1876.15</v>
      </c>
      <c r="M306" s="452">
        <f t="shared" si="54"/>
        <v>0.021437517256082936</v>
      </c>
      <c r="N306" s="446">
        <v>238.5</v>
      </c>
      <c r="O306" s="455">
        <f t="shared" si="55"/>
        <v>5.11284786557578</v>
      </c>
      <c r="P306" s="455">
        <f t="shared" si="56"/>
        <v>1286.2510353649761</v>
      </c>
      <c r="Q306" s="273">
        <f t="shared" si="57"/>
        <v>306.7708719345468</v>
      </c>
      <c r="S306" s="58"/>
      <c r="T306" s="58"/>
    </row>
    <row r="307" spans="19:20" ht="12.75">
      <c r="S307" s="58"/>
      <c r="T307" s="58"/>
    </row>
    <row r="308" spans="3:20" ht="12.75">
      <c r="C308" s="1"/>
      <c r="D308" s="1"/>
      <c r="E308" s="1"/>
      <c r="S308" s="58"/>
      <c r="T308" s="58"/>
    </row>
    <row r="309" spans="1:20" s="12" customFormat="1" ht="12.75" customHeight="1">
      <c r="A309" s="1765" t="s">
        <v>40</v>
      </c>
      <c r="B309" s="1765"/>
      <c r="C309" s="1765"/>
      <c r="D309" s="1765"/>
      <c r="E309" s="1765"/>
      <c r="F309" s="1765"/>
      <c r="G309" s="1765"/>
      <c r="H309" s="1765"/>
      <c r="I309" s="1765"/>
      <c r="J309" s="1765"/>
      <c r="K309" s="1765"/>
      <c r="L309" s="1765"/>
      <c r="M309" s="1765"/>
      <c r="N309" s="1765"/>
      <c r="O309" s="1765"/>
      <c r="P309" s="1765"/>
      <c r="Q309" s="1765"/>
      <c r="S309" s="1122"/>
      <c r="T309" s="1122"/>
    </row>
    <row r="310" spans="1:20" s="12" customFormat="1" ht="15" customHeight="1" thickBot="1">
      <c r="A310" s="1766" t="s">
        <v>1082</v>
      </c>
      <c r="B310" s="1766"/>
      <c r="C310" s="1766"/>
      <c r="D310" s="1766"/>
      <c r="E310" s="1766"/>
      <c r="F310" s="1766"/>
      <c r="G310" s="1766"/>
      <c r="H310" s="1766"/>
      <c r="I310" s="1766"/>
      <c r="J310" s="1766"/>
      <c r="K310" s="1766"/>
      <c r="L310" s="1766"/>
      <c r="M310" s="1766"/>
      <c r="N310" s="1766"/>
      <c r="O310" s="1766"/>
      <c r="P310" s="1766"/>
      <c r="Q310" s="1766"/>
      <c r="S310" s="58"/>
      <c r="T310" s="58"/>
    </row>
    <row r="311" spans="1:20" ht="12.75" customHeight="1">
      <c r="A311" s="1760" t="s">
        <v>1</v>
      </c>
      <c r="B311" s="1710" t="s">
        <v>0</v>
      </c>
      <c r="C311" s="1758" t="s">
        <v>2</v>
      </c>
      <c r="D311" s="1758" t="s">
        <v>3</v>
      </c>
      <c r="E311" s="1758" t="s">
        <v>41</v>
      </c>
      <c r="F311" s="1764" t="s">
        <v>14</v>
      </c>
      <c r="G311" s="1764"/>
      <c r="H311" s="1764"/>
      <c r="I311" s="1764"/>
      <c r="J311" s="1758" t="s">
        <v>4</v>
      </c>
      <c r="K311" s="1758" t="s">
        <v>15</v>
      </c>
      <c r="L311" s="1758" t="s">
        <v>5</v>
      </c>
      <c r="M311" s="1758" t="s">
        <v>6</v>
      </c>
      <c r="N311" s="1758" t="s">
        <v>16</v>
      </c>
      <c r="O311" s="1758" t="s">
        <v>17</v>
      </c>
      <c r="P311" s="1767" t="s">
        <v>25</v>
      </c>
      <c r="Q311" s="1722" t="s">
        <v>26</v>
      </c>
      <c r="S311" s="58"/>
      <c r="T311" s="58"/>
    </row>
    <row r="312" spans="1:20" s="2" customFormat="1" ht="33.75">
      <c r="A312" s="1761"/>
      <c r="B312" s="1711"/>
      <c r="C312" s="1759"/>
      <c r="D312" s="1759"/>
      <c r="E312" s="1759"/>
      <c r="F312" s="21" t="s">
        <v>18</v>
      </c>
      <c r="G312" s="21" t="s">
        <v>19</v>
      </c>
      <c r="H312" s="21" t="s">
        <v>32</v>
      </c>
      <c r="I312" s="21" t="s">
        <v>21</v>
      </c>
      <c r="J312" s="1759"/>
      <c r="K312" s="1759"/>
      <c r="L312" s="1759"/>
      <c r="M312" s="1759"/>
      <c r="N312" s="1759"/>
      <c r="O312" s="1759"/>
      <c r="P312" s="1768"/>
      <c r="Q312" s="1723"/>
      <c r="S312" s="58"/>
      <c r="T312" s="58"/>
    </row>
    <row r="313" spans="1:20" s="3" customFormat="1" ht="13.5" customHeight="1" thickBot="1">
      <c r="A313" s="1762"/>
      <c r="B313" s="1712"/>
      <c r="C313" s="1763"/>
      <c r="D313" s="43" t="s">
        <v>7</v>
      </c>
      <c r="E313" s="43" t="s">
        <v>8</v>
      </c>
      <c r="F313" s="43" t="s">
        <v>9</v>
      </c>
      <c r="G313" s="43" t="s">
        <v>9</v>
      </c>
      <c r="H313" s="43" t="s">
        <v>9</v>
      </c>
      <c r="I313" s="43" t="s">
        <v>9</v>
      </c>
      <c r="J313" s="43" t="s">
        <v>22</v>
      </c>
      <c r="K313" s="43" t="s">
        <v>9</v>
      </c>
      <c r="L313" s="43" t="s">
        <v>22</v>
      </c>
      <c r="M313" s="43" t="s">
        <v>23</v>
      </c>
      <c r="N313" s="43" t="s">
        <v>10</v>
      </c>
      <c r="O313" s="43" t="s">
        <v>24</v>
      </c>
      <c r="P313" s="49" t="s">
        <v>27</v>
      </c>
      <c r="Q313" s="45" t="s">
        <v>28</v>
      </c>
      <c r="S313" s="58"/>
      <c r="T313" s="58"/>
    </row>
    <row r="314" spans="1:20" ht="12.75">
      <c r="A314" s="1730" t="s">
        <v>570</v>
      </c>
      <c r="B314" s="46">
        <v>1</v>
      </c>
      <c r="C314" s="560" t="s">
        <v>1042</v>
      </c>
      <c r="D314" s="561">
        <v>58</v>
      </c>
      <c r="E314" s="561">
        <v>2009</v>
      </c>
      <c r="F314" s="478">
        <f aca="true" t="shared" si="58" ref="F314:F353">G314+H314+I314</f>
        <v>31.2</v>
      </c>
      <c r="G314" s="562">
        <v>3.9625</v>
      </c>
      <c r="H314" s="562">
        <v>0</v>
      </c>
      <c r="I314" s="562">
        <v>27.2375</v>
      </c>
      <c r="J314" s="562">
        <v>3517.85</v>
      </c>
      <c r="K314" s="562">
        <f>I314</f>
        <v>27.2375</v>
      </c>
      <c r="L314" s="562">
        <f>J314</f>
        <v>3517.85</v>
      </c>
      <c r="M314" s="406">
        <f>K314/L314</f>
        <v>0.007742655315036173</v>
      </c>
      <c r="N314" s="405">
        <v>171</v>
      </c>
      <c r="O314" s="1636">
        <f aca="true" t="shared" si="59" ref="O314:O353">M314*N314</f>
        <v>1.3239940588711856</v>
      </c>
      <c r="P314" s="1636">
        <f>M314*1000*60</f>
        <v>464.55931890217033</v>
      </c>
      <c r="Q314" s="480">
        <f>O314*60</f>
        <v>79.43964353227113</v>
      </c>
      <c r="R314" s="6"/>
      <c r="S314" s="58"/>
      <c r="T314" s="58"/>
    </row>
    <row r="315" spans="1:20" ht="12.75">
      <c r="A315" s="1755"/>
      <c r="B315" s="18">
        <v>2</v>
      </c>
      <c r="C315" s="563" t="s">
        <v>1043</v>
      </c>
      <c r="D315" s="474">
        <v>20</v>
      </c>
      <c r="E315" s="474" t="s">
        <v>57</v>
      </c>
      <c r="F315" s="478">
        <f t="shared" si="58"/>
        <v>13.398</v>
      </c>
      <c r="G315" s="478">
        <v>1.479</v>
      </c>
      <c r="H315" s="478">
        <v>3.2</v>
      </c>
      <c r="I315" s="478">
        <v>8.719</v>
      </c>
      <c r="J315" s="478">
        <v>1053.14</v>
      </c>
      <c r="K315" s="562">
        <f aca="true" t="shared" si="60" ref="K315:L323">I315</f>
        <v>8.719</v>
      </c>
      <c r="L315" s="562">
        <f t="shared" si="60"/>
        <v>1053.14</v>
      </c>
      <c r="M315" s="564">
        <f aca="true" t="shared" si="61" ref="M315:M353">K315/L315</f>
        <v>0.008279051218261578</v>
      </c>
      <c r="N315" s="405">
        <v>171</v>
      </c>
      <c r="O315" s="479">
        <f t="shared" si="59"/>
        <v>1.4157177583227298</v>
      </c>
      <c r="P315" s="297">
        <f aca="true" t="shared" si="62" ref="P315:P353">M315*60*1000</f>
        <v>496.7430730956946</v>
      </c>
      <c r="Q315" s="480">
        <f aca="true" t="shared" si="63" ref="Q315:Q353">P315*N315/1000</f>
        <v>84.94306549936378</v>
      </c>
      <c r="S315" s="58"/>
      <c r="T315" s="58"/>
    </row>
    <row r="316" spans="1:20" ht="12.75">
      <c r="A316" s="1755"/>
      <c r="B316" s="18">
        <v>3</v>
      </c>
      <c r="C316" s="563" t="s">
        <v>1044</v>
      </c>
      <c r="D316" s="474">
        <v>30</v>
      </c>
      <c r="E316" s="474" t="s">
        <v>57</v>
      </c>
      <c r="F316" s="478">
        <f t="shared" si="58"/>
        <v>22.7046</v>
      </c>
      <c r="G316" s="478">
        <v>3.294</v>
      </c>
      <c r="H316" s="478">
        <v>4.8</v>
      </c>
      <c r="I316" s="478">
        <v>14.6106</v>
      </c>
      <c r="J316" s="478">
        <v>1717.43</v>
      </c>
      <c r="K316" s="562">
        <f t="shared" si="60"/>
        <v>14.6106</v>
      </c>
      <c r="L316" s="562">
        <f t="shared" si="60"/>
        <v>1717.43</v>
      </c>
      <c r="M316" s="564">
        <f t="shared" si="61"/>
        <v>0.00850724629242531</v>
      </c>
      <c r="N316" s="405">
        <v>171</v>
      </c>
      <c r="O316" s="479">
        <f t="shared" si="59"/>
        <v>1.4547391160047278</v>
      </c>
      <c r="P316" s="297">
        <f t="shared" si="62"/>
        <v>510.43477754551856</v>
      </c>
      <c r="Q316" s="480">
        <f t="shared" si="63"/>
        <v>87.28434696028367</v>
      </c>
      <c r="S316" s="58"/>
      <c r="T316" s="58"/>
    </row>
    <row r="317" spans="1:20" ht="12.75">
      <c r="A317" s="1755"/>
      <c r="B317" s="18">
        <v>4</v>
      </c>
      <c r="C317" s="563" t="s">
        <v>1045</v>
      </c>
      <c r="D317" s="474">
        <v>17</v>
      </c>
      <c r="E317" s="474">
        <v>2007</v>
      </c>
      <c r="F317" s="478">
        <f t="shared" si="58"/>
        <v>19.393</v>
      </c>
      <c r="G317" s="478">
        <v>1.9649</v>
      </c>
      <c r="H317" s="478">
        <v>3.12</v>
      </c>
      <c r="I317" s="478">
        <v>14.3081</v>
      </c>
      <c r="J317" s="478">
        <v>1666.34</v>
      </c>
      <c r="K317" s="562">
        <f t="shared" si="60"/>
        <v>14.3081</v>
      </c>
      <c r="L317" s="562">
        <f t="shared" si="60"/>
        <v>1666.34</v>
      </c>
      <c r="M317" s="564">
        <f t="shared" si="61"/>
        <v>0.008586542962420635</v>
      </c>
      <c r="N317" s="405">
        <v>171</v>
      </c>
      <c r="O317" s="479">
        <f t="shared" si="59"/>
        <v>1.4682988465739286</v>
      </c>
      <c r="P317" s="297">
        <f t="shared" si="62"/>
        <v>515.192577745238</v>
      </c>
      <c r="Q317" s="480">
        <f t="shared" si="63"/>
        <v>88.09793079443571</v>
      </c>
      <c r="S317" s="58"/>
      <c r="T317" s="58"/>
    </row>
    <row r="318" spans="1:20" ht="12.75">
      <c r="A318" s="1755"/>
      <c r="B318" s="18">
        <v>5</v>
      </c>
      <c r="C318" s="1637" t="s">
        <v>1046</v>
      </c>
      <c r="D318" s="474">
        <v>30</v>
      </c>
      <c r="E318" s="474" t="s">
        <v>57</v>
      </c>
      <c r="F318" s="478">
        <f t="shared" si="58"/>
        <v>24.2</v>
      </c>
      <c r="G318" s="478">
        <v>2.4</v>
      </c>
      <c r="H318" s="478">
        <v>4.8</v>
      </c>
      <c r="I318" s="478">
        <v>17</v>
      </c>
      <c r="J318" s="478">
        <v>1715.6</v>
      </c>
      <c r="K318" s="562">
        <f t="shared" si="60"/>
        <v>17</v>
      </c>
      <c r="L318" s="562">
        <f t="shared" si="60"/>
        <v>1715.6</v>
      </c>
      <c r="M318" s="564">
        <f t="shared" si="61"/>
        <v>0.009909069713219865</v>
      </c>
      <c r="N318" s="405">
        <v>171</v>
      </c>
      <c r="O318" s="479">
        <f t="shared" si="59"/>
        <v>1.694450920960597</v>
      </c>
      <c r="P318" s="297">
        <f t="shared" si="62"/>
        <v>594.5441827931919</v>
      </c>
      <c r="Q318" s="480">
        <f t="shared" si="63"/>
        <v>101.66705525763582</v>
      </c>
      <c r="S318" s="58"/>
      <c r="T318" s="58"/>
    </row>
    <row r="319" spans="1:20" ht="12.75">
      <c r="A319" s="1755"/>
      <c r="B319" s="18">
        <v>6</v>
      </c>
      <c r="C319" s="1637" t="s">
        <v>1047</v>
      </c>
      <c r="D319" s="474">
        <v>30</v>
      </c>
      <c r="E319" s="474" t="s">
        <v>57</v>
      </c>
      <c r="F319" s="478">
        <f t="shared" si="58"/>
        <v>23.9</v>
      </c>
      <c r="G319" s="478">
        <v>1.9</v>
      </c>
      <c r="H319" s="478">
        <v>4.8</v>
      </c>
      <c r="I319" s="478">
        <v>17.2</v>
      </c>
      <c r="J319" s="478">
        <v>1712.8</v>
      </c>
      <c r="K319" s="562">
        <f t="shared" si="60"/>
        <v>17.2</v>
      </c>
      <c r="L319" s="562">
        <f t="shared" si="60"/>
        <v>1712.8</v>
      </c>
      <c r="M319" s="564">
        <f t="shared" si="61"/>
        <v>0.01004203643157403</v>
      </c>
      <c r="N319" s="405">
        <v>171</v>
      </c>
      <c r="O319" s="479">
        <f t="shared" si="59"/>
        <v>1.7171882297991592</v>
      </c>
      <c r="P319" s="297">
        <f t="shared" si="62"/>
        <v>602.5221858944418</v>
      </c>
      <c r="Q319" s="480">
        <f t="shared" si="63"/>
        <v>103.03129378794955</v>
      </c>
      <c r="S319" s="58"/>
      <c r="T319" s="58"/>
    </row>
    <row r="320" spans="1:20" ht="12.75">
      <c r="A320" s="1755"/>
      <c r="B320" s="18">
        <v>7</v>
      </c>
      <c r="C320" s="563" t="s">
        <v>1048</v>
      </c>
      <c r="D320" s="474">
        <v>17</v>
      </c>
      <c r="E320" s="474">
        <v>1996</v>
      </c>
      <c r="F320" s="478">
        <f t="shared" si="58"/>
        <v>16</v>
      </c>
      <c r="G320" s="478">
        <v>2.397</v>
      </c>
      <c r="H320" s="478">
        <v>1.36</v>
      </c>
      <c r="I320" s="478">
        <v>12.243</v>
      </c>
      <c r="J320" s="478">
        <v>1114.7</v>
      </c>
      <c r="K320" s="562">
        <f t="shared" si="60"/>
        <v>12.243</v>
      </c>
      <c r="L320" s="562">
        <f t="shared" si="60"/>
        <v>1114.7</v>
      </c>
      <c r="M320" s="564">
        <f t="shared" si="61"/>
        <v>0.010983224185879608</v>
      </c>
      <c r="N320" s="405">
        <v>171</v>
      </c>
      <c r="O320" s="479">
        <f t="shared" si="59"/>
        <v>1.878131335785413</v>
      </c>
      <c r="P320" s="297">
        <f t="shared" si="62"/>
        <v>658.9934511527765</v>
      </c>
      <c r="Q320" s="480">
        <f t="shared" si="63"/>
        <v>112.68788014712479</v>
      </c>
      <c r="S320" s="58"/>
      <c r="T320" s="58"/>
    </row>
    <row r="321" spans="1:20" ht="12.75">
      <c r="A321" s="1755"/>
      <c r="B321" s="18">
        <v>8</v>
      </c>
      <c r="C321" s="563" t="s">
        <v>1049</v>
      </c>
      <c r="D321" s="474">
        <v>62</v>
      </c>
      <c r="E321" s="474" t="s">
        <v>57</v>
      </c>
      <c r="F321" s="478">
        <f t="shared" si="58"/>
        <v>52.64</v>
      </c>
      <c r="G321" s="478">
        <v>5.0214</v>
      </c>
      <c r="H321" s="478">
        <v>9.6</v>
      </c>
      <c r="I321" s="478">
        <v>38.0186</v>
      </c>
      <c r="J321" s="478">
        <v>3140.15</v>
      </c>
      <c r="K321" s="562">
        <f t="shared" si="60"/>
        <v>38.0186</v>
      </c>
      <c r="L321" s="562">
        <f t="shared" si="60"/>
        <v>3140.15</v>
      </c>
      <c r="M321" s="564">
        <f t="shared" si="61"/>
        <v>0.012107256022801457</v>
      </c>
      <c r="N321" s="405">
        <v>171</v>
      </c>
      <c r="O321" s="479">
        <f t="shared" si="59"/>
        <v>2.070340779899049</v>
      </c>
      <c r="P321" s="297">
        <f t="shared" si="62"/>
        <v>726.4353613680873</v>
      </c>
      <c r="Q321" s="480">
        <f t="shared" si="63"/>
        <v>124.22044679394293</v>
      </c>
      <c r="S321" s="58"/>
      <c r="T321" s="58"/>
    </row>
    <row r="322" spans="1:20" ht="12.75">
      <c r="A322" s="1755"/>
      <c r="B322" s="18">
        <v>9</v>
      </c>
      <c r="C322" s="563" t="s">
        <v>1050</v>
      </c>
      <c r="D322" s="474">
        <v>100</v>
      </c>
      <c r="E322" s="474" t="s">
        <v>57</v>
      </c>
      <c r="F322" s="478">
        <f t="shared" si="58"/>
        <v>68.57</v>
      </c>
      <c r="G322" s="478">
        <v>7.8541</v>
      </c>
      <c r="H322" s="478">
        <v>16</v>
      </c>
      <c r="I322" s="478">
        <v>44.7159</v>
      </c>
      <c r="J322" s="478">
        <v>3686.89</v>
      </c>
      <c r="K322" s="562">
        <f t="shared" si="60"/>
        <v>44.7159</v>
      </c>
      <c r="L322" s="562">
        <f t="shared" si="60"/>
        <v>3686.89</v>
      </c>
      <c r="M322" s="564">
        <f t="shared" si="61"/>
        <v>0.012128352079937291</v>
      </c>
      <c r="N322" s="405">
        <v>171</v>
      </c>
      <c r="O322" s="479">
        <f t="shared" si="59"/>
        <v>2.073948205669277</v>
      </c>
      <c r="P322" s="297">
        <f t="shared" si="62"/>
        <v>727.7011247962375</v>
      </c>
      <c r="Q322" s="480">
        <f t="shared" si="63"/>
        <v>124.43689234015662</v>
      </c>
      <c r="S322" s="58"/>
      <c r="T322" s="58"/>
    </row>
    <row r="323" spans="1:20" s="62" customFormat="1" ht="13.5" thickBot="1">
      <c r="A323" s="1756"/>
      <c r="B323" s="70">
        <v>10</v>
      </c>
      <c r="C323" s="1161" t="s">
        <v>1051</v>
      </c>
      <c r="D323" s="483">
        <v>40</v>
      </c>
      <c r="E323" s="483">
        <v>1993</v>
      </c>
      <c r="F323" s="488">
        <f t="shared" si="58"/>
        <v>40.411</v>
      </c>
      <c r="G323" s="488">
        <v>6.7679</v>
      </c>
      <c r="H323" s="488">
        <v>6.4</v>
      </c>
      <c r="I323" s="488">
        <v>27.2431</v>
      </c>
      <c r="J323" s="488">
        <v>2229.96</v>
      </c>
      <c r="K323" s="1638">
        <f t="shared" si="60"/>
        <v>27.2431</v>
      </c>
      <c r="L323" s="1638">
        <f t="shared" si="60"/>
        <v>2229.96</v>
      </c>
      <c r="M323" s="1164">
        <f t="shared" si="61"/>
        <v>0.012216855907729286</v>
      </c>
      <c r="N323" s="1639">
        <v>171</v>
      </c>
      <c r="O323" s="1640">
        <f t="shared" si="59"/>
        <v>2.089082360221708</v>
      </c>
      <c r="P323" s="491">
        <f t="shared" si="62"/>
        <v>733.0113544637572</v>
      </c>
      <c r="Q323" s="492">
        <f t="shared" si="63"/>
        <v>125.3449416133025</v>
      </c>
      <c r="S323" s="58"/>
      <c r="T323" s="58"/>
    </row>
    <row r="324" spans="1:20" ht="12.75">
      <c r="A324" s="1771" t="s">
        <v>573</v>
      </c>
      <c r="B324" s="19">
        <v>1</v>
      </c>
      <c r="C324" s="659" t="s">
        <v>1052</v>
      </c>
      <c r="D324" s="494">
        <v>15</v>
      </c>
      <c r="E324" s="494">
        <v>1993</v>
      </c>
      <c r="F324" s="499">
        <f t="shared" si="58"/>
        <v>16.0016</v>
      </c>
      <c r="G324" s="499">
        <v>2.294</v>
      </c>
      <c r="H324" s="499">
        <v>2.4</v>
      </c>
      <c r="I324" s="499">
        <v>11.3076</v>
      </c>
      <c r="J324" s="499">
        <v>911.13</v>
      </c>
      <c r="K324" s="499">
        <f>I324</f>
        <v>11.3076</v>
      </c>
      <c r="L324" s="499">
        <f>J324</f>
        <v>911.13</v>
      </c>
      <c r="M324" s="1106">
        <f t="shared" si="61"/>
        <v>0.012410523196470317</v>
      </c>
      <c r="N324" s="630">
        <v>171</v>
      </c>
      <c r="O324" s="502">
        <f t="shared" si="59"/>
        <v>2.1221994665964243</v>
      </c>
      <c r="P324" s="502">
        <f t="shared" si="62"/>
        <v>744.631391788219</v>
      </c>
      <c r="Q324" s="503">
        <f t="shared" si="63"/>
        <v>127.33196799578545</v>
      </c>
      <c r="S324" s="58"/>
      <c r="T324" s="58"/>
    </row>
    <row r="325" spans="1:20" ht="12.75">
      <c r="A325" s="1772"/>
      <c r="B325" s="20">
        <v>2</v>
      </c>
      <c r="C325" s="573" t="s">
        <v>1053</v>
      </c>
      <c r="D325" s="304">
        <v>19</v>
      </c>
      <c r="E325" s="298" t="s">
        <v>57</v>
      </c>
      <c r="F325" s="506">
        <f t="shared" si="58"/>
        <v>56.410000000000004</v>
      </c>
      <c r="G325" s="506">
        <v>7.8322</v>
      </c>
      <c r="H325" s="506">
        <v>9.6</v>
      </c>
      <c r="I325" s="506">
        <v>38.9778</v>
      </c>
      <c r="J325" s="506">
        <v>3136.98</v>
      </c>
      <c r="K325" s="506">
        <f aca="true" t="shared" si="64" ref="K325:L333">I325</f>
        <v>38.9778</v>
      </c>
      <c r="L325" s="506">
        <f t="shared" si="64"/>
        <v>3136.98</v>
      </c>
      <c r="M325" s="571">
        <f t="shared" si="61"/>
        <v>0.012425262513627758</v>
      </c>
      <c r="N325" s="572">
        <v>171</v>
      </c>
      <c r="O325" s="301">
        <f t="shared" si="59"/>
        <v>2.1247198898303465</v>
      </c>
      <c r="P325" s="301">
        <f t="shared" si="62"/>
        <v>745.5157508176655</v>
      </c>
      <c r="Q325" s="302">
        <f t="shared" si="63"/>
        <v>127.48319338982081</v>
      </c>
      <c r="S325" s="58"/>
      <c r="T325" s="58"/>
    </row>
    <row r="326" spans="1:20" s="62" customFormat="1" ht="12.75">
      <c r="A326" s="1772"/>
      <c r="B326" s="72">
        <v>3</v>
      </c>
      <c r="C326" s="573" t="s">
        <v>1054</v>
      </c>
      <c r="D326" s="304">
        <v>21</v>
      </c>
      <c r="E326" s="298" t="s">
        <v>57</v>
      </c>
      <c r="F326" s="506">
        <f t="shared" si="58"/>
        <v>44.65</v>
      </c>
      <c r="G326" s="506">
        <v>4.1481</v>
      </c>
      <c r="H326" s="506">
        <v>7.92</v>
      </c>
      <c r="I326" s="506">
        <v>32.5819</v>
      </c>
      <c r="J326" s="506">
        <v>2596.6</v>
      </c>
      <c r="K326" s="506">
        <f t="shared" si="64"/>
        <v>32.5819</v>
      </c>
      <c r="L326" s="506">
        <f t="shared" si="64"/>
        <v>2596.6</v>
      </c>
      <c r="M326" s="575">
        <f t="shared" si="61"/>
        <v>0.01254790880382038</v>
      </c>
      <c r="N326" s="572">
        <v>171</v>
      </c>
      <c r="O326" s="301">
        <f t="shared" si="59"/>
        <v>2.145692405453285</v>
      </c>
      <c r="P326" s="301">
        <f t="shared" si="62"/>
        <v>752.8745282292228</v>
      </c>
      <c r="Q326" s="308">
        <f t="shared" si="63"/>
        <v>128.7415443271971</v>
      </c>
      <c r="S326" s="58"/>
      <c r="T326" s="58"/>
    </row>
    <row r="327" spans="1:20" ht="12.75">
      <c r="A327" s="1772"/>
      <c r="B327" s="20">
        <v>4</v>
      </c>
      <c r="C327" s="573" t="s">
        <v>1055</v>
      </c>
      <c r="D327" s="304">
        <v>30</v>
      </c>
      <c r="E327" s="298" t="s">
        <v>57</v>
      </c>
      <c r="F327" s="506">
        <f t="shared" si="58"/>
        <v>27.68</v>
      </c>
      <c r="G327" s="506">
        <v>3.1656</v>
      </c>
      <c r="H327" s="506">
        <v>4.8</v>
      </c>
      <c r="I327" s="506">
        <v>19.7144</v>
      </c>
      <c r="J327" s="506">
        <v>1557.33</v>
      </c>
      <c r="K327" s="506">
        <f t="shared" si="64"/>
        <v>19.7144</v>
      </c>
      <c r="L327" s="506">
        <f t="shared" si="64"/>
        <v>1557.33</v>
      </c>
      <c r="M327" s="575">
        <f t="shared" si="61"/>
        <v>0.012659102438147343</v>
      </c>
      <c r="N327" s="572">
        <v>171</v>
      </c>
      <c r="O327" s="307">
        <f t="shared" si="59"/>
        <v>2.1647065169231956</v>
      </c>
      <c r="P327" s="301">
        <f t="shared" si="62"/>
        <v>759.5461462888406</v>
      </c>
      <c r="Q327" s="308">
        <f t="shared" si="63"/>
        <v>129.88239101539176</v>
      </c>
      <c r="S327" s="58"/>
      <c r="T327" s="58"/>
    </row>
    <row r="328" spans="1:20" ht="12.75">
      <c r="A328" s="1772"/>
      <c r="B328" s="20">
        <v>5</v>
      </c>
      <c r="C328" s="573" t="s">
        <v>1056</v>
      </c>
      <c r="D328" s="304">
        <v>30</v>
      </c>
      <c r="E328" s="298" t="s">
        <v>57</v>
      </c>
      <c r="F328" s="506">
        <f t="shared" si="58"/>
        <v>29</v>
      </c>
      <c r="G328" s="506">
        <v>2.4725</v>
      </c>
      <c r="H328" s="506">
        <v>4.8</v>
      </c>
      <c r="I328" s="506">
        <v>21.7275</v>
      </c>
      <c r="J328" s="506">
        <v>1714.66</v>
      </c>
      <c r="K328" s="506">
        <f t="shared" si="64"/>
        <v>21.7275</v>
      </c>
      <c r="L328" s="506">
        <f t="shared" si="64"/>
        <v>1714.66</v>
      </c>
      <c r="M328" s="575">
        <f t="shared" si="61"/>
        <v>0.012671608365506863</v>
      </c>
      <c r="N328" s="572">
        <v>171</v>
      </c>
      <c r="O328" s="307">
        <f t="shared" si="59"/>
        <v>2.1668450305016735</v>
      </c>
      <c r="P328" s="301">
        <f t="shared" si="62"/>
        <v>760.2965019304118</v>
      </c>
      <c r="Q328" s="308">
        <f t="shared" si="63"/>
        <v>130.0107018301004</v>
      </c>
      <c r="S328" s="58"/>
      <c r="T328" s="58"/>
    </row>
    <row r="329" spans="1:20" ht="12.75">
      <c r="A329" s="1772"/>
      <c r="B329" s="20">
        <v>6</v>
      </c>
      <c r="C329" s="573" t="s">
        <v>1057</v>
      </c>
      <c r="D329" s="304">
        <v>30</v>
      </c>
      <c r="E329" s="298" t="s">
        <v>57</v>
      </c>
      <c r="F329" s="506">
        <f t="shared" si="58"/>
        <v>30.551</v>
      </c>
      <c r="G329" s="506">
        <v>3.5586</v>
      </c>
      <c r="H329" s="506">
        <v>4.8</v>
      </c>
      <c r="I329" s="506">
        <v>22.1924</v>
      </c>
      <c r="J329" s="506">
        <v>1731.85</v>
      </c>
      <c r="K329" s="506">
        <f t="shared" si="64"/>
        <v>22.1924</v>
      </c>
      <c r="L329" s="506">
        <f t="shared" si="64"/>
        <v>1731.85</v>
      </c>
      <c r="M329" s="575">
        <f t="shared" si="61"/>
        <v>0.012814273753500593</v>
      </c>
      <c r="N329" s="572">
        <v>171</v>
      </c>
      <c r="O329" s="307">
        <f t="shared" si="59"/>
        <v>2.1912408118486013</v>
      </c>
      <c r="P329" s="301">
        <f t="shared" si="62"/>
        <v>768.8564252100356</v>
      </c>
      <c r="Q329" s="308">
        <f t="shared" si="63"/>
        <v>131.4744487109161</v>
      </c>
      <c r="S329" s="58"/>
      <c r="T329" s="58"/>
    </row>
    <row r="330" spans="1:20" ht="12.75">
      <c r="A330" s="1772"/>
      <c r="B330" s="20">
        <v>7</v>
      </c>
      <c r="C330" s="573" t="s">
        <v>1058</v>
      </c>
      <c r="D330" s="304">
        <v>30</v>
      </c>
      <c r="E330" s="298" t="s">
        <v>57</v>
      </c>
      <c r="F330" s="506">
        <f t="shared" si="58"/>
        <v>30.57</v>
      </c>
      <c r="G330" s="506">
        <v>3.575</v>
      </c>
      <c r="H330" s="506">
        <v>4.8</v>
      </c>
      <c r="I330" s="506">
        <v>22.195</v>
      </c>
      <c r="J330" s="506">
        <v>1714.8</v>
      </c>
      <c r="K330" s="506">
        <f t="shared" si="64"/>
        <v>22.195</v>
      </c>
      <c r="L330" s="506">
        <f t="shared" si="64"/>
        <v>1714.8</v>
      </c>
      <c r="M330" s="575">
        <f t="shared" si="61"/>
        <v>0.012943200373221367</v>
      </c>
      <c r="N330" s="572">
        <v>171</v>
      </c>
      <c r="O330" s="307">
        <f t="shared" si="59"/>
        <v>2.213287263820854</v>
      </c>
      <c r="P330" s="301">
        <f t="shared" si="62"/>
        <v>776.592022393282</v>
      </c>
      <c r="Q330" s="308">
        <f t="shared" si="63"/>
        <v>132.79723582925124</v>
      </c>
      <c r="S330" s="58"/>
      <c r="T330" s="58"/>
    </row>
    <row r="331" spans="1:20" ht="12.75">
      <c r="A331" s="1772"/>
      <c r="B331" s="20">
        <v>8</v>
      </c>
      <c r="C331" s="573" t="s">
        <v>1059</v>
      </c>
      <c r="D331" s="304">
        <v>20</v>
      </c>
      <c r="E331" s="298">
        <v>1992</v>
      </c>
      <c r="F331" s="506">
        <f t="shared" si="58"/>
        <v>20.554000000000002</v>
      </c>
      <c r="G331" s="506">
        <v>2.729</v>
      </c>
      <c r="H331" s="506">
        <v>3.2</v>
      </c>
      <c r="I331" s="506">
        <v>14.625</v>
      </c>
      <c r="J331" s="506">
        <v>1116.28</v>
      </c>
      <c r="K331" s="506">
        <f t="shared" si="64"/>
        <v>14.625</v>
      </c>
      <c r="L331" s="506">
        <f t="shared" si="64"/>
        <v>1116.28</v>
      </c>
      <c r="M331" s="575">
        <f t="shared" si="61"/>
        <v>0.01310155158204035</v>
      </c>
      <c r="N331" s="572">
        <v>171</v>
      </c>
      <c r="O331" s="307">
        <f t="shared" si="59"/>
        <v>2.2403653205288996</v>
      </c>
      <c r="P331" s="301">
        <f t="shared" si="62"/>
        <v>786.093094922421</v>
      </c>
      <c r="Q331" s="308">
        <f t="shared" si="63"/>
        <v>134.42191923173397</v>
      </c>
      <c r="S331" s="58"/>
      <c r="T331" s="58"/>
    </row>
    <row r="332" spans="1:20" ht="12.75">
      <c r="A332" s="1772"/>
      <c r="B332" s="20">
        <v>9</v>
      </c>
      <c r="C332" s="573" t="s">
        <v>1060</v>
      </c>
      <c r="D332" s="304">
        <v>30</v>
      </c>
      <c r="E332" s="298" t="s">
        <v>57</v>
      </c>
      <c r="F332" s="506">
        <f t="shared" si="58"/>
        <v>28.616</v>
      </c>
      <c r="G332" s="506">
        <v>2.7836</v>
      </c>
      <c r="H332" s="506">
        <v>4.72</v>
      </c>
      <c r="I332" s="506">
        <v>21.1124</v>
      </c>
      <c r="J332" s="506">
        <v>1606.48</v>
      </c>
      <c r="K332" s="506">
        <f t="shared" si="64"/>
        <v>21.1124</v>
      </c>
      <c r="L332" s="506">
        <f t="shared" si="64"/>
        <v>1606.48</v>
      </c>
      <c r="M332" s="575">
        <f t="shared" si="61"/>
        <v>0.013142024799561775</v>
      </c>
      <c r="N332" s="572">
        <v>171</v>
      </c>
      <c r="O332" s="307">
        <f t="shared" si="59"/>
        <v>2.2472862407250633</v>
      </c>
      <c r="P332" s="301">
        <f t="shared" si="62"/>
        <v>788.5214879737065</v>
      </c>
      <c r="Q332" s="308">
        <f t="shared" si="63"/>
        <v>134.8371744435038</v>
      </c>
      <c r="S332" s="58"/>
      <c r="T332" s="58"/>
    </row>
    <row r="333" spans="1:20" ht="13.5" thickBot="1">
      <c r="A333" s="1773"/>
      <c r="B333" s="23">
        <v>10</v>
      </c>
      <c r="C333" s="619" t="s">
        <v>1061</v>
      </c>
      <c r="D333" s="508">
        <v>31</v>
      </c>
      <c r="E333" s="508" t="s">
        <v>57</v>
      </c>
      <c r="F333" s="513">
        <f t="shared" si="58"/>
        <v>30.7339</v>
      </c>
      <c r="G333" s="513">
        <v>3.111</v>
      </c>
      <c r="H333" s="513">
        <v>4.8</v>
      </c>
      <c r="I333" s="513">
        <v>22.8229</v>
      </c>
      <c r="J333" s="513">
        <v>1726.08</v>
      </c>
      <c r="K333" s="513">
        <f t="shared" si="64"/>
        <v>22.8229</v>
      </c>
      <c r="L333" s="513">
        <f t="shared" si="64"/>
        <v>1726.08</v>
      </c>
      <c r="M333" s="577">
        <f t="shared" si="61"/>
        <v>0.013222388301816835</v>
      </c>
      <c r="N333" s="1139">
        <v>171</v>
      </c>
      <c r="O333" s="517">
        <f t="shared" si="59"/>
        <v>2.261028399610679</v>
      </c>
      <c r="P333" s="517">
        <f t="shared" si="62"/>
        <v>793.3432981090102</v>
      </c>
      <c r="Q333" s="518">
        <f t="shared" si="63"/>
        <v>135.66170397664075</v>
      </c>
      <c r="S333" s="58"/>
      <c r="T333" s="58"/>
    </row>
    <row r="334" spans="1:20" ht="12.75">
      <c r="A334" s="1820" t="s">
        <v>574</v>
      </c>
      <c r="B334" s="125">
        <v>1</v>
      </c>
      <c r="C334" s="579" t="s">
        <v>1062</v>
      </c>
      <c r="D334" s="519">
        <v>12</v>
      </c>
      <c r="E334" s="519" t="s">
        <v>57</v>
      </c>
      <c r="F334" s="523">
        <f t="shared" si="58"/>
        <v>17.854</v>
      </c>
      <c r="G334" s="523">
        <v>1.5282</v>
      </c>
      <c r="H334" s="523">
        <v>1.92</v>
      </c>
      <c r="I334" s="523">
        <v>14.4058</v>
      </c>
      <c r="J334" s="523">
        <v>706.2</v>
      </c>
      <c r="K334" s="523">
        <f>I334</f>
        <v>14.4058</v>
      </c>
      <c r="L334" s="523">
        <f>J334</f>
        <v>706.2</v>
      </c>
      <c r="M334" s="674">
        <f t="shared" si="61"/>
        <v>0.02039903709997168</v>
      </c>
      <c r="N334" s="675">
        <v>171</v>
      </c>
      <c r="O334" s="315">
        <f t="shared" si="59"/>
        <v>3.4882353440951572</v>
      </c>
      <c r="P334" s="315">
        <f t="shared" si="62"/>
        <v>1223.9422259983005</v>
      </c>
      <c r="Q334" s="316">
        <f t="shared" si="63"/>
        <v>209.2941206457094</v>
      </c>
      <c r="S334" s="58"/>
      <c r="T334" s="58"/>
    </row>
    <row r="335" spans="1:20" ht="12.75">
      <c r="A335" s="1838"/>
      <c r="B335" s="116">
        <v>2</v>
      </c>
      <c r="C335" s="586" t="s">
        <v>1063</v>
      </c>
      <c r="D335" s="524">
        <v>110</v>
      </c>
      <c r="E335" s="580" t="s">
        <v>57</v>
      </c>
      <c r="F335" s="528">
        <f t="shared" si="58"/>
        <v>90.36000000000001</v>
      </c>
      <c r="G335" s="528">
        <v>5.7746</v>
      </c>
      <c r="H335" s="528">
        <v>17.28</v>
      </c>
      <c r="I335" s="528">
        <v>67.3054</v>
      </c>
      <c r="J335" s="528">
        <v>3289.4</v>
      </c>
      <c r="K335" s="581">
        <f aca="true" t="shared" si="65" ref="K335:L343">I335</f>
        <v>67.3054</v>
      </c>
      <c r="L335" s="581">
        <f t="shared" si="65"/>
        <v>3289.4</v>
      </c>
      <c r="M335" s="587">
        <f t="shared" si="61"/>
        <v>0.0204612999331185</v>
      </c>
      <c r="N335" s="583">
        <v>171</v>
      </c>
      <c r="O335" s="319">
        <f t="shared" si="59"/>
        <v>3.4988822885632636</v>
      </c>
      <c r="P335" s="584">
        <f t="shared" si="62"/>
        <v>1227.67799598711</v>
      </c>
      <c r="Q335" s="320">
        <f t="shared" si="63"/>
        <v>209.9329373137958</v>
      </c>
      <c r="S335" s="58"/>
      <c r="T335" s="58"/>
    </row>
    <row r="336" spans="1:20" ht="12.75">
      <c r="A336" s="1838"/>
      <c r="B336" s="116">
        <v>3</v>
      </c>
      <c r="C336" s="586" t="s">
        <v>1064</v>
      </c>
      <c r="D336" s="524">
        <v>58</v>
      </c>
      <c r="E336" s="580" t="s">
        <v>57</v>
      </c>
      <c r="F336" s="528">
        <f t="shared" si="58"/>
        <v>66.2</v>
      </c>
      <c r="G336" s="528">
        <v>4.2518</v>
      </c>
      <c r="H336" s="528">
        <v>8.8</v>
      </c>
      <c r="I336" s="528">
        <v>53.1482</v>
      </c>
      <c r="J336" s="528">
        <v>2578.47</v>
      </c>
      <c r="K336" s="581">
        <f t="shared" si="65"/>
        <v>53.1482</v>
      </c>
      <c r="L336" s="581">
        <f t="shared" si="65"/>
        <v>2578.47</v>
      </c>
      <c r="M336" s="587">
        <f t="shared" si="61"/>
        <v>0.020612301093284005</v>
      </c>
      <c r="N336" s="583">
        <v>171</v>
      </c>
      <c r="O336" s="319">
        <f t="shared" si="59"/>
        <v>3.524703486951565</v>
      </c>
      <c r="P336" s="584">
        <f t="shared" si="62"/>
        <v>1236.7380655970403</v>
      </c>
      <c r="Q336" s="320">
        <f t="shared" si="63"/>
        <v>211.4822092170939</v>
      </c>
      <c r="S336" s="58"/>
      <c r="T336" s="58"/>
    </row>
    <row r="337" spans="1:20" ht="12.75">
      <c r="A337" s="1838"/>
      <c r="B337" s="116">
        <v>4</v>
      </c>
      <c r="C337" s="586" t="s">
        <v>1065</v>
      </c>
      <c r="D337" s="524">
        <v>10</v>
      </c>
      <c r="E337" s="580" t="s">
        <v>57</v>
      </c>
      <c r="F337" s="528">
        <f t="shared" si="58"/>
        <v>15.83</v>
      </c>
      <c r="G337" s="528">
        <v>0.6113</v>
      </c>
      <c r="H337" s="528">
        <v>1.6</v>
      </c>
      <c r="I337" s="528">
        <v>13.6187</v>
      </c>
      <c r="J337" s="528">
        <v>649.88</v>
      </c>
      <c r="K337" s="581">
        <f t="shared" si="65"/>
        <v>13.6187</v>
      </c>
      <c r="L337" s="581">
        <f t="shared" si="65"/>
        <v>649.88</v>
      </c>
      <c r="M337" s="587">
        <f t="shared" si="61"/>
        <v>0.020955714901212532</v>
      </c>
      <c r="N337" s="583">
        <v>171</v>
      </c>
      <c r="O337" s="319">
        <f t="shared" si="59"/>
        <v>3.583427248107343</v>
      </c>
      <c r="P337" s="584">
        <f t="shared" si="62"/>
        <v>1257.342894072752</v>
      </c>
      <c r="Q337" s="320">
        <f t="shared" si="63"/>
        <v>215.0056348864406</v>
      </c>
      <c r="S337" s="58"/>
      <c r="T337" s="58"/>
    </row>
    <row r="338" spans="1:20" ht="12.75">
      <c r="A338" s="1838"/>
      <c r="B338" s="116">
        <v>5</v>
      </c>
      <c r="C338" s="586" t="s">
        <v>1066</v>
      </c>
      <c r="D338" s="524">
        <v>20</v>
      </c>
      <c r="E338" s="580" t="s">
        <v>57</v>
      </c>
      <c r="F338" s="528">
        <f t="shared" si="58"/>
        <v>26.094</v>
      </c>
      <c r="G338" s="528">
        <v>1.4191</v>
      </c>
      <c r="H338" s="528">
        <v>3.2</v>
      </c>
      <c r="I338" s="528">
        <v>21.4749</v>
      </c>
      <c r="J338" s="528">
        <v>1022.18</v>
      </c>
      <c r="K338" s="581">
        <f t="shared" si="65"/>
        <v>21.4749</v>
      </c>
      <c r="L338" s="581">
        <f t="shared" si="65"/>
        <v>1022.18</v>
      </c>
      <c r="M338" s="587">
        <f t="shared" si="61"/>
        <v>0.021008922107652275</v>
      </c>
      <c r="N338" s="583">
        <v>171</v>
      </c>
      <c r="O338" s="319">
        <f t="shared" si="59"/>
        <v>3.592525680408539</v>
      </c>
      <c r="P338" s="584">
        <f t="shared" si="62"/>
        <v>1260.5353264591365</v>
      </c>
      <c r="Q338" s="320">
        <f t="shared" si="63"/>
        <v>215.55154082451233</v>
      </c>
      <c r="S338" s="58"/>
      <c r="T338" s="58"/>
    </row>
    <row r="339" spans="1:20" ht="12.75">
      <c r="A339" s="1838"/>
      <c r="B339" s="116">
        <v>6</v>
      </c>
      <c r="C339" s="586" t="s">
        <v>1067</v>
      </c>
      <c r="D339" s="524">
        <v>4</v>
      </c>
      <c r="E339" s="580" t="s">
        <v>57</v>
      </c>
      <c r="F339" s="528">
        <f t="shared" si="58"/>
        <v>6.399</v>
      </c>
      <c r="G339" s="528">
        <v>0.3275</v>
      </c>
      <c r="H339" s="528">
        <v>0.64</v>
      </c>
      <c r="I339" s="528">
        <v>5.4315</v>
      </c>
      <c r="J339" s="528">
        <v>254.45</v>
      </c>
      <c r="K339" s="581">
        <f t="shared" si="65"/>
        <v>5.4315</v>
      </c>
      <c r="L339" s="581">
        <f t="shared" si="65"/>
        <v>254.45</v>
      </c>
      <c r="M339" s="587">
        <f t="shared" si="61"/>
        <v>0.021346040479465513</v>
      </c>
      <c r="N339" s="583">
        <v>171</v>
      </c>
      <c r="O339" s="319">
        <f t="shared" si="59"/>
        <v>3.6501729219886028</v>
      </c>
      <c r="P339" s="584">
        <f t="shared" si="62"/>
        <v>1280.7624287679307</v>
      </c>
      <c r="Q339" s="320">
        <f t="shared" si="63"/>
        <v>219.01037531931613</v>
      </c>
      <c r="S339" s="58"/>
      <c r="T339" s="58"/>
    </row>
    <row r="340" spans="1:20" ht="12.75">
      <c r="A340" s="1838"/>
      <c r="B340" s="116">
        <v>7</v>
      </c>
      <c r="C340" s="586" t="s">
        <v>1068</v>
      </c>
      <c r="D340" s="524">
        <v>9</v>
      </c>
      <c r="E340" s="580" t="s">
        <v>57</v>
      </c>
      <c r="F340" s="528">
        <f t="shared" si="58"/>
        <v>12.3</v>
      </c>
      <c r="G340" s="528">
        <v>1.1462</v>
      </c>
      <c r="H340" s="528">
        <v>1.44</v>
      </c>
      <c r="I340" s="528">
        <v>9.7138</v>
      </c>
      <c r="J340" s="528">
        <v>454.35</v>
      </c>
      <c r="K340" s="581">
        <f t="shared" si="65"/>
        <v>9.7138</v>
      </c>
      <c r="L340" s="581">
        <f t="shared" si="65"/>
        <v>454.35</v>
      </c>
      <c r="M340" s="587">
        <f t="shared" si="61"/>
        <v>0.02137955320787939</v>
      </c>
      <c r="N340" s="583">
        <v>171</v>
      </c>
      <c r="O340" s="319">
        <f t="shared" si="59"/>
        <v>3.6559035985473756</v>
      </c>
      <c r="P340" s="584">
        <f t="shared" si="62"/>
        <v>1282.7731924727634</v>
      </c>
      <c r="Q340" s="320">
        <f t="shared" si="63"/>
        <v>219.35421591284253</v>
      </c>
      <c r="S340" s="58"/>
      <c r="T340" s="58"/>
    </row>
    <row r="341" spans="1:20" ht="12.75">
      <c r="A341" s="1838"/>
      <c r="B341" s="116">
        <v>8</v>
      </c>
      <c r="C341" s="586" t="s">
        <v>1069</v>
      </c>
      <c r="D341" s="524">
        <v>24</v>
      </c>
      <c r="E341" s="580" t="s">
        <v>57</v>
      </c>
      <c r="F341" s="528">
        <f t="shared" si="58"/>
        <v>32.03</v>
      </c>
      <c r="G341" s="528">
        <v>2.2378</v>
      </c>
      <c r="H341" s="528">
        <v>3.52</v>
      </c>
      <c r="I341" s="528">
        <v>26.2722</v>
      </c>
      <c r="J341" s="528">
        <v>1219.6</v>
      </c>
      <c r="K341" s="581">
        <f t="shared" si="65"/>
        <v>26.2722</v>
      </c>
      <c r="L341" s="581">
        <f t="shared" si="65"/>
        <v>1219.6</v>
      </c>
      <c r="M341" s="587">
        <f t="shared" si="61"/>
        <v>0.021541653000983933</v>
      </c>
      <c r="N341" s="583">
        <v>171</v>
      </c>
      <c r="O341" s="319">
        <f t="shared" si="59"/>
        <v>3.6836226631682525</v>
      </c>
      <c r="P341" s="584">
        <f t="shared" si="62"/>
        <v>1292.499180059036</v>
      </c>
      <c r="Q341" s="320">
        <f t="shared" si="63"/>
        <v>221.01735979009516</v>
      </c>
      <c r="S341" s="58"/>
      <c r="T341" s="58"/>
    </row>
    <row r="342" spans="1:20" ht="12.75">
      <c r="A342" s="1821"/>
      <c r="B342" s="116">
        <v>9</v>
      </c>
      <c r="C342" s="586" t="s">
        <v>1070</v>
      </c>
      <c r="D342" s="524">
        <v>7</v>
      </c>
      <c r="E342" s="580" t="s">
        <v>57</v>
      </c>
      <c r="F342" s="528">
        <f t="shared" si="58"/>
        <v>8.799999999999999</v>
      </c>
      <c r="G342" s="528">
        <v>0.7095</v>
      </c>
      <c r="H342" s="528">
        <v>0.96</v>
      </c>
      <c r="I342" s="528">
        <v>7.1305</v>
      </c>
      <c r="J342" s="528">
        <v>328.92</v>
      </c>
      <c r="K342" s="581">
        <f t="shared" si="65"/>
        <v>7.1305</v>
      </c>
      <c r="L342" s="581">
        <f t="shared" si="65"/>
        <v>328.92</v>
      </c>
      <c r="M342" s="587">
        <f t="shared" si="61"/>
        <v>0.02167852365316794</v>
      </c>
      <c r="N342" s="583">
        <v>171</v>
      </c>
      <c r="O342" s="319">
        <f t="shared" si="59"/>
        <v>3.707027544691718</v>
      </c>
      <c r="P342" s="584">
        <f t="shared" si="62"/>
        <v>1300.7114191900766</v>
      </c>
      <c r="Q342" s="320">
        <f t="shared" si="63"/>
        <v>222.4216526815031</v>
      </c>
      <c r="S342" s="58"/>
      <c r="T342" s="58"/>
    </row>
    <row r="343" spans="1:20" ht="13.5" thickBot="1">
      <c r="A343" s="1822"/>
      <c r="B343" s="116">
        <v>10</v>
      </c>
      <c r="C343" s="624" t="s">
        <v>1071</v>
      </c>
      <c r="D343" s="531">
        <v>12</v>
      </c>
      <c r="E343" s="531" t="s">
        <v>57</v>
      </c>
      <c r="F343" s="535">
        <f t="shared" si="58"/>
        <v>15.0001</v>
      </c>
      <c r="G343" s="535">
        <v>1.2281</v>
      </c>
      <c r="H343" s="535">
        <v>1.92</v>
      </c>
      <c r="I343" s="535">
        <v>11.852</v>
      </c>
      <c r="J343" s="535">
        <v>543.85</v>
      </c>
      <c r="K343" s="1641">
        <f t="shared" si="65"/>
        <v>11.852</v>
      </c>
      <c r="L343" s="1641">
        <f t="shared" si="65"/>
        <v>543.85</v>
      </c>
      <c r="M343" s="590">
        <f t="shared" si="61"/>
        <v>0.021792773742759952</v>
      </c>
      <c r="N343" s="591">
        <v>171</v>
      </c>
      <c r="O343" s="323">
        <f t="shared" si="59"/>
        <v>3.726564310011952</v>
      </c>
      <c r="P343" s="323">
        <f t="shared" si="62"/>
        <v>1307.5664245655971</v>
      </c>
      <c r="Q343" s="324">
        <f t="shared" si="63"/>
        <v>223.59385860071708</v>
      </c>
      <c r="S343" s="58"/>
      <c r="T343" s="58"/>
    </row>
    <row r="344" spans="1:20" ht="12.75">
      <c r="A344" s="1774" t="s">
        <v>575</v>
      </c>
      <c r="B344" s="24">
        <v>1</v>
      </c>
      <c r="C344" s="117" t="s">
        <v>1072</v>
      </c>
      <c r="D344" s="441">
        <v>6</v>
      </c>
      <c r="E344" s="441" t="s">
        <v>57</v>
      </c>
      <c r="F344" s="266">
        <f t="shared" si="58"/>
        <v>9.597</v>
      </c>
      <c r="G344" s="266">
        <v>0.655</v>
      </c>
      <c r="H344" s="266">
        <v>0.96</v>
      </c>
      <c r="I344" s="266">
        <v>7.982</v>
      </c>
      <c r="J344" s="266">
        <v>337.61</v>
      </c>
      <c r="K344" s="266">
        <f>I344</f>
        <v>7.982</v>
      </c>
      <c r="L344" s="266">
        <f>J344</f>
        <v>337.61</v>
      </c>
      <c r="M344" s="267">
        <f t="shared" si="61"/>
        <v>0.023642664613015018</v>
      </c>
      <c r="N344" s="667">
        <v>171</v>
      </c>
      <c r="O344" s="269">
        <f t="shared" si="59"/>
        <v>4.042895648825568</v>
      </c>
      <c r="P344" s="269">
        <f t="shared" si="62"/>
        <v>1418.559876780901</v>
      </c>
      <c r="Q344" s="270">
        <f t="shared" si="63"/>
        <v>242.57373892953407</v>
      </c>
      <c r="S344" s="58"/>
      <c r="T344" s="58"/>
    </row>
    <row r="345" spans="1:20" ht="12.75">
      <c r="A345" s="1775"/>
      <c r="B345" s="26">
        <v>2</v>
      </c>
      <c r="C345" s="442" t="s">
        <v>1073</v>
      </c>
      <c r="D345" s="443">
        <v>6</v>
      </c>
      <c r="E345" s="592" t="s">
        <v>57</v>
      </c>
      <c r="F345" s="444">
        <f t="shared" si="58"/>
        <v>9.6</v>
      </c>
      <c r="G345" s="444">
        <v>0.6004</v>
      </c>
      <c r="H345" s="443">
        <v>0.88</v>
      </c>
      <c r="I345" s="444">
        <v>8.1196</v>
      </c>
      <c r="J345" s="443">
        <v>326.67</v>
      </c>
      <c r="K345" s="444">
        <f aca="true" t="shared" si="66" ref="K345:L353">I345</f>
        <v>8.1196</v>
      </c>
      <c r="L345" s="593">
        <f t="shared" si="66"/>
        <v>326.67</v>
      </c>
      <c r="M345" s="445">
        <f t="shared" si="61"/>
        <v>0.024855664738114916</v>
      </c>
      <c r="N345" s="594">
        <v>171</v>
      </c>
      <c r="O345" s="447">
        <f t="shared" si="59"/>
        <v>4.25031867021765</v>
      </c>
      <c r="P345" s="365">
        <f t="shared" si="62"/>
        <v>1491.339884286895</v>
      </c>
      <c r="Q345" s="448">
        <f t="shared" si="63"/>
        <v>255.01912021305907</v>
      </c>
      <c r="S345" s="58"/>
      <c r="T345" s="58"/>
    </row>
    <row r="346" spans="1:20" ht="12.75">
      <c r="A346" s="1775"/>
      <c r="B346" s="26">
        <v>3</v>
      </c>
      <c r="C346" s="442" t="s">
        <v>1074</v>
      </c>
      <c r="D346" s="443">
        <v>9</v>
      </c>
      <c r="E346" s="592" t="s">
        <v>57</v>
      </c>
      <c r="F346" s="444">
        <f t="shared" si="58"/>
        <v>18.372</v>
      </c>
      <c r="G346" s="444">
        <v>1.0861</v>
      </c>
      <c r="H346" s="444">
        <v>1.44</v>
      </c>
      <c r="I346" s="444">
        <v>15.8459</v>
      </c>
      <c r="J346" s="444">
        <v>635.51</v>
      </c>
      <c r="K346" s="444">
        <f t="shared" si="66"/>
        <v>15.8459</v>
      </c>
      <c r="L346" s="593">
        <f t="shared" si="66"/>
        <v>635.51</v>
      </c>
      <c r="M346" s="445">
        <f t="shared" si="61"/>
        <v>0.024934147377696655</v>
      </c>
      <c r="N346" s="594">
        <v>171</v>
      </c>
      <c r="O346" s="447">
        <f t="shared" si="59"/>
        <v>4.263739201586128</v>
      </c>
      <c r="P346" s="365">
        <f t="shared" si="62"/>
        <v>1496.0488426617992</v>
      </c>
      <c r="Q346" s="448">
        <f t="shared" si="63"/>
        <v>255.82435209516768</v>
      </c>
      <c r="S346" s="58"/>
      <c r="T346" s="58"/>
    </row>
    <row r="347" spans="1:20" ht="12.75">
      <c r="A347" s="1775"/>
      <c r="B347" s="26">
        <v>4</v>
      </c>
      <c r="C347" s="442" t="s">
        <v>1075</v>
      </c>
      <c r="D347" s="443">
        <v>12</v>
      </c>
      <c r="E347" s="592" t="s">
        <v>57</v>
      </c>
      <c r="F347" s="444">
        <f t="shared" si="58"/>
        <v>15.129999999999999</v>
      </c>
      <c r="G347" s="444">
        <v>1.2663</v>
      </c>
      <c r="H347" s="444">
        <v>0</v>
      </c>
      <c r="I347" s="444">
        <v>13.8637</v>
      </c>
      <c r="J347" s="444">
        <v>529.6</v>
      </c>
      <c r="K347" s="444">
        <f t="shared" si="66"/>
        <v>13.8637</v>
      </c>
      <c r="L347" s="593">
        <f t="shared" si="66"/>
        <v>529.6</v>
      </c>
      <c r="M347" s="445">
        <f t="shared" si="61"/>
        <v>0.026177681268882175</v>
      </c>
      <c r="N347" s="594">
        <v>171</v>
      </c>
      <c r="O347" s="447">
        <f t="shared" si="59"/>
        <v>4.476383496978852</v>
      </c>
      <c r="P347" s="365">
        <f t="shared" si="62"/>
        <v>1570.6608761329303</v>
      </c>
      <c r="Q347" s="448">
        <f t="shared" si="63"/>
        <v>268.5830098187311</v>
      </c>
      <c r="S347" s="58"/>
      <c r="T347" s="58"/>
    </row>
    <row r="348" spans="1:20" ht="12.75">
      <c r="A348" s="1775"/>
      <c r="B348" s="26">
        <v>5</v>
      </c>
      <c r="C348" s="442" t="s">
        <v>1076</v>
      </c>
      <c r="D348" s="443">
        <v>6</v>
      </c>
      <c r="E348" s="592" t="s">
        <v>57</v>
      </c>
      <c r="F348" s="444">
        <f t="shared" si="58"/>
        <v>6.4</v>
      </c>
      <c r="G348" s="444">
        <v>0.3821</v>
      </c>
      <c r="H348" s="444">
        <v>0</v>
      </c>
      <c r="I348" s="444">
        <v>6.0179</v>
      </c>
      <c r="J348" s="444">
        <v>229.69</v>
      </c>
      <c r="K348" s="444">
        <f t="shared" si="66"/>
        <v>6.0179</v>
      </c>
      <c r="L348" s="593">
        <f t="shared" si="66"/>
        <v>229.69</v>
      </c>
      <c r="M348" s="445">
        <f t="shared" si="61"/>
        <v>0.02620009578127041</v>
      </c>
      <c r="N348" s="594">
        <v>171</v>
      </c>
      <c r="O348" s="447">
        <f t="shared" si="59"/>
        <v>4.48021637859724</v>
      </c>
      <c r="P348" s="365">
        <f t="shared" si="62"/>
        <v>1572.0057468762245</v>
      </c>
      <c r="Q348" s="448">
        <f t="shared" si="63"/>
        <v>268.8129827158344</v>
      </c>
      <c r="S348" s="58"/>
      <c r="T348" s="58"/>
    </row>
    <row r="349" spans="1:20" ht="12.75">
      <c r="A349" s="1775"/>
      <c r="B349" s="26">
        <v>6</v>
      </c>
      <c r="C349" s="442" t="s">
        <v>1077</v>
      </c>
      <c r="D349" s="443">
        <v>6</v>
      </c>
      <c r="E349" s="592" t="s">
        <v>57</v>
      </c>
      <c r="F349" s="444">
        <f t="shared" si="58"/>
        <v>9.7</v>
      </c>
      <c r="G349" s="444">
        <v>0.3875</v>
      </c>
      <c r="H349" s="444">
        <v>0.8</v>
      </c>
      <c r="I349" s="444">
        <v>8.5125</v>
      </c>
      <c r="J349" s="444">
        <v>323.73</v>
      </c>
      <c r="K349" s="444">
        <f t="shared" si="66"/>
        <v>8.5125</v>
      </c>
      <c r="L349" s="593">
        <f t="shared" si="66"/>
        <v>323.73</v>
      </c>
      <c r="M349" s="445">
        <f t="shared" si="61"/>
        <v>0.02629506069873042</v>
      </c>
      <c r="N349" s="594">
        <v>171</v>
      </c>
      <c r="O349" s="447">
        <f t="shared" si="59"/>
        <v>4.496455379482902</v>
      </c>
      <c r="P349" s="365">
        <f t="shared" si="62"/>
        <v>1577.703641923825</v>
      </c>
      <c r="Q349" s="448">
        <f t="shared" si="63"/>
        <v>269.78732276897404</v>
      </c>
      <c r="S349" s="58"/>
      <c r="T349" s="58"/>
    </row>
    <row r="350" spans="1:20" ht="12.75">
      <c r="A350" s="1775"/>
      <c r="B350" s="26">
        <v>7</v>
      </c>
      <c r="C350" s="442" t="s">
        <v>1078</v>
      </c>
      <c r="D350" s="443">
        <v>17</v>
      </c>
      <c r="E350" s="592" t="s">
        <v>57</v>
      </c>
      <c r="F350" s="444">
        <f t="shared" si="58"/>
        <v>22.400000000000002</v>
      </c>
      <c r="G350" s="444">
        <v>1.4737</v>
      </c>
      <c r="H350" s="444">
        <v>0</v>
      </c>
      <c r="I350" s="444">
        <v>20.9263</v>
      </c>
      <c r="J350" s="444">
        <v>781.98</v>
      </c>
      <c r="K350" s="444">
        <f t="shared" si="66"/>
        <v>20.9263</v>
      </c>
      <c r="L350" s="593">
        <f t="shared" si="66"/>
        <v>781.98</v>
      </c>
      <c r="M350" s="445">
        <f t="shared" si="61"/>
        <v>0.02676065884037955</v>
      </c>
      <c r="N350" s="594">
        <v>171</v>
      </c>
      <c r="O350" s="447">
        <f t="shared" si="59"/>
        <v>4.576072661704903</v>
      </c>
      <c r="P350" s="365">
        <f t="shared" si="62"/>
        <v>1605.639530422773</v>
      </c>
      <c r="Q350" s="448">
        <f t="shared" si="63"/>
        <v>274.56435970229415</v>
      </c>
      <c r="S350" s="58"/>
      <c r="T350" s="58"/>
    </row>
    <row r="351" spans="1:20" ht="12.75">
      <c r="A351" s="1775"/>
      <c r="B351" s="26">
        <v>8</v>
      </c>
      <c r="C351" s="442" t="s">
        <v>1079</v>
      </c>
      <c r="D351" s="443">
        <v>5</v>
      </c>
      <c r="E351" s="592" t="s">
        <v>57</v>
      </c>
      <c r="F351" s="444">
        <f t="shared" si="58"/>
        <v>6.6000000000000005</v>
      </c>
      <c r="G351" s="444">
        <v>0.2456</v>
      </c>
      <c r="H351" s="444">
        <v>0.8</v>
      </c>
      <c r="I351" s="444">
        <v>5.5544</v>
      </c>
      <c r="J351" s="444">
        <v>192.6</v>
      </c>
      <c r="K351" s="444">
        <f t="shared" si="66"/>
        <v>5.5544</v>
      </c>
      <c r="L351" s="593">
        <f t="shared" si="66"/>
        <v>192.6</v>
      </c>
      <c r="M351" s="445">
        <f t="shared" si="61"/>
        <v>0.028839044652128765</v>
      </c>
      <c r="N351" s="594">
        <v>171</v>
      </c>
      <c r="O351" s="447">
        <f t="shared" si="59"/>
        <v>4.931476635514019</v>
      </c>
      <c r="P351" s="365">
        <f t="shared" si="62"/>
        <v>1730.342679127726</v>
      </c>
      <c r="Q351" s="448">
        <f t="shared" si="63"/>
        <v>295.8885981308411</v>
      </c>
      <c r="S351" s="58"/>
      <c r="T351" s="58"/>
    </row>
    <row r="352" spans="1:20" ht="12.75">
      <c r="A352" s="1775"/>
      <c r="B352" s="26">
        <v>9</v>
      </c>
      <c r="C352" s="442" t="s">
        <v>1080</v>
      </c>
      <c r="D352" s="443">
        <v>4</v>
      </c>
      <c r="E352" s="592" t="s">
        <v>57</v>
      </c>
      <c r="F352" s="444">
        <f t="shared" si="58"/>
        <v>5.687</v>
      </c>
      <c r="G352" s="444">
        <v>0.3821</v>
      </c>
      <c r="H352" s="444">
        <v>0.64</v>
      </c>
      <c r="I352" s="444">
        <v>4.6649</v>
      </c>
      <c r="J352" s="444">
        <v>156.81</v>
      </c>
      <c r="K352" s="444">
        <f t="shared" si="66"/>
        <v>4.6649</v>
      </c>
      <c r="L352" s="593">
        <f t="shared" si="66"/>
        <v>156.81</v>
      </c>
      <c r="M352" s="445">
        <f t="shared" si="61"/>
        <v>0.029748740513997833</v>
      </c>
      <c r="N352" s="594">
        <v>171</v>
      </c>
      <c r="O352" s="447">
        <f t="shared" si="59"/>
        <v>5.08703462789363</v>
      </c>
      <c r="P352" s="365">
        <f t="shared" si="62"/>
        <v>1784.92443083987</v>
      </c>
      <c r="Q352" s="448">
        <f t="shared" si="63"/>
        <v>305.2220776736178</v>
      </c>
      <c r="S352" s="58"/>
      <c r="T352" s="58"/>
    </row>
    <row r="353" spans="1:20" ht="13.5" thickBot="1">
      <c r="A353" s="1745"/>
      <c r="B353" s="26">
        <v>10</v>
      </c>
      <c r="C353" s="449" t="s">
        <v>1081</v>
      </c>
      <c r="D353" s="450">
        <v>10</v>
      </c>
      <c r="E353" s="450" t="s">
        <v>57</v>
      </c>
      <c r="F353" s="451">
        <f t="shared" si="58"/>
        <v>11.373</v>
      </c>
      <c r="G353" s="451">
        <v>0.918</v>
      </c>
      <c r="H353" s="451">
        <v>0</v>
      </c>
      <c r="I353" s="451">
        <v>10.455</v>
      </c>
      <c r="J353" s="451">
        <v>314.19</v>
      </c>
      <c r="K353" s="451">
        <f t="shared" si="66"/>
        <v>10.455</v>
      </c>
      <c r="L353" s="1642">
        <f t="shared" si="66"/>
        <v>314.19</v>
      </c>
      <c r="M353" s="452">
        <f t="shared" si="61"/>
        <v>0.0332760431585983</v>
      </c>
      <c r="N353" s="453">
        <v>171</v>
      </c>
      <c r="O353" s="455">
        <f t="shared" si="59"/>
        <v>5.690203380120309</v>
      </c>
      <c r="P353" s="455">
        <f t="shared" si="62"/>
        <v>1996.562589515898</v>
      </c>
      <c r="Q353" s="273">
        <f t="shared" si="63"/>
        <v>341.41220280721853</v>
      </c>
      <c r="S353" s="58"/>
      <c r="T353" s="58"/>
    </row>
    <row r="354" spans="6:20" ht="12.75">
      <c r="F354" s="145"/>
      <c r="G354" s="145"/>
      <c r="H354" s="145"/>
      <c r="I354" s="145"/>
      <c r="S354" s="58"/>
      <c r="T354" s="58"/>
    </row>
    <row r="355" spans="6:20" ht="12.75">
      <c r="F355" s="145"/>
      <c r="G355" s="145"/>
      <c r="H355" s="145"/>
      <c r="I355" s="145"/>
      <c r="S355" s="58"/>
      <c r="T355" s="58"/>
    </row>
    <row r="356" spans="1:20" ht="15">
      <c r="A356" s="1792" t="s">
        <v>396</v>
      </c>
      <c r="B356" s="1792"/>
      <c r="C356" s="1792"/>
      <c r="D356" s="1792"/>
      <c r="E356" s="1792"/>
      <c r="F356" s="1792"/>
      <c r="G356" s="1792"/>
      <c r="H356" s="1792"/>
      <c r="I356" s="1792"/>
      <c r="J356" s="1792"/>
      <c r="K356" s="1792"/>
      <c r="L356" s="1792"/>
      <c r="M356" s="1792"/>
      <c r="N356" s="1792"/>
      <c r="O356" s="1792"/>
      <c r="P356" s="1792"/>
      <c r="Q356" s="1792"/>
      <c r="S356" s="1122"/>
      <c r="T356" s="1122"/>
    </row>
    <row r="357" spans="1:20" ht="13.5" thickBot="1">
      <c r="A357" s="1766" t="s">
        <v>826</v>
      </c>
      <c r="B357" s="1766"/>
      <c r="C357" s="1766"/>
      <c r="D357" s="1766"/>
      <c r="E357" s="1766"/>
      <c r="F357" s="1766"/>
      <c r="G357" s="1766"/>
      <c r="H357" s="1766"/>
      <c r="I357" s="1766"/>
      <c r="J357" s="1766"/>
      <c r="K357" s="1766"/>
      <c r="L357" s="1766"/>
      <c r="M357" s="1766"/>
      <c r="N357" s="1766"/>
      <c r="O357" s="1766"/>
      <c r="P357" s="1766"/>
      <c r="Q357" s="1766"/>
      <c r="S357" s="58"/>
      <c r="T357" s="58"/>
    </row>
    <row r="358" spans="1:20" ht="12.75">
      <c r="A358" s="1839" t="s">
        <v>1</v>
      </c>
      <c r="B358" s="1710" t="s">
        <v>0</v>
      </c>
      <c r="C358" s="1713" t="s">
        <v>2</v>
      </c>
      <c r="D358" s="1713" t="s">
        <v>3</v>
      </c>
      <c r="E358" s="1713" t="s">
        <v>13</v>
      </c>
      <c r="F358" s="1717" t="s">
        <v>14</v>
      </c>
      <c r="G358" s="1718"/>
      <c r="H358" s="1718"/>
      <c r="I358" s="1719"/>
      <c r="J358" s="1713" t="s">
        <v>4</v>
      </c>
      <c r="K358" s="1713" t="s">
        <v>15</v>
      </c>
      <c r="L358" s="1713" t="s">
        <v>5</v>
      </c>
      <c r="M358" s="1713" t="s">
        <v>6</v>
      </c>
      <c r="N358" s="1713" t="s">
        <v>16</v>
      </c>
      <c r="O358" s="1720" t="s">
        <v>17</v>
      </c>
      <c r="P358" s="1713" t="s">
        <v>25</v>
      </c>
      <c r="Q358" s="1722" t="s">
        <v>26</v>
      </c>
      <c r="S358" s="58"/>
      <c r="T358" s="58"/>
    </row>
    <row r="359" spans="1:20" ht="33.75">
      <c r="A359" s="1840"/>
      <c r="B359" s="1711"/>
      <c r="C359" s="1714"/>
      <c r="D359" s="1716"/>
      <c r="E359" s="1716"/>
      <c r="F359" s="21" t="s">
        <v>18</v>
      </c>
      <c r="G359" s="21" t="s">
        <v>19</v>
      </c>
      <c r="H359" s="21" t="s">
        <v>20</v>
      </c>
      <c r="I359" s="21" t="s">
        <v>21</v>
      </c>
      <c r="J359" s="1716"/>
      <c r="K359" s="1716"/>
      <c r="L359" s="1716"/>
      <c r="M359" s="1716"/>
      <c r="N359" s="1716"/>
      <c r="O359" s="1721"/>
      <c r="P359" s="1716"/>
      <c r="Q359" s="1723"/>
      <c r="S359" s="58"/>
      <c r="T359" s="58"/>
    </row>
    <row r="360" spans="1:20" ht="12.75">
      <c r="A360" s="1841"/>
      <c r="B360" s="1800"/>
      <c r="C360" s="1716"/>
      <c r="D360" s="155" t="s">
        <v>7</v>
      </c>
      <c r="E360" s="155" t="s">
        <v>8</v>
      </c>
      <c r="F360" s="155" t="s">
        <v>9</v>
      </c>
      <c r="G360" s="155" t="s">
        <v>9</v>
      </c>
      <c r="H360" s="155" t="s">
        <v>9</v>
      </c>
      <c r="I360" s="155" t="s">
        <v>9</v>
      </c>
      <c r="J360" s="155" t="s">
        <v>22</v>
      </c>
      <c r="K360" s="155" t="s">
        <v>9</v>
      </c>
      <c r="L360" s="155" t="s">
        <v>22</v>
      </c>
      <c r="M360" s="155" t="s">
        <v>95</v>
      </c>
      <c r="N360" s="155" t="s">
        <v>10</v>
      </c>
      <c r="O360" s="155" t="s">
        <v>96</v>
      </c>
      <c r="P360" s="156" t="s">
        <v>27</v>
      </c>
      <c r="Q360" s="157" t="s">
        <v>28</v>
      </c>
      <c r="S360" s="58"/>
      <c r="T360" s="58"/>
    </row>
    <row r="361" spans="1:20" ht="13.5" thickBot="1">
      <c r="A361" s="158">
        <v>1</v>
      </c>
      <c r="B361" s="159">
        <v>2</v>
      </c>
      <c r="C361" s="160">
        <v>3</v>
      </c>
      <c r="D361" s="161">
        <v>4</v>
      </c>
      <c r="E361" s="161">
        <v>5</v>
      </c>
      <c r="F361" s="161">
        <v>6</v>
      </c>
      <c r="G361" s="161">
        <v>7</v>
      </c>
      <c r="H361" s="161">
        <v>8</v>
      </c>
      <c r="I361" s="161">
        <v>9</v>
      </c>
      <c r="J361" s="161">
        <v>10</v>
      </c>
      <c r="K361" s="161">
        <v>11</v>
      </c>
      <c r="L361" s="160">
        <v>12</v>
      </c>
      <c r="M361" s="161">
        <v>13</v>
      </c>
      <c r="N361" s="161">
        <v>14</v>
      </c>
      <c r="O361" s="162">
        <v>15</v>
      </c>
      <c r="P361" s="160">
        <v>16</v>
      </c>
      <c r="Q361" s="163">
        <v>17</v>
      </c>
      <c r="S361" s="58"/>
      <c r="T361" s="58"/>
    </row>
    <row r="362" spans="1:20" ht="12.75">
      <c r="A362" s="1848" t="s">
        <v>149</v>
      </c>
      <c r="B362" s="465">
        <v>1</v>
      </c>
      <c r="C362" s="795" t="s">
        <v>365</v>
      </c>
      <c r="D362" s="796">
        <v>30</v>
      </c>
      <c r="E362" s="796">
        <v>1971</v>
      </c>
      <c r="F362" s="797">
        <v>17.287</v>
      </c>
      <c r="G362" s="798">
        <v>3.70461</v>
      </c>
      <c r="H362" s="798">
        <v>4.8</v>
      </c>
      <c r="I362" s="798">
        <v>8.782395</v>
      </c>
      <c r="J362" s="798">
        <v>1569.65</v>
      </c>
      <c r="K362" s="799">
        <v>8.782395</v>
      </c>
      <c r="L362" s="798">
        <v>1569.65</v>
      </c>
      <c r="M362" s="800">
        <v>0.005595129487465358</v>
      </c>
      <c r="N362" s="801">
        <v>282.96400000000006</v>
      </c>
      <c r="O362" s="802">
        <v>1.5832202202911478</v>
      </c>
      <c r="P362" s="803">
        <v>335.7077692479215</v>
      </c>
      <c r="Q362" s="804">
        <v>94.99321321746888</v>
      </c>
      <c r="S362" s="58"/>
      <c r="T362" s="58"/>
    </row>
    <row r="363" spans="1:20" ht="12.75">
      <c r="A363" s="1858"/>
      <c r="B363" s="166">
        <v>2</v>
      </c>
      <c r="C363" s="795" t="s">
        <v>367</v>
      </c>
      <c r="D363" s="796">
        <v>36</v>
      </c>
      <c r="E363" s="796">
        <v>1984</v>
      </c>
      <c r="F363" s="797">
        <v>25.4935</v>
      </c>
      <c r="G363" s="798">
        <v>3.5394</v>
      </c>
      <c r="H363" s="798">
        <v>8.64</v>
      </c>
      <c r="I363" s="798">
        <v>13.314098</v>
      </c>
      <c r="J363" s="798">
        <v>2249.59</v>
      </c>
      <c r="K363" s="799">
        <v>13.314098</v>
      </c>
      <c r="L363" s="798">
        <v>2249.59</v>
      </c>
      <c r="M363" s="800">
        <v>0.005918455362977253</v>
      </c>
      <c r="N363" s="801">
        <v>282.96400000000006</v>
      </c>
      <c r="O363" s="802">
        <v>1.6747098033294956</v>
      </c>
      <c r="P363" s="803">
        <v>355.1073217786352</v>
      </c>
      <c r="Q363" s="805">
        <v>100.48258819976974</v>
      </c>
      <c r="S363" s="58"/>
      <c r="T363" s="58"/>
    </row>
    <row r="364" spans="1:20" ht="12.75">
      <c r="A364" s="1858"/>
      <c r="B364" s="166">
        <v>3</v>
      </c>
      <c r="C364" s="795" t="s">
        <v>374</v>
      </c>
      <c r="D364" s="796">
        <v>40</v>
      </c>
      <c r="E364" s="796">
        <v>2009</v>
      </c>
      <c r="F364" s="797">
        <v>27.597</v>
      </c>
      <c r="G364" s="798">
        <v>10.061506</v>
      </c>
      <c r="H364" s="798">
        <v>3.2</v>
      </c>
      <c r="I364" s="798">
        <v>14.335493</v>
      </c>
      <c r="J364" s="798">
        <v>2225.48</v>
      </c>
      <c r="K364" s="799">
        <v>14.335493</v>
      </c>
      <c r="L364" s="798">
        <v>2225.48</v>
      </c>
      <c r="M364" s="800">
        <v>0.006441528569117673</v>
      </c>
      <c r="N364" s="801">
        <v>282.96400000000006</v>
      </c>
      <c r="O364" s="802">
        <v>1.8227206900318136</v>
      </c>
      <c r="P364" s="803">
        <v>386.4917141470604</v>
      </c>
      <c r="Q364" s="805">
        <v>109.36324140190882</v>
      </c>
      <c r="S364" s="58"/>
      <c r="T364" s="58"/>
    </row>
    <row r="365" spans="1:20" ht="12.75">
      <c r="A365" s="1858"/>
      <c r="B365" s="166">
        <v>4</v>
      </c>
      <c r="C365" s="795" t="s">
        <v>370</v>
      </c>
      <c r="D365" s="796">
        <v>30</v>
      </c>
      <c r="E365" s="796">
        <v>1973</v>
      </c>
      <c r="F365" s="797">
        <v>18.764</v>
      </c>
      <c r="G365" s="798">
        <v>3.269097</v>
      </c>
      <c r="H365" s="798">
        <v>4.8</v>
      </c>
      <c r="I365" s="798">
        <v>10.694905</v>
      </c>
      <c r="J365" s="798">
        <v>1569.45</v>
      </c>
      <c r="K365" s="799">
        <v>10.694905</v>
      </c>
      <c r="L365" s="798">
        <v>1569.45</v>
      </c>
      <c r="M365" s="800">
        <v>0.0068144286214916056</v>
      </c>
      <c r="N365" s="801">
        <v>282.96400000000006</v>
      </c>
      <c r="O365" s="802">
        <v>1.928237980451751</v>
      </c>
      <c r="P365" s="803">
        <v>408.86571728949633</v>
      </c>
      <c r="Q365" s="805">
        <v>115.69427882710507</v>
      </c>
      <c r="S365" s="58"/>
      <c r="T365" s="58"/>
    </row>
    <row r="366" spans="1:20" ht="12.75">
      <c r="A366" s="1858"/>
      <c r="B366" s="166">
        <v>5</v>
      </c>
      <c r="C366" s="795" t="s">
        <v>368</v>
      </c>
      <c r="D366" s="796">
        <v>10</v>
      </c>
      <c r="E366" s="796">
        <v>1999</v>
      </c>
      <c r="F366" s="797">
        <v>8.6357</v>
      </c>
      <c r="G366" s="798">
        <v>0</v>
      </c>
      <c r="H366" s="798">
        <v>0</v>
      </c>
      <c r="I366" s="798">
        <v>8.6357</v>
      </c>
      <c r="J366" s="798">
        <v>1261.9</v>
      </c>
      <c r="K366" s="799">
        <v>8.6357</v>
      </c>
      <c r="L366" s="798">
        <v>1261.9</v>
      </c>
      <c r="M366" s="800">
        <v>0.00684341072985181</v>
      </c>
      <c r="N366" s="801">
        <v>282.96400000000006</v>
      </c>
      <c r="O366" s="802">
        <v>1.9364388737617881</v>
      </c>
      <c r="P366" s="803">
        <v>410.60464379110863</v>
      </c>
      <c r="Q366" s="805">
        <v>116.18633242570728</v>
      </c>
      <c r="S366" s="58"/>
      <c r="T366" s="58"/>
    </row>
    <row r="367" spans="1:20" ht="12.75">
      <c r="A367" s="1858"/>
      <c r="B367" s="166">
        <v>6</v>
      </c>
      <c r="C367" s="795" t="s">
        <v>369</v>
      </c>
      <c r="D367" s="796">
        <v>34</v>
      </c>
      <c r="E367" s="796">
        <v>2001</v>
      </c>
      <c r="F367" s="797">
        <v>22.505</v>
      </c>
      <c r="G367" s="798">
        <v>4.888207</v>
      </c>
      <c r="H367" s="798">
        <v>5.44</v>
      </c>
      <c r="I367" s="798">
        <v>12.176793</v>
      </c>
      <c r="J367" s="798">
        <v>1747.92</v>
      </c>
      <c r="K367" s="799">
        <v>12.176793</v>
      </c>
      <c r="L367" s="798">
        <v>1747.92</v>
      </c>
      <c r="M367" s="800">
        <v>0.006966447549086915</v>
      </c>
      <c r="N367" s="801">
        <v>282.96400000000006</v>
      </c>
      <c r="O367" s="802">
        <v>1.97125386427983</v>
      </c>
      <c r="P367" s="803">
        <v>417.9868529452149</v>
      </c>
      <c r="Q367" s="805">
        <v>118.2752318567898</v>
      </c>
      <c r="S367" s="58"/>
      <c r="T367" s="58"/>
    </row>
    <row r="368" spans="1:20" ht="12.75">
      <c r="A368" s="1858"/>
      <c r="B368" s="166">
        <v>7</v>
      </c>
      <c r="C368" s="795" t="s">
        <v>366</v>
      </c>
      <c r="D368" s="796">
        <v>20</v>
      </c>
      <c r="E368" s="796">
        <v>1976</v>
      </c>
      <c r="F368" s="797">
        <v>19.444</v>
      </c>
      <c r="G368" s="798">
        <v>3.876</v>
      </c>
      <c r="H368" s="798">
        <v>3.04</v>
      </c>
      <c r="I368" s="798">
        <v>12.528</v>
      </c>
      <c r="J368" s="798">
        <v>1720.29</v>
      </c>
      <c r="K368" s="799">
        <v>12.528</v>
      </c>
      <c r="L368" s="798">
        <v>1720.29</v>
      </c>
      <c r="M368" s="800">
        <v>0.007282493068029228</v>
      </c>
      <c r="N368" s="801">
        <v>282.96400000000006</v>
      </c>
      <c r="O368" s="802">
        <v>2.060683368501823</v>
      </c>
      <c r="P368" s="803">
        <v>436.9495840817537</v>
      </c>
      <c r="Q368" s="805">
        <v>123.64100211010937</v>
      </c>
      <c r="S368" s="58"/>
      <c r="T368" s="58"/>
    </row>
    <row r="369" spans="1:20" ht="12.75">
      <c r="A369" s="1858"/>
      <c r="B369" s="166">
        <v>8</v>
      </c>
      <c r="C369" s="795" t="s">
        <v>372</v>
      </c>
      <c r="D369" s="796">
        <v>55</v>
      </c>
      <c r="E369" s="796">
        <v>1967</v>
      </c>
      <c r="F369" s="797">
        <v>33.929</v>
      </c>
      <c r="G369" s="798">
        <v>5.75342</v>
      </c>
      <c r="H369" s="798">
        <v>8.8</v>
      </c>
      <c r="I369" s="798">
        <v>19.375579</v>
      </c>
      <c r="J369" s="798">
        <v>2582.18</v>
      </c>
      <c r="K369" s="799">
        <v>19.375579</v>
      </c>
      <c r="L369" s="798">
        <v>2582.18</v>
      </c>
      <c r="M369" s="800">
        <v>0.007503574111797009</v>
      </c>
      <c r="N369" s="801">
        <v>282.96400000000006</v>
      </c>
      <c r="O369" s="802">
        <v>2.123241344970529</v>
      </c>
      <c r="P369" s="803">
        <v>450.2144467078205</v>
      </c>
      <c r="Q369" s="805">
        <v>127.39448069823176</v>
      </c>
      <c r="S369" s="58"/>
      <c r="T369" s="58"/>
    </row>
    <row r="370" spans="1:20" ht="12.75">
      <c r="A370" s="1858"/>
      <c r="B370" s="166">
        <v>9</v>
      </c>
      <c r="C370" s="795" t="s">
        <v>371</v>
      </c>
      <c r="D370" s="796">
        <v>21</v>
      </c>
      <c r="E370" s="796">
        <v>2000</v>
      </c>
      <c r="F370" s="797">
        <v>14.559</v>
      </c>
      <c r="G370" s="798">
        <v>2.762135</v>
      </c>
      <c r="H370" s="798">
        <v>2.64</v>
      </c>
      <c r="I370" s="798">
        <v>9.156864</v>
      </c>
      <c r="J370" s="798">
        <v>1105.27</v>
      </c>
      <c r="K370" s="799">
        <v>9.156864</v>
      </c>
      <c r="L370" s="798">
        <v>1105.27</v>
      </c>
      <c r="M370" s="800">
        <v>0.008284730427859257</v>
      </c>
      <c r="N370" s="801">
        <v>282.96400000000006</v>
      </c>
      <c r="O370" s="802">
        <v>2.3442804607887675</v>
      </c>
      <c r="P370" s="803">
        <v>497.0838256715555</v>
      </c>
      <c r="Q370" s="805">
        <v>140.65682764732605</v>
      </c>
      <c r="S370" s="58"/>
      <c r="T370" s="58"/>
    </row>
    <row r="371" spans="1:20" ht="13.5" thickBot="1">
      <c r="A371" s="1858"/>
      <c r="B371" s="166">
        <v>10</v>
      </c>
      <c r="C371" s="795" t="s">
        <v>373</v>
      </c>
      <c r="D371" s="796">
        <v>93</v>
      </c>
      <c r="E371" s="796">
        <v>1973</v>
      </c>
      <c r="F371" s="797">
        <v>69.914</v>
      </c>
      <c r="G371" s="798">
        <v>10.462683</v>
      </c>
      <c r="H371" s="798">
        <v>14.4</v>
      </c>
      <c r="I371" s="798">
        <v>45.051327</v>
      </c>
      <c r="J371" s="798">
        <v>4520.3</v>
      </c>
      <c r="K371" s="799">
        <v>45.051327</v>
      </c>
      <c r="L371" s="798">
        <v>4520.3</v>
      </c>
      <c r="M371" s="800">
        <v>0.00996644625356724</v>
      </c>
      <c r="N371" s="801">
        <v>282.96400000000006</v>
      </c>
      <c r="O371" s="802">
        <v>2.8201454976944014</v>
      </c>
      <c r="P371" s="803">
        <v>597.9867752140344</v>
      </c>
      <c r="Q371" s="805">
        <v>169.20872986166407</v>
      </c>
      <c r="S371" s="58"/>
      <c r="T371" s="58"/>
    </row>
    <row r="372" spans="1:20" ht="12.75">
      <c r="A372" s="1859" t="s">
        <v>157</v>
      </c>
      <c r="B372" s="17">
        <v>1</v>
      </c>
      <c r="C372" s="806" t="s">
        <v>376</v>
      </c>
      <c r="D372" s="807">
        <v>30</v>
      </c>
      <c r="E372" s="807">
        <v>1979</v>
      </c>
      <c r="F372" s="808">
        <v>23.268</v>
      </c>
      <c r="G372" s="808">
        <v>3.048304</v>
      </c>
      <c r="H372" s="808">
        <v>4.8</v>
      </c>
      <c r="I372" s="808">
        <v>15.419706</v>
      </c>
      <c r="J372" s="808">
        <v>1569.65</v>
      </c>
      <c r="K372" s="809">
        <v>15.419706</v>
      </c>
      <c r="L372" s="808">
        <v>1569.65</v>
      </c>
      <c r="M372" s="810">
        <v>0.00982365877743446</v>
      </c>
      <c r="N372" s="811">
        <v>282.96400000000006</v>
      </c>
      <c r="O372" s="812">
        <v>2.779741782297965</v>
      </c>
      <c r="P372" s="813">
        <v>589.4195266460675</v>
      </c>
      <c r="Q372" s="814">
        <v>166.7845069378779</v>
      </c>
      <c r="S372" s="58"/>
      <c r="T372" s="58"/>
    </row>
    <row r="373" spans="1:20" ht="12.75">
      <c r="A373" s="1860"/>
      <c r="B373" s="18">
        <v>2</v>
      </c>
      <c r="C373" s="815" t="s">
        <v>383</v>
      </c>
      <c r="D373" s="816">
        <v>30</v>
      </c>
      <c r="E373" s="816">
        <v>1973</v>
      </c>
      <c r="F373" s="817">
        <v>26.911</v>
      </c>
      <c r="G373" s="817">
        <v>3.825</v>
      </c>
      <c r="H373" s="817">
        <v>4.8</v>
      </c>
      <c r="I373" s="817">
        <v>18.286</v>
      </c>
      <c r="J373" s="817">
        <v>1715.3</v>
      </c>
      <c r="K373" s="818">
        <v>18.286</v>
      </c>
      <c r="L373" s="817">
        <v>1715.3</v>
      </c>
      <c r="M373" s="819">
        <v>0.010660525855535476</v>
      </c>
      <c r="N373" s="820">
        <v>282.96400000000006</v>
      </c>
      <c r="O373" s="821">
        <v>3.016545038185741</v>
      </c>
      <c r="P373" s="822">
        <v>639.6315513321285</v>
      </c>
      <c r="Q373" s="823">
        <v>180.99270229114447</v>
      </c>
      <c r="S373" s="58"/>
      <c r="T373" s="58"/>
    </row>
    <row r="374" spans="1:20" ht="12.75">
      <c r="A374" s="1860"/>
      <c r="B374" s="18">
        <v>3</v>
      </c>
      <c r="C374" s="815" t="s">
        <v>375</v>
      </c>
      <c r="D374" s="816">
        <v>8</v>
      </c>
      <c r="E374" s="816">
        <v>1994</v>
      </c>
      <c r="F374" s="817">
        <v>11.97</v>
      </c>
      <c r="G374" s="817">
        <v>1.66439</v>
      </c>
      <c r="H374" s="817">
        <v>1.2</v>
      </c>
      <c r="I374" s="817">
        <v>9.10561</v>
      </c>
      <c r="J374" s="817">
        <v>832.8</v>
      </c>
      <c r="K374" s="818">
        <v>9.10561</v>
      </c>
      <c r="L374" s="817">
        <v>832.8</v>
      </c>
      <c r="M374" s="819">
        <v>0.01093372958693564</v>
      </c>
      <c r="N374" s="820">
        <v>282.96400000000006</v>
      </c>
      <c r="O374" s="821">
        <v>3.0938518588376573</v>
      </c>
      <c r="P374" s="822">
        <v>656.0237752161385</v>
      </c>
      <c r="Q374" s="823">
        <v>185.63111153025943</v>
      </c>
      <c r="S374" s="58"/>
      <c r="T374" s="58"/>
    </row>
    <row r="375" spans="1:20" ht="12.75">
      <c r="A375" s="1860"/>
      <c r="B375" s="18">
        <v>4</v>
      </c>
      <c r="C375" s="815" t="s">
        <v>382</v>
      </c>
      <c r="D375" s="816">
        <v>79</v>
      </c>
      <c r="E375" s="816">
        <v>1976</v>
      </c>
      <c r="F375" s="817">
        <v>63.222</v>
      </c>
      <c r="G375" s="817">
        <v>7.975761</v>
      </c>
      <c r="H375" s="817">
        <v>12.64</v>
      </c>
      <c r="I375" s="817">
        <v>42.606242</v>
      </c>
      <c r="J375" s="817">
        <v>3845.02</v>
      </c>
      <c r="K375" s="818">
        <v>42.606242</v>
      </c>
      <c r="L375" s="817">
        <v>3845.02</v>
      </c>
      <c r="M375" s="819">
        <v>0.01108088956624413</v>
      </c>
      <c r="N375" s="820">
        <v>282.96400000000006</v>
      </c>
      <c r="O375" s="821">
        <v>3.1354928352227045</v>
      </c>
      <c r="P375" s="822">
        <v>664.8533739746479</v>
      </c>
      <c r="Q375" s="823">
        <v>188.12957011336232</v>
      </c>
      <c r="S375" s="58"/>
      <c r="T375" s="58"/>
    </row>
    <row r="376" spans="1:20" ht="12.75">
      <c r="A376" s="1860"/>
      <c r="B376" s="18">
        <v>5</v>
      </c>
      <c r="C376" s="815" t="s">
        <v>378</v>
      </c>
      <c r="D376" s="816">
        <v>60</v>
      </c>
      <c r="E376" s="816">
        <v>1968</v>
      </c>
      <c r="F376" s="817">
        <v>51.144</v>
      </c>
      <c r="G376" s="817">
        <v>4.77841</v>
      </c>
      <c r="H376" s="817">
        <v>9.6</v>
      </c>
      <c r="I376" s="817">
        <v>36.76559</v>
      </c>
      <c r="J376" s="817">
        <v>3261.72</v>
      </c>
      <c r="K376" s="818">
        <v>36.76559</v>
      </c>
      <c r="L376" s="817">
        <v>3261.72</v>
      </c>
      <c r="M376" s="819">
        <v>0.011271841237138688</v>
      </c>
      <c r="N376" s="820">
        <v>282.96400000000006</v>
      </c>
      <c r="O376" s="821">
        <v>3.1895252838257124</v>
      </c>
      <c r="P376" s="822">
        <v>676.3104742283213</v>
      </c>
      <c r="Q376" s="823">
        <v>191.37151702954273</v>
      </c>
      <c r="S376" s="58"/>
      <c r="T376" s="58"/>
    </row>
    <row r="377" spans="1:20" ht="12.75">
      <c r="A377" s="1860"/>
      <c r="B377" s="18">
        <v>6</v>
      </c>
      <c r="C377" s="815" t="s">
        <v>379</v>
      </c>
      <c r="D377" s="816">
        <v>30</v>
      </c>
      <c r="E377" s="816">
        <v>1977</v>
      </c>
      <c r="F377" s="817">
        <v>26.228</v>
      </c>
      <c r="G377" s="817">
        <v>3.672</v>
      </c>
      <c r="H377" s="817">
        <v>4.8</v>
      </c>
      <c r="I377" s="817">
        <v>17.756</v>
      </c>
      <c r="J377" s="817">
        <v>1557.06</v>
      </c>
      <c r="K377" s="818">
        <v>17.756</v>
      </c>
      <c r="L377" s="817">
        <v>1557.06</v>
      </c>
      <c r="M377" s="819">
        <v>0.01140354257382503</v>
      </c>
      <c r="N377" s="820">
        <v>282.96400000000006</v>
      </c>
      <c r="O377" s="821">
        <v>3.2267920208598264</v>
      </c>
      <c r="P377" s="822">
        <v>684.2125544295018</v>
      </c>
      <c r="Q377" s="823">
        <v>193.6075212515896</v>
      </c>
      <c r="S377" s="58"/>
      <c r="T377" s="58"/>
    </row>
    <row r="378" spans="1:20" ht="12.75">
      <c r="A378" s="1860"/>
      <c r="B378" s="18">
        <v>7</v>
      </c>
      <c r="C378" s="815" t="s">
        <v>384</v>
      </c>
      <c r="D378" s="816">
        <v>60</v>
      </c>
      <c r="E378" s="816">
        <v>1969</v>
      </c>
      <c r="F378" s="817">
        <v>53.033</v>
      </c>
      <c r="G378" s="817">
        <v>6.63</v>
      </c>
      <c r="H378" s="817">
        <v>9.6</v>
      </c>
      <c r="I378" s="817">
        <v>36.803</v>
      </c>
      <c r="J378" s="817">
        <v>3165.62</v>
      </c>
      <c r="K378" s="818">
        <v>36.803</v>
      </c>
      <c r="L378" s="817">
        <v>3165.62</v>
      </c>
      <c r="M378" s="819">
        <v>0.01162584264693804</v>
      </c>
      <c r="N378" s="820">
        <v>282.96400000000006</v>
      </c>
      <c r="O378" s="821">
        <v>3.2896949387481764</v>
      </c>
      <c r="P378" s="822">
        <v>697.5505588162824</v>
      </c>
      <c r="Q378" s="823">
        <v>197.38169632489056</v>
      </c>
      <c r="S378" s="58"/>
      <c r="T378" s="58"/>
    </row>
    <row r="379" spans="1:20" ht="12.75">
      <c r="A379" s="1860"/>
      <c r="B379" s="18">
        <v>8</v>
      </c>
      <c r="C379" s="815" t="s">
        <v>377</v>
      </c>
      <c r="D379" s="816">
        <v>60</v>
      </c>
      <c r="E379" s="816">
        <v>1974</v>
      </c>
      <c r="F379" s="817">
        <v>50.718</v>
      </c>
      <c r="G379" s="817">
        <v>4.61346</v>
      </c>
      <c r="H379" s="817">
        <v>9.6</v>
      </c>
      <c r="I379" s="817">
        <v>36.504539</v>
      </c>
      <c r="J379" s="817">
        <v>3124.65</v>
      </c>
      <c r="K379" s="818">
        <v>36.504539</v>
      </c>
      <c r="L379" s="817">
        <v>3124.65</v>
      </c>
      <c r="M379" s="819">
        <v>0.011682760949226314</v>
      </c>
      <c r="N379" s="820">
        <v>282.96400000000006</v>
      </c>
      <c r="O379" s="821">
        <v>3.3058007692368756</v>
      </c>
      <c r="P379" s="822">
        <v>700.9656569535788</v>
      </c>
      <c r="Q379" s="823">
        <v>198.3480461542125</v>
      </c>
      <c r="S379" s="58"/>
      <c r="T379" s="58"/>
    </row>
    <row r="380" spans="1:20" ht="12.75">
      <c r="A380" s="1860"/>
      <c r="B380" s="18">
        <v>9</v>
      </c>
      <c r="C380" s="815" t="s">
        <v>380</v>
      </c>
      <c r="D380" s="816">
        <v>30</v>
      </c>
      <c r="E380" s="816">
        <v>1975</v>
      </c>
      <c r="F380" s="817">
        <v>28.932</v>
      </c>
      <c r="G380" s="817">
        <v>3.009</v>
      </c>
      <c r="H380" s="817">
        <v>4.8</v>
      </c>
      <c r="I380" s="817">
        <v>21.123001</v>
      </c>
      <c r="J380" s="817">
        <v>1582.74</v>
      </c>
      <c r="K380" s="818">
        <v>21.123001</v>
      </c>
      <c r="L380" s="817">
        <v>1582.74</v>
      </c>
      <c r="M380" s="819">
        <v>0.013345843916246509</v>
      </c>
      <c r="N380" s="820">
        <v>282.96400000000006</v>
      </c>
      <c r="O380" s="821">
        <v>3.776393377916778</v>
      </c>
      <c r="P380" s="822">
        <v>800.7506349747905</v>
      </c>
      <c r="Q380" s="823">
        <v>226.58360267500666</v>
      </c>
      <c r="S380" s="58"/>
      <c r="T380" s="58"/>
    </row>
    <row r="381" spans="1:20" ht="13.5" thickBot="1">
      <c r="A381" s="1861"/>
      <c r="B381" s="60">
        <v>10</v>
      </c>
      <c r="C381" s="815" t="s">
        <v>381</v>
      </c>
      <c r="D381" s="816">
        <v>31</v>
      </c>
      <c r="E381" s="816">
        <v>1972</v>
      </c>
      <c r="F381" s="817">
        <v>30.529</v>
      </c>
      <c r="G381" s="817">
        <v>2.550275</v>
      </c>
      <c r="H381" s="817">
        <v>4.8</v>
      </c>
      <c r="I381" s="817">
        <v>23.178727</v>
      </c>
      <c r="J381" s="817">
        <v>1718.52</v>
      </c>
      <c r="K381" s="818">
        <v>23.178727</v>
      </c>
      <c r="L381" s="817">
        <v>1718.52</v>
      </c>
      <c r="M381" s="819">
        <v>0.013487609687405441</v>
      </c>
      <c r="N381" s="820">
        <v>282.96400000000006</v>
      </c>
      <c r="O381" s="821">
        <v>3.816507987586994</v>
      </c>
      <c r="P381" s="822">
        <v>809.2565812443264</v>
      </c>
      <c r="Q381" s="1208">
        <v>228.99047925521964</v>
      </c>
      <c r="S381" s="58"/>
      <c r="T381" s="58"/>
    </row>
    <row r="382" spans="1:20" ht="12.75">
      <c r="A382" s="1862" t="s">
        <v>167</v>
      </c>
      <c r="B382" s="196">
        <v>1</v>
      </c>
      <c r="C382" s="705"/>
      <c r="D382" s="706"/>
      <c r="E382" s="706"/>
      <c r="F382" s="707"/>
      <c r="G382" s="707"/>
      <c r="H382" s="707"/>
      <c r="I382" s="707"/>
      <c r="J382" s="707"/>
      <c r="K382" s="708"/>
      <c r="L382" s="707"/>
      <c r="M382" s="709"/>
      <c r="N382" s="710"/>
      <c r="O382" s="711"/>
      <c r="P382" s="712"/>
      <c r="Q382" s="713"/>
      <c r="S382" s="58"/>
      <c r="T382" s="58"/>
    </row>
    <row r="383" spans="1:20" ht="12.75">
      <c r="A383" s="1863"/>
      <c r="B383" s="205">
        <v>2</v>
      </c>
      <c r="C383" s="714"/>
      <c r="D383" s="715"/>
      <c r="E383" s="715"/>
      <c r="F383" s="716"/>
      <c r="G383" s="716"/>
      <c r="H383" s="716"/>
      <c r="I383" s="716"/>
      <c r="J383" s="716"/>
      <c r="K383" s="717"/>
      <c r="L383" s="716"/>
      <c r="M383" s="718"/>
      <c r="N383" s="719"/>
      <c r="O383" s="720"/>
      <c r="P383" s="721"/>
      <c r="Q383" s="722"/>
      <c r="S383" s="58"/>
      <c r="T383" s="58"/>
    </row>
    <row r="384" spans="1:20" ht="12.75">
      <c r="A384" s="1863"/>
      <c r="B384" s="205">
        <v>3</v>
      </c>
      <c r="C384" s="714"/>
      <c r="D384" s="715"/>
      <c r="E384" s="715"/>
      <c r="F384" s="716"/>
      <c r="G384" s="716"/>
      <c r="H384" s="716"/>
      <c r="I384" s="716"/>
      <c r="J384" s="716"/>
      <c r="K384" s="717"/>
      <c r="L384" s="716"/>
      <c r="M384" s="718"/>
      <c r="N384" s="719"/>
      <c r="O384" s="720"/>
      <c r="P384" s="721"/>
      <c r="Q384" s="722"/>
      <c r="S384" s="58"/>
      <c r="T384" s="58"/>
    </row>
    <row r="385" spans="1:20" ht="12.75">
      <c r="A385" s="1863"/>
      <c r="B385" s="205">
        <v>4</v>
      </c>
      <c r="C385" s="714"/>
      <c r="D385" s="715"/>
      <c r="E385" s="715"/>
      <c r="F385" s="716"/>
      <c r="G385" s="716"/>
      <c r="H385" s="716"/>
      <c r="I385" s="716"/>
      <c r="J385" s="716"/>
      <c r="K385" s="717"/>
      <c r="L385" s="716"/>
      <c r="M385" s="718"/>
      <c r="N385" s="719"/>
      <c r="O385" s="720"/>
      <c r="P385" s="721"/>
      <c r="Q385" s="722"/>
      <c r="S385" s="58"/>
      <c r="T385" s="58"/>
    </row>
    <row r="386" spans="1:20" ht="12.75">
      <c r="A386" s="1863"/>
      <c r="B386" s="205">
        <v>5</v>
      </c>
      <c r="C386" s="714"/>
      <c r="D386" s="715"/>
      <c r="E386" s="715"/>
      <c r="F386" s="716"/>
      <c r="G386" s="716"/>
      <c r="H386" s="716"/>
      <c r="I386" s="716"/>
      <c r="J386" s="716"/>
      <c r="K386" s="717"/>
      <c r="L386" s="716"/>
      <c r="M386" s="718"/>
      <c r="N386" s="719"/>
      <c r="O386" s="720"/>
      <c r="P386" s="721"/>
      <c r="Q386" s="722"/>
      <c r="S386" s="58"/>
      <c r="T386" s="58"/>
    </row>
    <row r="387" spans="1:20" ht="12.75">
      <c r="A387" s="1863"/>
      <c r="B387" s="205">
        <v>6</v>
      </c>
      <c r="C387" s="714"/>
      <c r="D387" s="715"/>
      <c r="E387" s="715"/>
      <c r="F387" s="716"/>
      <c r="G387" s="716"/>
      <c r="H387" s="716"/>
      <c r="I387" s="716"/>
      <c r="J387" s="716"/>
      <c r="K387" s="717"/>
      <c r="L387" s="716"/>
      <c r="M387" s="718"/>
      <c r="N387" s="719"/>
      <c r="O387" s="720"/>
      <c r="P387" s="721"/>
      <c r="Q387" s="722"/>
      <c r="S387" s="58"/>
      <c r="T387" s="58"/>
    </row>
    <row r="388" spans="1:20" ht="12.75">
      <c r="A388" s="1863"/>
      <c r="B388" s="205">
        <v>7</v>
      </c>
      <c r="C388" s="714"/>
      <c r="D388" s="715"/>
      <c r="E388" s="715"/>
      <c r="F388" s="716"/>
      <c r="G388" s="716"/>
      <c r="H388" s="716"/>
      <c r="I388" s="716"/>
      <c r="J388" s="716"/>
      <c r="K388" s="717"/>
      <c r="L388" s="716"/>
      <c r="M388" s="718"/>
      <c r="N388" s="719"/>
      <c r="O388" s="720"/>
      <c r="P388" s="721"/>
      <c r="Q388" s="722"/>
      <c r="S388" s="58"/>
      <c r="T388" s="58"/>
    </row>
    <row r="389" spans="1:20" ht="12.75">
      <c r="A389" s="1863"/>
      <c r="B389" s="205">
        <v>8</v>
      </c>
      <c r="C389" s="714"/>
      <c r="D389" s="715"/>
      <c r="E389" s="715"/>
      <c r="F389" s="716"/>
      <c r="G389" s="716"/>
      <c r="H389" s="716"/>
      <c r="I389" s="716"/>
      <c r="J389" s="716"/>
      <c r="K389" s="717"/>
      <c r="L389" s="716"/>
      <c r="M389" s="718"/>
      <c r="N389" s="719"/>
      <c r="O389" s="720"/>
      <c r="P389" s="721"/>
      <c r="Q389" s="722"/>
      <c r="S389" s="58"/>
      <c r="T389" s="58"/>
    </row>
    <row r="390" spans="1:20" ht="12.75">
      <c r="A390" s="1863"/>
      <c r="B390" s="205">
        <v>9</v>
      </c>
      <c r="C390" s="714"/>
      <c r="D390" s="715"/>
      <c r="E390" s="715"/>
      <c r="F390" s="716"/>
      <c r="G390" s="716"/>
      <c r="H390" s="716"/>
      <c r="I390" s="716"/>
      <c r="J390" s="716"/>
      <c r="K390" s="717"/>
      <c r="L390" s="716"/>
      <c r="M390" s="718"/>
      <c r="N390" s="719"/>
      <c r="O390" s="720"/>
      <c r="P390" s="721"/>
      <c r="Q390" s="722"/>
      <c r="S390" s="58"/>
      <c r="T390" s="58"/>
    </row>
    <row r="391" spans="1:20" ht="13.5" thickBot="1">
      <c r="A391" s="1864"/>
      <c r="B391" s="214">
        <v>10</v>
      </c>
      <c r="C391" s="723"/>
      <c r="D391" s="724"/>
      <c r="E391" s="724"/>
      <c r="F391" s="725"/>
      <c r="G391" s="725"/>
      <c r="H391" s="725"/>
      <c r="I391" s="725"/>
      <c r="J391" s="725"/>
      <c r="K391" s="726"/>
      <c r="L391" s="725"/>
      <c r="M391" s="727"/>
      <c r="N391" s="728"/>
      <c r="O391" s="729"/>
      <c r="P391" s="730"/>
      <c r="Q391" s="731"/>
      <c r="S391" s="58"/>
      <c r="T391" s="58"/>
    </row>
    <row r="392" spans="1:20" ht="12.75">
      <c r="A392" s="1853" t="s">
        <v>178</v>
      </c>
      <c r="B392" s="125">
        <v>1</v>
      </c>
      <c r="C392" s="851" t="s">
        <v>385</v>
      </c>
      <c r="D392" s="852">
        <v>20</v>
      </c>
      <c r="E392" s="852">
        <v>1987</v>
      </c>
      <c r="F392" s="853">
        <v>20.9294</v>
      </c>
      <c r="G392" s="853">
        <v>2.256162</v>
      </c>
      <c r="H392" s="853">
        <v>3.2</v>
      </c>
      <c r="I392" s="853">
        <v>15.473235</v>
      </c>
      <c r="J392" s="853">
        <v>1104.7</v>
      </c>
      <c r="K392" s="854">
        <v>15.473235</v>
      </c>
      <c r="L392" s="853">
        <v>1104.7</v>
      </c>
      <c r="M392" s="855">
        <v>0.014006730334027337</v>
      </c>
      <c r="N392" s="856">
        <v>282.96400000000006</v>
      </c>
      <c r="O392" s="857">
        <v>3.9634004422377123</v>
      </c>
      <c r="P392" s="858">
        <v>840.4038200416403</v>
      </c>
      <c r="Q392" s="859">
        <v>237.80402653426276</v>
      </c>
      <c r="S392" s="58"/>
      <c r="T392" s="58"/>
    </row>
    <row r="393" spans="1:20" ht="12.75">
      <c r="A393" s="1854"/>
      <c r="B393" s="125">
        <v>2</v>
      </c>
      <c r="C393" s="851" t="s">
        <v>392</v>
      </c>
      <c r="D393" s="852">
        <v>21</v>
      </c>
      <c r="E393" s="852">
        <v>1986</v>
      </c>
      <c r="F393" s="853">
        <v>22.415</v>
      </c>
      <c r="G393" s="853">
        <v>1.87915</v>
      </c>
      <c r="H393" s="853">
        <v>3.2</v>
      </c>
      <c r="I393" s="853">
        <v>17.33585</v>
      </c>
      <c r="J393" s="853">
        <v>1090.65</v>
      </c>
      <c r="K393" s="854">
        <v>17.33585</v>
      </c>
      <c r="L393" s="853">
        <v>1090.65</v>
      </c>
      <c r="M393" s="855">
        <v>0.01589497088891945</v>
      </c>
      <c r="N393" s="856">
        <v>282.96400000000006</v>
      </c>
      <c r="O393" s="857">
        <v>4.497704542612204</v>
      </c>
      <c r="P393" s="858">
        <v>953.698253335167</v>
      </c>
      <c r="Q393" s="859">
        <v>269.86227255673225</v>
      </c>
      <c r="S393" s="58"/>
      <c r="T393" s="58"/>
    </row>
    <row r="394" spans="1:20" ht="12.75">
      <c r="A394" s="1854"/>
      <c r="B394" s="125">
        <v>3</v>
      </c>
      <c r="C394" s="851" t="s">
        <v>388</v>
      </c>
      <c r="D394" s="852">
        <v>20</v>
      </c>
      <c r="E394" s="852">
        <v>1983</v>
      </c>
      <c r="F394" s="853">
        <v>21.947</v>
      </c>
      <c r="G394" s="853">
        <v>1.997268</v>
      </c>
      <c r="H394" s="853">
        <v>3.2</v>
      </c>
      <c r="I394" s="853">
        <v>16.74973</v>
      </c>
      <c r="J394" s="853">
        <v>1037.5</v>
      </c>
      <c r="K394" s="854">
        <v>16.74973</v>
      </c>
      <c r="L394" s="853">
        <v>1037.5</v>
      </c>
      <c r="M394" s="855">
        <v>0.016144318072289155</v>
      </c>
      <c r="N394" s="856">
        <v>282.96400000000006</v>
      </c>
      <c r="O394" s="857">
        <v>4.56826081900723</v>
      </c>
      <c r="P394" s="858">
        <v>968.6590843373492</v>
      </c>
      <c r="Q394" s="859">
        <v>274.09564914043375</v>
      </c>
      <c r="S394" s="58"/>
      <c r="T394" s="58"/>
    </row>
    <row r="395" spans="1:20" ht="12.75">
      <c r="A395" s="1854"/>
      <c r="B395" s="125">
        <v>4</v>
      </c>
      <c r="C395" s="851" t="s">
        <v>389</v>
      </c>
      <c r="D395" s="852">
        <v>20</v>
      </c>
      <c r="E395" s="852">
        <v>1986</v>
      </c>
      <c r="F395" s="853">
        <v>24.655</v>
      </c>
      <c r="G395" s="853">
        <v>2.916653</v>
      </c>
      <c r="H395" s="853">
        <v>3.2</v>
      </c>
      <c r="I395" s="853">
        <v>18.538348</v>
      </c>
      <c r="J395" s="853">
        <v>1094.49</v>
      </c>
      <c r="K395" s="854">
        <v>18.538348</v>
      </c>
      <c r="L395" s="853">
        <v>1094.49</v>
      </c>
      <c r="M395" s="855">
        <v>0.016937887052417108</v>
      </c>
      <c r="N395" s="856">
        <v>282.96400000000006</v>
      </c>
      <c r="O395" s="857">
        <v>4.792812271900155</v>
      </c>
      <c r="P395" s="858">
        <v>1016.2732231450265</v>
      </c>
      <c r="Q395" s="859">
        <v>287.56873631400936</v>
      </c>
      <c r="S395" s="58"/>
      <c r="T395" s="58"/>
    </row>
    <row r="396" spans="1:20" ht="12.75">
      <c r="A396" s="1854"/>
      <c r="B396" s="125">
        <v>5</v>
      </c>
      <c r="C396" s="851" t="s">
        <v>390</v>
      </c>
      <c r="D396" s="852">
        <v>20</v>
      </c>
      <c r="E396" s="852">
        <v>1985</v>
      </c>
      <c r="F396" s="853">
        <v>24.017</v>
      </c>
      <c r="G396" s="853">
        <v>2.39279</v>
      </c>
      <c r="H396" s="853">
        <v>3.2</v>
      </c>
      <c r="I396" s="853">
        <v>18.424206</v>
      </c>
      <c r="J396" s="853">
        <v>1084.74</v>
      </c>
      <c r="K396" s="854">
        <v>18.424206</v>
      </c>
      <c r="L396" s="853">
        <v>1084.74</v>
      </c>
      <c r="M396" s="855">
        <v>0.01698490513855855</v>
      </c>
      <c r="N396" s="856">
        <v>282.96400000000006</v>
      </c>
      <c r="O396" s="857">
        <v>4.806116697627083</v>
      </c>
      <c r="P396" s="858">
        <v>1019.0943083135131</v>
      </c>
      <c r="Q396" s="859">
        <v>288.367001857625</v>
      </c>
      <c r="S396" s="58"/>
      <c r="T396" s="58"/>
    </row>
    <row r="397" spans="1:20" ht="12.75">
      <c r="A397" s="1854"/>
      <c r="B397" s="125">
        <v>6</v>
      </c>
      <c r="C397" s="851" t="s">
        <v>386</v>
      </c>
      <c r="D397" s="852">
        <v>20</v>
      </c>
      <c r="E397" s="852">
        <v>1985</v>
      </c>
      <c r="F397" s="853">
        <v>23.755</v>
      </c>
      <c r="G397" s="853">
        <v>2.682945</v>
      </c>
      <c r="H397" s="853">
        <v>3.2</v>
      </c>
      <c r="I397" s="853">
        <v>17.87206</v>
      </c>
      <c r="J397" s="853">
        <v>1045.62</v>
      </c>
      <c r="K397" s="854">
        <v>17.87206</v>
      </c>
      <c r="L397" s="853">
        <v>1045.62</v>
      </c>
      <c r="M397" s="855">
        <v>0.017092308869378937</v>
      </c>
      <c r="N397" s="856">
        <v>282.96400000000006</v>
      </c>
      <c r="O397" s="857">
        <v>4.836508086914942</v>
      </c>
      <c r="P397" s="858">
        <v>1025.5385321627361</v>
      </c>
      <c r="Q397" s="859">
        <v>290.1904852148965</v>
      </c>
      <c r="S397" s="58"/>
      <c r="T397" s="58"/>
    </row>
    <row r="398" spans="1:20" ht="12.75">
      <c r="A398" s="1854"/>
      <c r="B398" s="125">
        <v>7</v>
      </c>
      <c r="C398" s="851" t="s">
        <v>394</v>
      </c>
      <c r="D398" s="852">
        <v>21</v>
      </c>
      <c r="E398" s="852">
        <v>1984</v>
      </c>
      <c r="F398" s="853">
        <v>23.896</v>
      </c>
      <c r="G398" s="853">
        <v>1.785</v>
      </c>
      <c r="H398" s="853">
        <v>3.2</v>
      </c>
      <c r="I398" s="853">
        <v>18.910999</v>
      </c>
      <c r="J398" s="853">
        <v>1105.85</v>
      </c>
      <c r="K398" s="854">
        <v>18.910999</v>
      </c>
      <c r="L398" s="853">
        <v>1105.85</v>
      </c>
      <c r="M398" s="855">
        <v>0.01710087172763033</v>
      </c>
      <c r="N398" s="856">
        <v>282.96400000000006</v>
      </c>
      <c r="O398" s="857">
        <v>4.83893106753719</v>
      </c>
      <c r="P398" s="858">
        <v>1026.05230365782</v>
      </c>
      <c r="Q398" s="859">
        <v>290.33586405223144</v>
      </c>
      <c r="S398" s="58"/>
      <c r="T398" s="58"/>
    </row>
    <row r="399" spans="1:20" ht="12.75">
      <c r="A399" s="1854"/>
      <c r="B399" s="125">
        <v>8</v>
      </c>
      <c r="C399" s="851" t="s">
        <v>393</v>
      </c>
      <c r="D399" s="852">
        <v>20</v>
      </c>
      <c r="E399" s="852">
        <v>1981</v>
      </c>
      <c r="F399" s="853">
        <v>23.4212</v>
      </c>
      <c r="G399" s="853">
        <v>1.849782</v>
      </c>
      <c r="H399" s="853">
        <v>3.2</v>
      </c>
      <c r="I399" s="853">
        <v>18.371417</v>
      </c>
      <c r="J399" s="853">
        <v>1031.73</v>
      </c>
      <c r="K399" s="854">
        <v>18.371417</v>
      </c>
      <c r="L399" s="853">
        <v>1031.73</v>
      </c>
      <c r="M399" s="855">
        <v>0.017806419315130897</v>
      </c>
      <c r="N399" s="856">
        <v>282.96400000000006</v>
      </c>
      <c r="O399" s="857">
        <v>5.0385756350867</v>
      </c>
      <c r="P399" s="858">
        <v>1068.3851589078538</v>
      </c>
      <c r="Q399" s="859">
        <v>302.314538105202</v>
      </c>
      <c r="S399" s="58"/>
      <c r="T399" s="58"/>
    </row>
    <row r="400" spans="1:20" ht="12.75">
      <c r="A400" s="1854"/>
      <c r="B400" s="125">
        <v>9</v>
      </c>
      <c r="C400" s="851" t="s">
        <v>391</v>
      </c>
      <c r="D400" s="852">
        <v>20</v>
      </c>
      <c r="E400" s="852">
        <v>1985</v>
      </c>
      <c r="F400" s="853">
        <v>24.565</v>
      </c>
      <c r="G400" s="853">
        <v>1.77177</v>
      </c>
      <c r="H400" s="853">
        <v>3.2</v>
      </c>
      <c r="I400" s="853">
        <v>19.593231</v>
      </c>
      <c r="J400" s="853">
        <v>1099.8</v>
      </c>
      <c r="K400" s="854">
        <v>19.593231</v>
      </c>
      <c r="L400" s="853">
        <v>1099.8</v>
      </c>
      <c r="M400" s="855">
        <v>0.017815267321331152</v>
      </c>
      <c r="N400" s="856">
        <v>282.96400000000006</v>
      </c>
      <c r="O400" s="857">
        <v>5.0410793023131495</v>
      </c>
      <c r="P400" s="858">
        <v>1068.9160392798692</v>
      </c>
      <c r="Q400" s="859">
        <v>302.46475813878897</v>
      </c>
      <c r="S400" s="58"/>
      <c r="T400" s="58"/>
    </row>
    <row r="401" spans="1:20" ht="13.5" thickBot="1">
      <c r="A401" s="1854"/>
      <c r="B401" s="229">
        <v>10</v>
      </c>
      <c r="C401" s="860" t="s">
        <v>387</v>
      </c>
      <c r="D401" s="861">
        <v>21</v>
      </c>
      <c r="E401" s="861">
        <v>1992</v>
      </c>
      <c r="F401" s="862">
        <v>24.4564</v>
      </c>
      <c r="G401" s="862">
        <v>1.460368</v>
      </c>
      <c r="H401" s="862">
        <v>3.2</v>
      </c>
      <c r="I401" s="862">
        <v>19.796032</v>
      </c>
      <c r="J401" s="862">
        <v>1077.7</v>
      </c>
      <c r="K401" s="863">
        <v>19.796032</v>
      </c>
      <c r="L401" s="862">
        <v>1077.7</v>
      </c>
      <c r="M401" s="864">
        <v>0.018368777953048157</v>
      </c>
      <c r="N401" s="865">
        <v>282.96400000000006</v>
      </c>
      <c r="O401" s="866">
        <v>5.197702884706319</v>
      </c>
      <c r="P401" s="867">
        <v>1102.1266771828896</v>
      </c>
      <c r="Q401" s="868">
        <v>311.86217308237923</v>
      </c>
      <c r="S401" s="58"/>
      <c r="T401" s="58"/>
    </row>
    <row r="402" spans="1:20" ht="12.75">
      <c r="A402" s="1855" t="s">
        <v>189</v>
      </c>
      <c r="B402" s="238">
        <v>1</v>
      </c>
      <c r="C402" s="741"/>
      <c r="D402" s="742"/>
      <c r="E402" s="742"/>
      <c r="F402" s="743"/>
      <c r="G402" s="743"/>
      <c r="H402" s="743"/>
      <c r="I402" s="743"/>
      <c r="J402" s="743"/>
      <c r="K402" s="744"/>
      <c r="L402" s="743"/>
      <c r="M402" s="745"/>
      <c r="N402" s="746"/>
      <c r="O402" s="747"/>
      <c r="P402" s="748"/>
      <c r="Q402" s="749"/>
      <c r="S402" s="58"/>
      <c r="T402" s="58"/>
    </row>
    <row r="403" spans="1:20" ht="12.75">
      <c r="A403" s="1856"/>
      <c r="B403" s="247">
        <v>2</v>
      </c>
      <c r="C403" s="750"/>
      <c r="D403" s="751"/>
      <c r="E403" s="751"/>
      <c r="F403" s="752"/>
      <c r="G403" s="752"/>
      <c r="H403" s="752"/>
      <c r="I403" s="752"/>
      <c r="J403" s="752"/>
      <c r="K403" s="753"/>
      <c r="L403" s="752"/>
      <c r="M403" s="754"/>
      <c r="N403" s="755"/>
      <c r="O403" s="756"/>
      <c r="P403" s="757"/>
      <c r="Q403" s="758"/>
      <c r="S403" s="58"/>
      <c r="T403" s="58"/>
    </row>
    <row r="404" spans="1:20" ht="12.75">
      <c r="A404" s="1856"/>
      <c r="B404" s="247">
        <v>3</v>
      </c>
      <c r="C404" s="750"/>
      <c r="D404" s="751"/>
      <c r="E404" s="751"/>
      <c r="F404" s="752"/>
      <c r="G404" s="752"/>
      <c r="H404" s="752"/>
      <c r="I404" s="752"/>
      <c r="J404" s="752"/>
      <c r="K404" s="753"/>
      <c r="L404" s="752"/>
      <c r="M404" s="754"/>
      <c r="N404" s="755"/>
      <c r="O404" s="756"/>
      <c r="P404" s="757"/>
      <c r="Q404" s="758"/>
      <c r="S404" s="58"/>
      <c r="T404" s="58"/>
    </row>
    <row r="405" spans="1:20" ht="12.75">
      <c r="A405" s="1856"/>
      <c r="B405" s="247">
        <v>4</v>
      </c>
      <c r="C405" s="750"/>
      <c r="D405" s="751"/>
      <c r="E405" s="751"/>
      <c r="F405" s="752"/>
      <c r="G405" s="752"/>
      <c r="H405" s="752"/>
      <c r="I405" s="752"/>
      <c r="J405" s="752"/>
      <c r="K405" s="753"/>
      <c r="L405" s="752"/>
      <c r="M405" s="754"/>
      <c r="N405" s="755"/>
      <c r="O405" s="756"/>
      <c r="P405" s="757"/>
      <c r="Q405" s="758"/>
      <c r="S405" s="58"/>
      <c r="T405" s="58"/>
    </row>
    <row r="406" spans="1:20" ht="12.75">
      <c r="A406" s="1856"/>
      <c r="B406" s="247">
        <v>5</v>
      </c>
      <c r="C406" s="750"/>
      <c r="D406" s="751"/>
      <c r="E406" s="751"/>
      <c r="F406" s="752"/>
      <c r="G406" s="752"/>
      <c r="H406" s="752"/>
      <c r="I406" s="752"/>
      <c r="J406" s="752"/>
      <c r="K406" s="753"/>
      <c r="L406" s="752"/>
      <c r="M406" s="754"/>
      <c r="N406" s="755"/>
      <c r="O406" s="756"/>
      <c r="P406" s="757"/>
      <c r="Q406" s="758"/>
      <c r="S406" s="58"/>
      <c r="T406" s="58"/>
    </row>
    <row r="407" spans="1:20" ht="12.75">
      <c r="A407" s="1856"/>
      <c r="B407" s="247">
        <v>6</v>
      </c>
      <c r="C407" s="750"/>
      <c r="D407" s="751"/>
      <c r="E407" s="751"/>
      <c r="F407" s="752"/>
      <c r="G407" s="752"/>
      <c r="H407" s="752"/>
      <c r="I407" s="752"/>
      <c r="J407" s="752"/>
      <c r="K407" s="753"/>
      <c r="L407" s="752"/>
      <c r="M407" s="754"/>
      <c r="N407" s="755"/>
      <c r="O407" s="756"/>
      <c r="P407" s="757"/>
      <c r="Q407" s="758"/>
      <c r="S407" s="58"/>
      <c r="T407" s="58"/>
    </row>
    <row r="408" spans="1:20" ht="12.75">
      <c r="A408" s="1856"/>
      <c r="B408" s="247">
        <v>7</v>
      </c>
      <c r="C408" s="750"/>
      <c r="D408" s="751"/>
      <c r="E408" s="751"/>
      <c r="F408" s="752"/>
      <c r="G408" s="752"/>
      <c r="H408" s="752"/>
      <c r="I408" s="752"/>
      <c r="J408" s="752"/>
      <c r="K408" s="753"/>
      <c r="L408" s="752"/>
      <c r="M408" s="754"/>
      <c r="N408" s="755"/>
      <c r="O408" s="756"/>
      <c r="P408" s="757"/>
      <c r="Q408" s="758"/>
      <c r="S408" s="58"/>
      <c r="T408" s="58"/>
    </row>
    <row r="409" spans="1:20" ht="12.75">
      <c r="A409" s="1856"/>
      <c r="B409" s="247">
        <v>8</v>
      </c>
      <c r="C409" s="750"/>
      <c r="D409" s="751"/>
      <c r="E409" s="751"/>
      <c r="F409" s="752"/>
      <c r="G409" s="752"/>
      <c r="H409" s="752"/>
      <c r="I409" s="752"/>
      <c r="J409" s="752"/>
      <c r="K409" s="753"/>
      <c r="L409" s="752"/>
      <c r="M409" s="754"/>
      <c r="N409" s="755"/>
      <c r="O409" s="756"/>
      <c r="P409" s="757"/>
      <c r="Q409" s="758"/>
      <c r="S409" s="58"/>
      <c r="T409" s="58"/>
    </row>
    <row r="410" spans="1:20" ht="12.75">
      <c r="A410" s="1856"/>
      <c r="B410" s="247">
        <v>9</v>
      </c>
      <c r="C410" s="750"/>
      <c r="D410" s="751"/>
      <c r="E410" s="751"/>
      <c r="F410" s="752"/>
      <c r="G410" s="752"/>
      <c r="H410" s="752"/>
      <c r="I410" s="752"/>
      <c r="J410" s="752"/>
      <c r="K410" s="753"/>
      <c r="L410" s="752"/>
      <c r="M410" s="754"/>
      <c r="N410" s="755"/>
      <c r="O410" s="756"/>
      <c r="P410" s="757"/>
      <c r="Q410" s="758"/>
      <c r="S410" s="58"/>
      <c r="T410" s="58"/>
    </row>
    <row r="411" spans="1:20" ht="13.5" thickBot="1">
      <c r="A411" s="1857"/>
      <c r="B411" s="256">
        <v>10</v>
      </c>
      <c r="C411" s="759"/>
      <c r="D411" s="760"/>
      <c r="E411" s="760"/>
      <c r="F411" s="761"/>
      <c r="G411" s="761"/>
      <c r="H411" s="761"/>
      <c r="I411" s="761"/>
      <c r="J411" s="761"/>
      <c r="K411" s="762"/>
      <c r="L411" s="761"/>
      <c r="M411" s="763"/>
      <c r="N411" s="764"/>
      <c r="O411" s="765"/>
      <c r="P411" s="766"/>
      <c r="Q411" s="767"/>
      <c r="S411" s="58"/>
      <c r="T411" s="58"/>
    </row>
    <row r="412" spans="1:20" ht="12.75">
      <c r="A412" s="1831" t="s">
        <v>200</v>
      </c>
      <c r="B412" s="24">
        <v>1</v>
      </c>
      <c r="C412" s="768"/>
      <c r="D412" s="769"/>
      <c r="E412" s="769"/>
      <c r="F412" s="770"/>
      <c r="G412" s="770"/>
      <c r="H412" s="770"/>
      <c r="I412" s="770"/>
      <c r="J412" s="770"/>
      <c r="K412" s="771"/>
      <c r="L412" s="770"/>
      <c r="M412" s="772"/>
      <c r="N412" s="773"/>
      <c r="O412" s="774"/>
      <c r="P412" s="775"/>
      <c r="Q412" s="776"/>
      <c r="S412" s="58"/>
      <c r="T412" s="58"/>
    </row>
    <row r="413" spans="1:20" ht="12.75">
      <c r="A413" s="1832"/>
      <c r="B413" s="26">
        <v>2</v>
      </c>
      <c r="C413" s="777"/>
      <c r="D413" s="778"/>
      <c r="E413" s="778"/>
      <c r="F413" s="779"/>
      <c r="G413" s="779"/>
      <c r="H413" s="779"/>
      <c r="I413" s="779"/>
      <c r="J413" s="779"/>
      <c r="K413" s="780"/>
      <c r="L413" s="779"/>
      <c r="M413" s="781"/>
      <c r="N413" s="782"/>
      <c r="O413" s="783"/>
      <c r="P413" s="784"/>
      <c r="Q413" s="785"/>
      <c r="S413" s="58"/>
      <c r="T413" s="58"/>
    </row>
    <row r="414" spans="1:20" ht="12.75">
      <c r="A414" s="1832"/>
      <c r="B414" s="26">
        <v>3</v>
      </c>
      <c r="C414" s="777"/>
      <c r="D414" s="778"/>
      <c r="E414" s="778"/>
      <c r="F414" s="779"/>
      <c r="G414" s="779"/>
      <c r="H414" s="779"/>
      <c r="I414" s="779"/>
      <c r="J414" s="779"/>
      <c r="K414" s="780"/>
      <c r="L414" s="779"/>
      <c r="M414" s="781"/>
      <c r="N414" s="782"/>
      <c r="O414" s="783"/>
      <c r="P414" s="784"/>
      <c r="Q414" s="785"/>
      <c r="S414" s="58"/>
      <c r="T414" s="58"/>
    </row>
    <row r="415" spans="1:20" ht="12.75">
      <c r="A415" s="1832"/>
      <c r="B415" s="26">
        <v>4</v>
      </c>
      <c r="C415" s="777"/>
      <c r="D415" s="778"/>
      <c r="E415" s="778"/>
      <c r="F415" s="779"/>
      <c r="G415" s="779"/>
      <c r="H415" s="779"/>
      <c r="I415" s="779"/>
      <c r="J415" s="779"/>
      <c r="K415" s="780"/>
      <c r="L415" s="779"/>
      <c r="M415" s="781"/>
      <c r="N415" s="782"/>
      <c r="O415" s="783"/>
      <c r="P415" s="784"/>
      <c r="Q415" s="785"/>
      <c r="S415" s="58"/>
      <c r="T415" s="58"/>
    </row>
    <row r="416" spans="1:20" ht="12.75">
      <c r="A416" s="1832"/>
      <c r="B416" s="26">
        <v>5</v>
      </c>
      <c r="C416" s="777"/>
      <c r="D416" s="778"/>
      <c r="E416" s="778"/>
      <c r="F416" s="779"/>
      <c r="G416" s="779"/>
      <c r="H416" s="779"/>
      <c r="I416" s="779"/>
      <c r="J416" s="779"/>
      <c r="K416" s="780"/>
      <c r="L416" s="779"/>
      <c r="M416" s="781"/>
      <c r="N416" s="782"/>
      <c r="O416" s="783"/>
      <c r="P416" s="784"/>
      <c r="Q416" s="785"/>
      <c r="S416" s="58"/>
      <c r="T416" s="58"/>
    </row>
    <row r="417" spans="1:20" ht="12.75">
      <c r="A417" s="1832"/>
      <c r="B417" s="26">
        <v>6</v>
      </c>
      <c r="C417" s="777"/>
      <c r="D417" s="778"/>
      <c r="E417" s="778"/>
      <c r="F417" s="779"/>
      <c r="G417" s="779"/>
      <c r="H417" s="779"/>
      <c r="I417" s="779"/>
      <c r="J417" s="779"/>
      <c r="K417" s="780"/>
      <c r="L417" s="779"/>
      <c r="M417" s="781"/>
      <c r="N417" s="782"/>
      <c r="O417" s="783"/>
      <c r="P417" s="784"/>
      <c r="Q417" s="785"/>
      <c r="S417" s="58"/>
      <c r="T417" s="58"/>
    </row>
    <row r="418" spans="1:20" ht="12.75">
      <c r="A418" s="1832"/>
      <c r="B418" s="26">
        <v>7</v>
      </c>
      <c r="C418" s="777"/>
      <c r="D418" s="778"/>
      <c r="E418" s="778"/>
      <c r="F418" s="779"/>
      <c r="G418" s="779"/>
      <c r="H418" s="779"/>
      <c r="I418" s="779"/>
      <c r="J418" s="779"/>
      <c r="K418" s="780"/>
      <c r="L418" s="779"/>
      <c r="M418" s="781"/>
      <c r="N418" s="782"/>
      <c r="O418" s="783"/>
      <c r="P418" s="784"/>
      <c r="Q418" s="785"/>
      <c r="S418" s="58"/>
      <c r="T418" s="58"/>
    </row>
    <row r="419" spans="1:20" ht="12.75">
      <c r="A419" s="1832"/>
      <c r="B419" s="26">
        <v>8</v>
      </c>
      <c r="C419" s="777"/>
      <c r="D419" s="778"/>
      <c r="E419" s="778"/>
      <c r="F419" s="779"/>
      <c r="G419" s="779"/>
      <c r="H419" s="779"/>
      <c r="I419" s="779"/>
      <c r="J419" s="779"/>
      <c r="K419" s="780"/>
      <c r="L419" s="779"/>
      <c r="M419" s="781"/>
      <c r="N419" s="782"/>
      <c r="O419" s="783"/>
      <c r="P419" s="784"/>
      <c r="Q419" s="785"/>
      <c r="S419" s="58"/>
      <c r="T419" s="58"/>
    </row>
    <row r="420" spans="1:20" ht="12.75">
      <c r="A420" s="1832"/>
      <c r="B420" s="26">
        <v>9</v>
      </c>
      <c r="C420" s="777"/>
      <c r="D420" s="778"/>
      <c r="E420" s="778"/>
      <c r="F420" s="779"/>
      <c r="G420" s="779"/>
      <c r="H420" s="779"/>
      <c r="I420" s="779"/>
      <c r="J420" s="779"/>
      <c r="K420" s="780"/>
      <c r="L420" s="779"/>
      <c r="M420" s="781"/>
      <c r="N420" s="782"/>
      <c r="O420" s="783"/>
      <c r="P420" s="784"/>
      <c r="Q420" s="785"/>
      <c r="S420" s="58"/>
      <c r="T420" s="58"/>
    </row>
    <row r="421" spans="1:20" ht="13.5" thickBot="1">
      <c r="A421" s="1833"/>
      <c r="B421" s="466">
        <v>10</v>
      </c>
      <c r="C421" s="786"/>
      <c r="D421" s="787"/>
      <c r="E421" s="787"/>
      <c r="F421" s="788"/>
      <c r="G421" s="788"/>
      <c r="H421" s="788"/>
      <c r="I421" s="788"/>
      <c r="J421" s="788"/>
      <c r="K421" s="789"/>
      <c r="L421" s="788"/>
      <c r="M421" s="790"/>
      <c r="N421" s="791"/>
      <c r="O421" s="792"/>
      <c r="P421" s="793"/>
      <c r="Q421" s="794"/>
      <c r="S421" s="58"/>
      <c r="T421" s="58"/>
    </row>
    <row r="422" spans="1:20" ht="12.75">
      <c r="A422" s="274" t="s">
        <v>209</v>
      </c>
      <c r="B422" s="274" t="s">
        <v>395</v>
      </c>
      <c r="C422" s="275"/>
      <c r="D422" s="276"/>
      <c r="E422" s="276"/>
      <c r="F422" s="275"/>
      <c r="G422" s="275"/>
      <c r="H422" s="456"/>
      <c r="I422" s="456"/>
      <c r="J422" s="456"/>
      <c r="K422" s="457"/>
      <c r="L422" s="456"/>
      <c r="M422" s="458"/>
      <c r="N422" s="459"/>
      <c r="O422" s="460"/>
      <c r="P422" s="461"/>
      <c r="Q422" s="461"/>
      <c r="S422" s="58"/>
      <c r="T422" s="58"/>
    </row>
    <row r="423" spans="1:20" ht="12.75">
      <c r="A423" s="274"/>
      <c r="B423" s="274"/>
      <c r="C423" s="275"/>
      <c r="D423" s="276"/>
      <c r="E423" s="276"/>
      <c r="F423" s="275"/>
      <c r="G423" s="275"/>
      <c r="H423" s="456"/>
      <c r="I423" s="456"/>
      <c r="J423" s="456"/>
      <c r="K423" s="457"/>
      <c r="L423" s="456"/>
      <c r="M423" s="458"/>
      <c r="N423" s="459"/>
      <c r="O423" s="460"/>
      <c r="P423" s="461"/>
      <c r="Q423" s="461"/>
      <c r="S423" s="58"/>
      <c r="T423" s="58"/>
    </row>
    <row r="424" spans="1:20" ht="15">
      <c r="A424" s="1792" t="s">
        <v>401</v>
      </c>
      <c r="B424" s="1792"/>
      <c r="C424" s="1792"/>
      <c r="D424" s="1792"/>
      <c r="E424" s="1792"/>
      <c r="F424" s="1792"/>
      <c r="G424" s="1792"/>
      <c r="H424" s="1792"/>
      <c r="I424" s="1792"/>
      <c r="J424" s="1792"/>
      <c r="K424" s="1792"/>
      <c r="L424" s="1792"/>
      <c r="M424" s="1792"/>
      <c r="N424" s="1792"/>
      <c r="O424" s="1792"/>
      <c r="P424" s="1792"/>
      <c r="Q424" s="1792"/>
      <c r="S424" s="1122"/>
      <c r="T424" s="1122"/>
    </row>
    <row r="425" spans="1:20" ht="18" customHeight="1" thickBot="1">
      <c r="A425" s="1766" t="s">
        <v>827</v>
      </c>
      <c r="B425" s="1766"/>
      <c r="C425" s="1766"/>
      <c r="D425" s="1766"/>
      <c r="E425" s="1766"/>
      <c r="F425" s="1766"/>
      <c r="G425" s="1766"/>
      <c r="H425" s="1766"/>
      <c r="I425" s="1766"/>
      <c r="J425" s="1766"/>
      <c r="K425" s="1766"/>
      <c r="L425" s="1766"/>
      <c r="M425" s="1766"/>
      <c r="N425" s="1766"/>
      <c r="O425" s="1766"/>
      <c r="P425" s="1766"/>
      <c r="Q425" s="1766"/>
      <c r="S425" s="58"/>
      <c r="T425" s="58"/>
    </row>
    <row r="426" spans="6:20" ht="13.5" thickBot="1">
      <c r="F426" s="145"/>
      <c r="G426" s="145"/>
      <c r="H426" s="145"/>
      <c r="I426" s="145"/>
      <c r="S426" s="58"/>
      <c r="T426" s="58"/>
    </row>
    <row r="427" spans="1:20" ht="12.75" customHeight="1">
      <c r="A427" s="1839" t="s">
        <v>1</v>
      </c>
      <c r="B427" s="1710" t="s">
        <v>0</v>
      </c>
      <c r="C427" s="1713" t="s">
        <v>2</v>
      </c>
      <c r="D427" s="1713" t="s">
        <v>3</v>
      </c>
      <c r="E427" s="1713" t="s">
        <v>13</v>
      </c>
      <c r="F427" s="1717" t="s">
        <v>14</v>
      </c>
      <c r="G427" s="1718"/>
      <c r="H427" s="1718"/>
      <c r="I427" s="1719"/>
      <c r="J427" s="1713" t="s">
        <v>4</v>
      </c>
      <c r="K427" s="1713" t="s">
        <v>15</v>
      </c>
      <c r="L427" s="1713" t="s">
        <v>5</v>
      </c>
      <c r="M427" s="1713" t="s">
        <v>6</v>
      </c>
      <c r="N427" s="1713" t="s">
        <v>16</v>
      </c>
      <c r="O427" s="1720" t="s">
        <v>17</v>
      </c>
      <c r="P427" s="1713" t="s">
        <v>25</v>
      </c>
      <c r="Q427" s="1722" t="s">
        <v>26</v>
      </c>
      <c r="S427" s="58"/>
      <c r="T427" s="58"/>
    </row>
    <row r="428" spans="1:20" ht="33.75">
      <c r="A428" s="1840"/>
      <c r="B428" s="1711"/>
      <c r="C428" s="1714"/>
      <c r="D428" s="1716"/>
      <c r="E428" s="1716"/>
      <c r="F428" s="21" t="s">
        <v>18</v>
      </c>
      <c r="G428" s="21" t="s">
        <v>19</v>
      </c>
      <c r="H428" s="21" t="s">
        <v>20</v>
      </c>
      <c r="I428" s="21" t="s">
        <v>21</v>
      </c>
      <c r="J428" s="1716"/>
      <c r="K428" s="1716"/>
      <c r="L428" s="1716"/>
      <c r="M428" s="1716"/>
      <c r="N428" s="1716"/>
      <c r="O428" s="1721"/>
      <c r="P428" s="1716"/>
      <c r="Q428" s="1723"/>
      <c r="S428" s="58"/>
      <c r="T428" s="58"/>
    </row>
    <row r="429" spans="1:20" ht="12.75">
      <c r="A429" s="1841"/>
      <c r="B429" s="1800"/>
      <c r="C429" s="1716"/>
      <c r="D429" s="155" t="s">
        <v>7</v>
      </c>
      <c r="E429" s="155" t="s">
        <v>8</v>
      </c>
      <c r="F429" s="155" t="s">
        <v>9</v>
      </c>
      <c r="G429" s="155" t="s">
        <v>9</v>
      </c>
      <c r="H429" s="155" t="s">
        <v>9</v>
      </c>
      <c r="I429" s="155" t="s">
        <v>9</v>
      </c>
      <c r="J429" s="155" t="s">
        <v>22</v>
      </c>
      <c r="K429" s="155" t="s">
        <v>9</v>
      </c>
      <c r="L429" s="155" t="s">
        <v>22</v>
      </c>
      <c r="M429" s="155" t="s">
        <v>95</v>
      </c>
      <c r="N429" s="155" t="s">
        <v>10</v>
      </c>
      <c r="O429" s="155" t="s">
        <v>96</v>
      </c>
      <c r="P429" s="156" t="s">
        <v>27</v>
      </c>
      <c r="Q429" s="157" t="s">
        <v>28</v>
      </c>
      <c r="S429" s="58"/>
      <c r="T429" s="58"/>
    </row>
    <row r="430" spans="1:20" ht="13.5" thickBot="1">
      <c r="A430" s="158">
        <v>1</v>
      </c>
      <c r="B430" s="159">
        <v>2</v>
      </c>
      <c r="C430" s="160">
        <v>3</v>
      </c>
      <c r="D430" s="161">
        <v>4</v>
      </c>
      <c r="E430" s="161">
        <v>5</v>
      </c>
      <c r="F430" s="161">
        <v>6</v>
      </c>
      <c r="G430" s="161">
        <v>7</v>
      </c>
      <c r="H430" s="161">
        <v>8</v>
      </c>
      <c r="I430" s="161">
        <v>9</v>
      </c>
      <c r="J430" s="161">
        <v>10</v>
      </c>
      <c r="K430" s="161">
        <v>11</v>
      </c>
      <c r="L430" s="160">
        <v>12</v>
      </c>
      <c r="M430" s="161">
        <v>13</v>
      </c>
      <c r="N430" s="161">
        <v>14</v>
      </c>
      <c r="O430" s="162">
        <v>15</v>
      </c>
      <c r="P430" s="160">
        <v>16</v>
      </c>
      <c r="Q430" s="163">
        <v>17</v>
      </c>
      <c r="S430" s="58"/>
      <c r="T430" s="58"/>
    </row>
    <row r="431" spans="1:20" ht="12.75" customHeight="1">
      <c r="A431" s="1848" t="s">
        <v>149</v>
      </c>
      <c r="B431" s="465">
        <v>1</v>
      </c>
      <c r="C431" s="795"/>
      <c r="D431" s="796"/>
      <c r="E431" s="796"/>
      <c r="F431" s="797"/>
      <c r="G431" s="798"/>
      <c r="H431" s="798"/>
      <c r="I431" s="798"/>
      <c r="J431" s="798"/>
      <c r="K431" s="799"/>
      <c r="L431" s="798"/>
      <c r="M431" s="800"/>
      <c r="N431" s="801"/>
      <c r="O431" s="802"/>
      <c r="P431" s="803"/>
      <c r="Q431" s="804"/>
      <c r="S431" s="58"/>
      <c r="T431" s="58"/>
    </row>
    <row r="432" spans="1:20" ht="12.75">
      <c r="A432" s="1858"/>
      <c r="B432" s="166">
        <v>2</v>
      </c>
      <c r="C432" s="795"/>
      <c r="D432" s="796"/>
      <c r="E432" s="796"/>
      <c r="F432" s="797"/>
      <c r="G432" s="798"/>
      <c r="H432" s="798"/>
      <c r="I432" s="798"/>
      <c r="J432" s="798"/>
      <c r="K432" s="799"/>
      <c r="L432" s="798"/>
      <c r="M432" s="800"/>
      <c r="N432" s="801"/>
      <c r="O432" s="802"/>
      <c r="P432" s="803"/>
      <c r="Q432" s="805"/>
      <c r="S432" s="58"/>
      <c r="T432" s="58"/>
    </row>
    <row r="433" spans="1:20" ht="12.75">
      <c r="A433" s="1858"/>
      <c r="B433" s="166">
        <v>3</v>
      </c>
      <c r="C433" s="795"/>
      <c r="D433" s="796"/>
      <c r="E433" s="796"/>
      <c r="F433" s="797"/>
      <c r="G433" s="798"/>
      <c r="H433" s="798"/>
      <c r="I433" s="798"/>
      <c r="J433" s="798"/>
      <c r="K433" s="799"/>
      <c r="L433" s="798"/>
      <c r="M433" s="800"/>
      <c r="N433" s="801"/>
      <c r="O433" s="802"/>
      <c r="P433" s="803"/>
      <c r="Q433" s="805"/>
      <c r="S433" s="58"/>
      <c r="T433" s="58"/>
    </row>
    <row r="434" spans="1:20" ht="12.75">
      <c r="A434" s="1858"/>
      <c r="B434" s="166">
        <v>4</v>
      </c>
      <c r="C434" s="795"/>
      <c r="D434" s="796"/>
      <c r="E434" s="796"/>
      <c r="F434" s="797"/>
      <c r="G434" s="798"/>
      <c r="H434" s="798"/>
      <c r="I434" s="798"/>
      <c r="J434" s="798"/>
      <c r="K434" s="799"/>
      <c r="L434" s="798"/>
      <c r="M434" s="800"/>
      <c r="N434" s="801"/>
      <c r="O434" s="802"/>
      <c r="P434" s="803"/>
      <c r="Q434" s="805"/>
      <c r="S434" s="58"/>
      <c r="T434" s="58"/>
    </row>
    <row r="435" spans="1:20" ht="12.75">
      <c r="A435" s="1858"/>
      <c r="B435" s="166">
        <v>5</v>
      </c>
      <c r="C435" s="795"/>
      <c r="D435" s="796"/>
      <c r="E435" s="796"/>
      <c r="F435" s="797"/>
      <c r="G435" s="798"/>
      <c r="H435" s="798"/>
      <c r="I435" s="798"/>
      <c r="J435" s="798"/>
      <c r="K435" s="799"/>
      <c r="L435" s="798"/>
      <c r="M435" s="800"/>
      <c r="N435" s="801"/>
      <c r="O435" s="802"/>
      <c r="P435" s="803"/>
      <c r="Q435" s="805"/>
      <c r="S435" s="58"/>
      <c r="T435" s="58"/>
    </row>
    <row r="436" spans="1:20" ht="12.75">
      <c r="A436" s="1858"/>
      <c r="B436" s="166">
        <v>6</v>
      </c>
      <c r="C436" s="795"/>
      <c r="D436" s="796"/>
      <c r="E436" s="796"/>
      <c r="F436" s="797"/>
      <c r="G436" s="798"/>
      <c r="H436" s="798"/>
      <c r="I436" s="798"/>
      <c r="J436" s="798"/>
      <c r="K436" s="799"/>
      <c r="L436" s="798"/>
      <c r="M436" s="800"/>
      <c r="N436" s="801"/>
      <c r="O436" s="802"/>
      <c r="P436" s="803"/>
      <c r="Q436" s="805"/>
      <c r="S436" s="58"/>
      <c r="T436" s="58"/>
    </row>
    <row r="437" spans="1:20" ht="12.75">
      <c r="A437" s="1858"/>
      <c r="B437" s="166">
        <v>7</v>
      </c>
      <c r="C437" s="795"/>
      <c r="D437" s="796"/>
      <c r="E437" s="796"/>
      <c r="F437" s="797"/>
      <c r="G437" s="798"/>
      <c r="H437" s="798"/>
      <c r="I437" s="798"/>
      <c r="J437" s="798"/>
      <c r="K437" s="799"/>
      <c r="L437" s="798"/>
      <c r="M437" s="800"/>
      <c r="N437" s="801"/>
      <c r="O437" s="802"/>
      <c r="P437" s="803"/>
      <c r="Q437" s="805"/>
      <c r="S437" s="58"/>
      <c r="T437" s="58"/>
    </row>
    <row r="438" spans="1:20" ht="12.75">
      <c r="A438" s="1858"/>
      <c r="B438" s="166">
        <v>8</v>
      </c>
      <c r="C438" s="795"/>
      <c r="D438" s="796"/>
      <c r="E438" s="796"/>
      <c r="F438" s="797"/>
      <c r="G438" s="798"/>
      <c r="H438" s="798"/>
      <c r="I438" s="798"/>
      <c r="J438" s="798"/>
      <c r="K438" s="799"/>
      <c r="L438" s="798"/>
      <c r="M438" s="800"/>
      <c r="N438" s="801"/>
      <c r="O438" s="802"/>
      <c r="P438" s="803"/>
      <c r="Q438" s="805"/>
      <c r="S438" s="58"/>
      <c r="T438" s="58"/>
    </row>
    <row r="439" spans="1:20" ht="12.75">
      <c r="A439" s="1858"/>
      <c r="B439" s="166">
        <v>9</v>
      </c>
      <c r="C439" s="795"/>
      <c r="D439" s="796"/>
      <c r="E439" s="796"/>
      <c r="F439" s="797"/>
      <c r="G439" s="798"/>
      <c r="H439" s="798"/>
      <c r="I439" s="798"/>
      <c r="J439" s="798"/>
      <c r="K439" s="799"/>
      <c r="L439" s="798"/>
      <c r="M439" s="800"/>
      <c r="N439" s="801"/>
      <c r="O439" s="802"/>
      <c r="P439" s="803"/>
      <c r="Q439" s="805"/>
      <c r="S439" s="58"/>
      <c r="T439" s="58"/>
    </row>
    <row r="440" spans="1:20" ht="13.5" thickBot="1">
      <c r="A440" s="1858"/>
      <c r="B440" s="166">
        <v>10</v>
      </c>
      <c r="C440" s="795"/>
      <c r="D440" s="796"/>
      <c r="E440" s="796"/>
      <c r="F440" s="797"/>
      <c r="G440" s="798"/>
      <c r="H440" s="798"/>
      <c r="I440" s="798"/>
      <c r="J440" s="798"/>
      <c r="K440" s="799"/>
      <c r="L440" s="798"/>
      <c r="M440" s="800"/>
      <c r="N440" s="801"/>
      <c r="O440" s="802"/>
      <c r="P440" s="803"/>
      <c r="Q440" s="805"/>
      <c r="S440" s="58"/>
      <c r="T440" s="58"/>
    </row>
    <row r="441" spans="1:20" ht="12.75" customHeight="1">
      <c r="A441" s="1859" t="s">
        <v>157</v>
      </c>
      <c r="B441" s="17">
        <v>1</v>
      </c>
      <c r="C441" s="806"/>
      <c r="D441" s="807"/>
      <c r="E441" s="807"/>
      <c r="F441" s="808"/>
      <c r="G441" s="808"/>
      <c r="H441" s="808"/>
      <c r="I441" s="808"/>
      <c r="J441" s="808"/>
      <c r="K441" s="809"/>
      <c r="L441" s="808"/>
      <c r="M441" s="810"/>
      <c r="N441" s="811"/>
      <c r="O441" s="812"/>
      <c r="P441" s="813"/>
      <c r="Q441" s="814"/>
      <c r="S441" s="58"/>
      <c r="T441" s="58"/>
    </row>
    <row r="442" spans="1:20" ht="12.75">
      <c r="A442" s="1860"/>
      <c r="B442" s="18">
        <v>2</v>
      </c>
      <c r="C442" s="815"/>
      <c r="D442" s="816"/>
      <c r="E442" s="816"/>
      <c r="F442" s="817"/>
      <c r="G442" s="817"/>
      <c r="H442" s="817"/>
      <c r="I442" s="817"/>
      <c r="J442" s="817"/>
      <c r="K442" s="818"/>
      <c r="L442" s="817"/>
      <c r="M442" s="819"/>
      <c r="N442" s="820"/>
      <c r="O442" s="821"/>
      <c r="P442" s="822"/>
      <c r="Q442" s="823"/>
      <c r="S442" s="58"/>
      <c r="T442" s="58"/>
    </row>
    <row r="443" spans="1:20" ht="12.75">
      <c r="A443" s="1860"/>
      <c r="B443" s="18">
        <v>3</v>
      </c>
      <c r="C443" s="815"/>
      <c r="D443" s="816"/>
      <c r="E443" s="816"/>
      <c r="F443" s="817"/>
      <c r="G443" s="817"/>
      <c r="H443" s="817"/>
      <c r="I443" s="817"/>
      <c r="J443" s="817"/>
      <c r="K443" s="818"/>
      <c r="L443" s="817"/>
      <c r="M443" s="819"/>
      <c r="N443" s="820"/>
      <c r="O443" s="821"/>
      <c r="P443" s="822"/>
      <c r="Q443" s="823"/>
      <c r="S443" s="58"/>
      <c r="T443" s="58"/>
    </row>
    <row r="444" spans="1:20" ht="12.75">
      <c r="A444" s="1860"/>
      <c r="B444" s="18">
        <v>4</v>
      </c>
      <c r="C444" s="815"/>
      <c r="D444" s="816"/>
      <c r="E444" s="816"/>
      <c r="F444" s="817"/>
      <c r="G444" s="817"/>
      <c r="H444" s="817"/>
      <c r="I444" s="817"/>
      <c r="J444" s="817"/>
      <c r="K444" s="818"/>
      <c r="L444" s="817"/>
      <c r="M444" s="819"/>
      <c r="N444" s="820"/>
      <c r="O444" s="821"/>
      <c r="P444" s="822"/>
      <c r="Q444" s="823"/>
      <c r="S444" s="58"/>
      <c r="T444" s="58"/>
    </row>
    <row r="445" spans="1:20" ht="12.75">
      <c r="A445" s="1860"/>
      <c r="B445" s="18">
        <v>5</v>
      </c>
      <c r="C445" s="815"/>
      <c r="D445" s="816"/>
      <c r="E445" s="816"/>
      <c r="F445" s="817"/>
      <c r="G445" s="817"/>
      <c r="H445" s="817"/>
      <c r="I445" s="817"/>
      <c r="J445" s="817"/>
      <c r="K445" s="818"/>
      <c r="L445" s="817"/>
      <c r="M445" s="819"/>
      <c r="N445" s="820"/>
      <c r="O445" s="821"/>
      <c r="P445" s="822"/>
      <c r="Q445" s="823"/>
      <c r="S445" s="58"/>
      <c r="T445" s="58"/>
    </row>
    <row r="446" spans="1:20" ht="12.75">
      <c r="A446" s="1860"/>
      <c r="B446" s="18">
        <v>6</v>
      </c>
      <c r="C446" s="815"/>
      <c r="D446" s="816"/>
      <c r="E446" s="816"/>
      <c r="F446" s="817"/>
      <c r="G446" s="817"/>
      <c r="H446" s="817"/>
      <c r="I446" s="817"/>
      <c r="J446" s="817"/>
      <c r="K446" s="818"/>
      <c r="L446" s="817"/>
      <c r="M446" s="819"/>
      <c r="N446" s="820"/>
      <c r="O446" s="821"/>
      <c r="P446" s="822"/>
      <c r="Q446" s="823"/>
      <c r="S446" s="58"/>
      <c r="T446" s="58"/>
    </row>
    <row r="447" spans="1:20" ht="12.75">
      <c r="A447" s="1860"/>
      <c r="B447" s="18">
        <v>7</v>
      </c>
      <c r="C447" s="815"/>
      <c r="D447" s="816"/>
      <c r="E447" s="816"/>
      <c r="F447" s="817"/>
      <c r="G447" s="817"/>
      <c r="H447" s="817"/>
      <c r="I447" s="817"/>
      <c r="J447" s="817"/>
      <c r="K447" s="818"/>
      <c r="L447" s="817"/>
      <c r="M447" s="819"/>
      <c r="N447" s="820"/>
      <c r="O447" s="821"/>
      <c r="P447" s="822"/>
      <c r="Q447" s="823"/>
      <c r="S447" s="58"/>
      <c r="T447" s="58"/>
    </row>
    <row r="448" spans="1:20" ht="12.75">
      <c r="A448" s="1860"/>
      <c r="B448" s="18">
        <v>8</v>
      </c>
      <c r="C448" s="815"/>
      <c r="D448" s="816"/>
      <c r="E448" s="816"/>
      <c r="F448" s="817"/>
      <c r="G448" s="817"/>
      <c r="H448" s="817"/>
      <c r="I448" s="817"/>
      <c r="J448" s="817"/>
      <c r="K448" s="818"/>
      <c r="L448" s="817"/>
      <c r="M448" s="819"/>
      <c r="N448" s="820"/>
      <c r="O448" s="821"/>
      <c r="P448" s="822"/>
      <c r="Q448" s="823"/>
      <c r="S448" s="58"/>
      <c r="T448" s="58"/>
    </row>
    <row r="449" spans="1:20" ht="12.75">
      <c r="A449" s="1860"/>
      <c r="B449" s="18">
        <v>9</v>
      </c>
      <c r="C449" s="815"/>
      <c r="D449" s="816"/>
      <c r="E449" s="816"/>
      <c r="F449" s="817"/>
      <c r="G449" s="817"/>
      <c r="H449" s="817"/>
      <c r="I449" s="817"/>
      <c r="J449" s="817"/>
      <c r="K449" s="818"/>
      <c r="L449" s="817"/>
      <c r="M449" s="819"/>
      <c r="N449" s="820"/>
      <c r="O449" s="821"/>
      <c r="P449" s="822"/>
      <c r="Q449" s="823"/>
      <c r="S449" s="58"/>
      <c r="T449" s="58"/>
    </row>
    <row r="450" spans="1:20" ht="13.5" thickBot="1">
      <c r="A450" s="1861"/>
      <c r="B450" s="60">
        <v>10</v>
      </c>
      <c r="C450" s="815"/>
      <c r="D450" s="816"/>
      <c r="E450" s="816"/>
      <c r="F450" s="817"/>
      <c r="G450" s="817"/>
      <c r="H450" s="817"/>
      <c r="I450" s="817"/>
      <c r="J450" s="817"/>
      <c r="K450" s="818"/>
      <c r="L450" s="817"/>
      <c r="M450" s="819"/>
      <c r="N450" s="820"/>
      <c r="O450" s="821"/>
      <c r="P450" s="822"/>
      <c r="Q450" s="823"/>
      <c r="S450" s="58"/>
      <c r="T450" s="58"/>
    </row>
    <row r="451" spans="1:20" ht="12.75">
      <c r="A451" s="1862" t="s">
        <v>167</v>
      </c>
      <c r="B451" s="196">
        <v>1</v>
      </c>
      <c r="C451" s="824"/>
      <c r="D451" s="825"/>
      <c r="E451" s="825"/>
      <c r="F451" s="826"/>
      <c r="G451" s="826"/>
      <c r="H451" s="826"/>
      <c r="I451" s="826"/>
      <c r="J451" s="826"/>
      <c r="K451" s="827"/>
      <c r="L451" s="826"/>
      <c r="M451" s="828"/>
      <c r="N451" s="829"/>
      <c r="O451" s="830"/>
      <c r="P451" s="831"/>
      <c r="Q451" s="832"/>
      <c r="S451" s="58"/>
      <c r="T451" s="58"/>
    </row>
    <row r="452" spans="1:20" ht="12.75">
      <c r="A452" s="1863"/>
      <c r="B452" s="205">
        <v>2</v>
      </c>
      <c r="C452" s="833"/>
      <c r="D452" s="834"/>
      <c r="E452" s="834"/>
      <c r="F452" s="835"/>
      <c r="G452" s="835"/>
      <c r="H452" s="835"/>
      <c r="I452" s="835"/>
      <c r="J452" s="835"/>
      <c r="K452" s="836"/>
      <c r="L452" s="835"/>
      <c r="M452" s="837"/>
      <c r="N452" s="838"/>
      <c r="O452" s="839"/>
      <c r="P452" s="840"/>
      <c r="Q452" s="841"/>
      <c r="S452" s="58"/>
      <c r="T452" s="58"/>
    </row>
    <row r="453" spans="1:20" ht="12.75">
      <c r="A453" s="1863"/>
      <c r="B453" s="205">
        <v>3</v>
      </c>
      <c r="C453" s="833"/>
      <c r="D453" s="834"/>
      <c r="E453" s="834"/>
      <c r="F453" s="835"/>
      <c r="G453" s="835"/>
      <c r="H453" s="835"/>
      <c r="I453" s="835"/>
      <c r="J453" s="835"/>
      <c r="K453" s="836"/>
      <c r="L453" s="835"/>
      <c r="M453" s="837"/>
      <c r="N453" s="838"/>
      <c r="O453" s="839"/>
      <c r="P453" s="840"/>
      <c r="Q453" s="841"/>
      <c r="S453" s="58"/>
      <c r="T453" s="58"/>
    </row>
    <row r="454" spans="1:20" ht="12.75">
      <c r="A454" s="1863"/>
      <c r="B454" s="205">
        <v>4</v>
      </c>
      <c r="C454" s="833"/>
      <c r="D454" s="834"/>
      <c r="E454" s="834"/>
      <c r="F454" s="835"/>
      <c r="G454" s="835"/>
      <c r="H454" s="835"/>
      <c r="I454" s="835"/>
      <c r="J454" s="835"/>
      <c r="K454" s="836"/>
      <c r="L454" s="835"/>
      <c r="M454" s="837"/>
      <c r="N454" s="838"/>
      <c r="O454" s="839"/>
      <c r="P454" s="840"/>
      <c r="Q454" s="841"/>
      <c r="S454" s="58"/>
      <c r="T454" s="58"/>
    </row>
    <row r="455" spans="1:20" ht="12.75">
      <c r="A455" s="1863"/>
      <c r="B455" s="205">
        <v>5</v>
      </c>
      <c r="C455" s="833"/>
      <c r="D455" s="834"/>
      <c r="E455" s="834"/>
      <c r="F455" s="835"/>
      <c r="G455" s="835"/>
      <c r="H455" s="835"/>
      <c r="I455" s="835"/>
      <c r="J455" s="835"/>
      <c r="K455" s="836"/>
      <c r="L455" s="835"/>
      <c r="M455" s="837"/>
      <c r="N455" s="838"/>
      <c r="O455" s="839"/>
      <c r="P455" s="840"/>
      <c r="Q455" s="841"/>
      <c r="S455" s="58"/>
      <c r="T455" s="58"/>
    </row>
    <row r="456" spans="1:20" ht="12.75">
      <c r="A456" s="1863"/>
      <c r="B456" s="205">
        <v>6</v>
      </c>
      <c r="C456" s="833"/>
      <c r="D456" s="834"/>
      <c r="E456" s="834"/>
      <c r="F456" s="835"/>
      <c r="G456" s="835"/>
      <c r="H456" s="835"/>
      <c r="I456" s="835"/>
      <c r="J456" s="835"/>
      <c r="K456" s="836"/>
      <c r="L456" s="835"/>
      <c r="M456" s="837"/>
      <c r="N456" s="838"/>
      <c r="O456" s="839"/>
      <c r="P456" s="840"/>
      <c r="Q456" s="841"/>
      <c r="S456" s="58"/>
      <c r="T456" s="58"/>
    </row>
    <row r="457" spans="1:20" ht="12.75">
      <c r="A457" s="1863"/>
      <c r="B457" s="205">
        <v>7</v>
      </c>
      <c r="C457" s="833"/>
      <c r="D457" s="834"/>
      <c r="E457" s="834"/>
      <c r="F457" s="835"/>
      <c r="G457" s="835"/>
      <c r="H457" s="835"/>
      <c r="I457" s="835"/>
      <c r="J457" s="835"/>
      <c r="K457" s="836"/>
      <c r="L457" s="835"/>
      <c r="M457" s="837"/>
      <c r="N457" s="838"/>
      <c r="O457" s="839"/>
      <c r="P457" s="840"/>
      <c r="Q457" s="841"/>
      <c r="S457" s="58"/>
      <c r="T457" s="58"/>
    </row>
    <row r="458" spans="1:20" ht="12.75">
      <c r="A458" s="1863"/>
      <c r="B458" s="205">
        <v>8</v>
      </c>
      <c r="C458" s="833"/>
      <c r="D458" s="834"/>
      <c r="E458" s="834"/>
      <c r="F458" s="835"/>
      <c r="G458" s="835"/>
      <c r="H458" s="835"/>
      <c r="I458" s="835"/>
      <c r="J458" s="835"/>
      <c r="K458" s="836"/>
      <c r="L458" s="835"/>
      <c r="M458" s="837"/>
      <c r="N458" s="838"/>
      <c r="O458" s="839"/>
      <c r="P458" s="840"/>
      <c r="Q458" s="841"/>
      <c r="S458" s="58"/>
      <c r="T458" s="58"/>
    </row>
    <row r="459" spans="1:20" ht="12.75">
      <c r="A459" s="1863"/>
      <c r="B459" s="205">
        <v>9</v>
      </c>
      <c r="C459" s="833"/>
      <c r="D459" s="834"/>
      <c r="E459" s="834"/>
      <c r="F459" s="835"/>
      <c r="G459" s="835"/>
      <c r="H459" s="835"/>
      <c r="I459" s="835"/>
      <c r="J459" s="835"/>
      <c r="K459" s="836"/>
      <c r="L459" s="835"/>
      <c r="M459" s="837"/>
      <c r="N459" s="838"/>
      <c r="O459" s="839"/>
      <c r="P459" s="840"/>
      <c r="Q459" s="841"/>
      <c r="S459" s="58"/>
      <c r="T459" s="58"/>
    </row>
    <row r="460" spans="1:20" ht="13.5" thickBot="1">
      <c r="A460" s="1864"/>
      <c r="B460" s="214">
        <v>10</v>
      </c>
      <c r="C460" s="842"/>
      <c r="D460" s="843"/>
      <c r="E460" s="843"/>
      <c r="F460" s="844"/>
      <c r="G460" s="844"/>
      <c r="H460" s="844"/>
      <c r="I460" s="844"/>
      <c r="J460" s="844"/>
      <c r="K460" s="845"/>
      <c r="L460" s="844"/>
      <c r="M460" s="846"/>
      <c r="N460" s="847"/>
      <c r="O460" s="848"/>
      <c r="P460" s="849"/>
      <c r="Q460" s="850"/>
      <c r="S460" s="58"/>
      <c r="T460" s="58"/>
    </row>
    <row r="461" spans="1:20" ht="12.75">
      <c r="A461" s="1853" t="s">
        <v>178</v>
      </c>
      <c r="B461" s="125">
        <v>1</v>
      </c>
      <c r="C461" s="732" t="s">
        <v>402</v>
      </c>
      <c r="D461" s="733">
        <v>40</v>
      </c>
      <c r="E461" s="733">
        <v>1987</v>
      </c>
      <c r="F461" s="734">
        <v>33.847</v>
      </c>
      <c r="G461" s="734">
        <v>2.601</v>
      </c>
      <c r="H461" s="734">
        <v>6.4</v>
      </c>
      <c r="I461" s="734">
        <v>24.845999</v>
      </c>
      <c r="J461" s="734">
        <v>2280.42</v>
      </c>
      <c r="K461" s="735">
        <v>24.845999</v>
      </c>
      <c r="L461" s="734">
        <v>2280.42</v>
      </c>
      <c r="M461" s="736">
        <v>0.01089536094228256</v>
      </c>
      <c r="N461" s="737">
        <v>305.85400000000004</v>
      </c>
      <c r="O461" s="738">
        <v>3.332389725640891</v>
      </c>
      <c r="P461" s="739">
        <v>653.7216565369537</v>
      </c>
      <c r="Q461" s="740">
        <v>199.94338353845347</v>
      </c>
      <c r="S461" s="58"/>
      <c r="T461" s="58"/>
    </row>
    <row r="462" spans="1:20" ht="12.75">
      <c r="A462" s="1854"/>
      <c r="B462" s="125">
        <v>2</v>
      </c>
      <c r="C462" s="732" t="s">
        <v>403</v>
      </c>
      <c r="D462" s="733">
        <v>20</v>
      </c>
      <c r="E462" s="733">
        <v>1969</v>
      </c>
      <c r="F462" s="734">
        <v>21.154</v>
      </c>
      <c r="G462" s="734">
        <v>1.224</v>
      </c>
      <c r="H462" s="734">
        <v>3.2</v>
      </c>
      <c r="I462" s="734">
        <v>16.730001</v>
      </c>
      <c r="J462" s="734">
        <v>1259.31</v>
      </c>
      <c r="K462" s="735">
        <v>16.730001</v>
      </c>
      <c r="L462" s="734">
        <v>1259.31</v>
      </c>
      <c r="M462" s="736">
        <v>0.013285053719894229</v>
      </c>
      <c r="N462" s="737">
        <v>305.85400000000004</v>
      </c>
      <c r="O462" s="738">
        <v>4.06328682044453</v>
      </c>
      <c r="P462" s="739">
        <v>797.1032231936538</v>
      </c>
      <c r="Q462" s="740">
        <v>243.7972092266718</v>
      </c>
      <c r="S462" s="58"/>
      <c r="T462" s="58"/>
    </row>
    <row r="463" spans="1:20" ht="12.75">
      <c r="A463" s="1854"/>
      <c r="B463" s="125">
        <v>3</v>
      </c>
      <c r="C463" s="732" t="s">
        <v>404</v>
      </c>
      <c r="D463" s="733">
        <v>45</v>
      </c>
      <c r="E463" s="733">
        <v>1985</v>
      </c>
      <c r="F463" s="734">
        <v>44.227</v>
      </c>
      <c r="G463" s="734">
        <v>3.213</v>
      </c>
      <c r="H463" s="734">
        <v>7.2</v>
      </c>
      <c r="I463" s="734">
        <v>33.814003</v>
      </c>
      <c r="J463" s="734">
        <v>2334.15</v>
      </c>
      <c r="K463" s="735">
        <v>33.814003</v>
      </c>
      <c r="L463" s="734">
        <v>2334.15</v>
      </c>
      <c r="M463" s="736">
        <v>0.014486645245592613</v>
      </c>
      <c r="N463" s="737">
        <v>305.85400000000004</v>
      </c>
      <c r="O463" s="738">
        <v>4.430798394945484</v>
      </c>
      <c r="P463" s="739">
        <v>869.1987147355568</v>
      </c>
      <c r="Q463" s="740">
        <v>265.847903696729</v>
      </c>
      <c r="S463" s="58"/>
      <c r="T463" s="58"/>
    </row>
    <row r="464" spans="1:20" ht="12.75">
      <c r="A464" s="1854"/>
      <c r="B464" s="125">
        <v>4</v>
      </c>
      <c r="C464" s="732" t="s">
        <v>405</v>
      </c>
      <c r="D464" s="733">
        <v>23</v>
      </c>
      <c r="E464" s="733">
        <v>1991</v>
      </c>
      <c r="F464" s="734">
        <v>23.503</v>
      </c>
      <c r="G464" s="734">
        <v>1.53</v>
      </c>
      <c r="H464" s="734">
        <v>3.28</v>
      </c>
      <c r="I464" s="734">
        <v>18.693</v>
      </c>
      <c r="J464" s="734">
        <v>1244.82</v>
      </c>
      <c r="K464" s="735">
        <v>18.693</v>
      </c>
      <c r="L464" s="734">
        <v>1244.82</v>
      </c>
      <c r="M464" s="736">
        <v>0.015016628910203887</v>
      </c>
      <c r="N464" s="737">
        <v>305.85400000000004</v>
      </c>
      <c r="O464" s="738">
        <v>4.5928960187015</v>
      </c>
      <c r="P464" s="739">
        <v>900.9977346122332</v>
      </c>
      <c r="Q464" s="740">
        <v>275.57376112209005</v>
      </c>
      <c r="S464" s="58"/>
      <c r="T464" s="58"/>
    </row>
    <row r="465" spans="1:20" ht="12.75">
      <c r="A465" s="1854"/>
      <c r="B465" s="125">
        <v>5</v>
      </c>
      <c r="C465" s="851"/>
      <c r="D465" s="852"/>
      <c r="E465" s="852"/>
      <c r="F465" s="853"/>
      <c r="G465" s="853"/>
      <c r="H465" s="853"/>
      <c r="I465" s="853"/>
      <c r="J465" s="853"/>
      <c r="K465" s="854"/>
      <c r="L465" s="853"/>
      <c r="M465" s="855"/>
      <c r="N465" s="856"/>
      <c r="O465" s="857"/>
      <c r="P465" s="858"/>
      <c r="Q465" s="859"/>
      <c r="S465" s="58"/>
      <c r="T465" s="58"/>
    </row>
    <row r="466" spans="1:20" ht="12.75">
      <c r="A466" s="1854"/>
      <c r="B466" s="125">
        <v>6</v>
      </c>
      <c r="C466" s="851"/>
      <c r="D466" s="852"/>
      <c r="E466" s="852"/>
      <c r="F466" s="853"/>
      <c r="G466" s="853"/>
      <c r="H466" s="853"/>
      <c r="I466" s="853"/>
      <c r="J466" s="853"/>
      <c r="K466" s="854"/>
      <c r="L466" s="853"/>
      <c r="M466" s="855"/>
      <c r="N466" s="856"/>
      <c r="O466" s="857"/>
      <c r="P466" s="858"/>
      <c r="Q466" s="859"/>
      <c r="S466" s="58"/>
      <c r="T466" s="58"/>
    </row>
    <row r="467" spans="1:20" ht="12.75">
      <c r="A467" s="1854"/>
      <c r="B467" s="125">
        <v>7</v>
      </c>
      <c r="C467" s="851"/>
      <c r="D467" s="852"/>
      <c r="E467" s="852"/>
      <c r="F467" s="853"/>
      <c r="G467" s="853"/>
      <c r="H467" s="853"/>
      <c r="I467" s="853"/>
      <c r="J467" s="853"/>
      <c r="K467" s="854"/>
      <c r="L467" s="853"/>
      <c r="M467" s="855"/>
      <c r="N467" s="856"/>
      <c r="O467" s="857"/>
      <c r="P467" s="858"/>
      <c r="Q467" s="859"/>
      <c r="S467" s="58"/>
      <c r="T467" s="58"/>
    </row>
    <row r="468" spans="1:20" ht="12.75">
      <c r="A468" s="1854"/>
      <c r="B468" s="125">
        <v>8</v>
      </c>
      <c r="C468" s="851"/>
      <c r="D468" s="852"/>
      <c r="E468" s="852"/>
      <c r="F468" s="853"/>
      <c r="G468" s="853"/>
      <c r="H468" s="853"/>
      <c r="I468" s="853"/>
      <c r="J468" s="853"/>
      <c r="K468" s="854"/>
      <c r="L468" s="853"/>
      <c r="M468" s="855"/>
      <c r="N468" s="856"/>
      <c r="O468" s="857"/>
      <c r="P468" s="858"/>
      <c r="Q468" s="859"/>
      <c r="S468" s="58"/>
      <c r="T468" s="58"/>
    </row>
    <row r="469" spans="1:20" ht="12.75">
      <c r="A469" s="1854"/>
      <c r="B469" s="125">
        <v>9</v>
      </c>
      <c r="C469" s="851"/>
      <c r="D469" s="852"/>
      <c r="E469" s="852"/>
      <c r="F469" s="853"/>
      <c r="G469" s="853"/>
      <c r="H469" s="853"/>
      <c r="I469" s="853"/>
      <c r="J469" s="853"/>
      <c r="K469" s="854"/>
      <c r="L469" s="853"/>
      <c r="M469" s="855"/>
      <c r="N469" s="856"/>
      <c r="O469" s="857"/>
      <c r="P469" s="858"/>
      <c r="Q469" s="859"/>
      <c r="S469" s="58"/>
      <c r="T469" s="58"/>
    </row>
    <row r="470" spans="1:20" ht="13.5" thickBot="1">
      <c r="A470" s="1854"/>
      <c r="B470" s="229">
        <v>10</v>
      </c>
      <c r="C470" s="860"/>
      <c r="D470" s="861"/>
      <c r="E470" s="861"/>
      <c r="F470" s="862"/>
      <c r="G470" s="862"/>
      <c r="H470" s="862"/>
      <c r="I470" s="862"/>
      <c r="J470" s="862"/>
      <c r="K470" s="863"/>
      <c r="L470" s="862"/>
      <c r="M470" s="864"/>
      <c r="N470" s="865"/>
      <c r="O470" s="866"/>
      <c r="P470" s="867"/>
      <c r="Q470" s="868"/>
      <c r="S470" s="58"/>
      <c r="T470" s="58"/>
    </row>
    <row r="471" spans="1:20" ht="12.75">
      <c r="A471" s="1855" t="s">
        <v>189</v>
      </c>
      <c r="B471" s="238">
        <v>1</v>
      </c>
      <c r="C471" s="741" t="s">
        <v>409</v>
      </c>
      <c r="D471" s="742">
        <v>41</v>
      </c>
      <c r="E471" s="742">
        <v>1991</v>
      </c>
      <c r="F471" s="743">
        <v>36.95</v>
      </c>
      <c r="G471" s="743">
        <v>4.386</v>
      </c>
      <c r="H471" s="743">
        <v>6.4</v>
      </c>
      <c r="I471" s="743">
        <v>26.163997</v>
      </c>
      <c r="J471" s="743">
        <v>2281.19</v>
      </c>
      <c r="K471" s="744">
        <v>26.163997</v>
      </c>
      <c r="L471" s="743">
        <v>2281.19</v>
      </c>
      <c r="M471" s="745">
        <v>0.011469451032136735</v>
      </c>
      <c r="N471" s="746">
        <v>305.85400000000004</v>
      </c>
      <c r="O471" s="747">
        <v>3.5079774759831492</v>
      </c>
      <c r="P471" s="748">
        <v>688.1670619282041</v>
      </c>
      <c r="Q471" s="749">
        <v>210.47864855898897</v>
      </c>
      <c r="S471" s="58"/>
      <c r="T471" s="58"/>
    </row>
    <row r="472" spans="1:20" ht="12.75">
      <c r="A472" s="1856"/>
      <c r="B472" s="247">
        <v>2</v>
      </c>
      <c r="C472" s="750" t="s">
        <v>410</v>
      </c>
      <c r="D472" s="751">
        <v>46</v>
      </c>
      <c r="E472" s="751">
        <v>1988</v>
      </c>
      <c r="F472" s="752">
        <v>31.732</v>
      </c>
      <c r="G472" s="752">
        <v>0.50286</v>
      </c>
      <c r="H472" s="752">
        <v>0.46</v>
      </c>
      <c r="I472" s="752">
        <v>30.76914</v>
      </c>
      <c r="J472" s="752">
        <v>2184.25</v>
      </c>
      <c r="K472" s="753">
        <v>30.76914</v>
      </c>
      <c r="L472" s="752">
        <v>2184.25</v>
      </c>
      <c r="M472" s="754">
        <v>0.014086821563465721</v>
      </c>
      <c r="N472" s="755">
        <v>305.85400000000004</v>
      </c>
      <c r="O472" s="756">
        <v>4.308510722472246</v>
      </c>
      <c r="P472" s="757">
        <v>845.2092938079433</v>
      </c>
      <c r="Q472" s="758">
        <v>258.5106433483347</v>
      </c>
      <c r="S472" s="58"/>
      <c r="T472" s="58"/>
    </row>
    <row r="473" spans="1:20" ht="12.75">
      <c r="A473" s="1856"/>
      <c r="B473" s="247">
        <v>3</v>
      </c>
      <c r="C473" s="750" t="s">
        <v>411</v>
      </c>
      <c r="D473" s="751">
        <v>55</v>
      </c>
      <c r="E473" s="751">
        <v>1968</v>
      </c>
      <c r="F473" s="752">
        <v>50.405</v>
      </c>
      <c r="G473" s="752">
        <v>3.825</v>
      </c>
      <c r="H473" s="752">
        <v>8.8</v>
      </c>
      <c r="I473" s="752">
        <v>37.779997</v>
      </c>
      <c r="J473" s="752">
        <v>2493.39</v>
      </c>
      <c r="K473" s="753">
        <v>37.779997</v>
      </c>
      <c r="L473" s="752">
        <v>2493.39</v>
      </c>
      <c r="M473" s="754">
        <v>0.015152060848884452</v>
      </c>
      <c r="N473" s="755">
        <v>305.85400000000004</v>
      </c>
      <c r="O473" s="756">
        <v>4.634318418874706</v>
      </c>
      <c r="P473" s="757">
        <v>909.1236509330671</v>
      </c>
      <c r="Q473" s="758">
        <v>278.0591051324824</v>
      </c>
      <c r="S473" s="58"/>
      <c r="T473" s="58"/>
    </row>
    <row r="474" spans="1:20" ht="12.75">
      <c r="A474" s="1856"/>
      <c r="B474" s="247">
        <v>4</v>
      </c>
      <c r="C474" s="750" t="s">
        <v>406</v>
      </c>
      <c r="D474" s="751">
        <v>22</v>
      </c>
      <c r="E474" s="751">
        <v>1992</v>
      </c>
      <c r="F474" s="752">
        <v>25.426</v>
      </c>
      <c r="G474" s="752">
        <v>2.652</v>
      </c>
      <c r="H474" s="752">
        <v>3.52</v>
      </c>
      <c r="I474" s="752">
        <v>19.253999</v>
      </c>
      <c r="J474" s="752">
        <v>1207.83</v>
      </c>
      <c r="K474" s="753">
        <v>19.253999</v>
      </c>
      <c r="L474" s="752">
        <v>1207.83</v>
      </c>
      <c r="M474" s="754">
        <v>0.01594098424447149</v>
      </c>
      <c r="N474" s="755">
        <v>305.85400000000004</v>
      </c>
      <c r="O474" s="756">
        <v>4.875613795108584</v>
      </c>
      <c r="P474" s="757">
        <v>956.4590546682894</v>
      </c>
      <c r="Q474" s="758">
        <v>292.53682770651506</v>
      </c>
      <c r="S474" s="58"/>
      <c r="T474" s="58"/>
    </row>
    <row r="475" spans="1:20" ht="12.75">
      <c r="A475" s="1856"/>
      <c r="B475" s="247">
        <v>5</v>
      </c>
      <c r="C475" s="750" t="s">
        <v>408</v>
      </c>
      <c r="D475" s="751">
        <v>22</v>
      </c>
      <c r="E475" s="751">
        <v>1992</v>
      </c>
      <c r="F475" s="752">
        <v>24.456</v>
      </c>
      <c r="G475" s="752">
        <v>2.451417</v>
      </c>
      <c r="H475" s="752">
        <v>3.52</v>
      </c>
      <c r="I475" s="752">
        <v>18.484583</v>
      </c>
      <c r="J475" s="752">
        <v>1158.38</v>
      </c>
      <c r="K475" s="753">
        <v>18.484583</v>
      </c>
      <c r="L475" s="752">
        <v>1158.38</v>
      </c>
      <c r="M475" s="754">
        <v>0.01595727049845474</v>
      </c>
      <c r="N475" s="755">
        <v>305.85400000000004</v>
      </c>
      <c r="O475" s="756">
        <v>4.8805950110343765</v>
      </c>
      <c r="P475" s="757">
        <v>957.4362299072843</v>
      </c>
      <c r="Q475" s="758">
        <v>292.83570066206255</v>
      </c>
      <c r="S475" s="58"/>
      <c r="T475" s="58"/>
    </row>
    <row r="476" spans="1:20" ht="12.75">
      <c r="A476" s="1856"/>
      <c r="B476" s="247">
        <v>6</v>
      </c>
      <c r="C476" s="750" t="s">
        <v>413</v>
      </c>
      <c r="D476" s="751">
        <v>55</v>
      </c>
      <c r="E476" s="751">
        <v>1971</v>
      </c>
      <c r="F476" s="752">
        <v>53.343</v>
      </c>
      <c r="G476" s="752">
        <v>3.927</v>
      </c>
      <c r="H476" s="752">
        <v>8.8</v>
      </c>
      <c r="I476" s="752">
        <v>40.615998</v>
      </c>
      <c r="J476" s="752">
        <v>2490.99</v>
      </c>
      <c r="K476" s="753">
        <v>40.615998</v>
      </c>
      <c r="L476" s="752">
        <v>2490.99</v>
      </c>
      <c r="M476" s="754">
        <v>0.016305163007478956</v>
      </c>
      <c r="N476" s="755">
        <v>305.85400000000004</v>
      </c>
      <c r="O476" s="756">
        <v>4.986999326489469</v>
      </c>
      <c r="P476" s="757">
        <v>978.3097804487373</v>
      </c>
      <c r="Q476" s="758">
        <v>299.21995958936816</v>
      </c>
      <c r="S476" s="58"/>
      <c r="T476" s="58"/>
    </row>
    <row r="477" spans="1:20" ht="12.75">
      <c r="A477" s="1856"/>
      <c r="B477" s="247">
        <v>7</v>
      </c>
      <c r="C477" s="750" t="s">
        <v>412</v>
      </c>
      <c r="D477" s="751">
        <v>10</v>
      </c>
      <c r="E477" s="751">
        <v>1972</v>
      </c>
      <c r="F477" s="752">
        <v>13.817</v>
      </c>
      <c r="G477" s="752">
        <v>1.479</v>
      </c>
      <c r="H477" s="752">
        <v>1.6</v>
      </c>
      <c r="I477" s="752">
        <v>10.738</v>
      </c>
      <c r="J477" s="752">
        <v>652.02</v>
      </c>
      <c r="K477" s="753">
        <v>10.738</v>
      </c>
      <c r="L477" s="752">
        <v>652.02</v>
      </c>
      <c r="M477" s="754">
        <v>0.016468819974847396</v>
      </c>
      <c r="N477" s="755">
        <v>305.85400000000004</v>
      </c>
      <c r="O477" s="756">
        <v>5.037054464586976</v>
      </c>
      <c r="P477" s="757">
        <v>988.1291984908438</v>
      </c>
      <c r="Q477" s="758">
        <v>302.2232678752186</v>
      </c>
      <c r="S477" s="58"/>
      <c r="T477" s="58"/>
    </row>
    <row r="478" spans="1:20" ht="12.75">
      <c r="A478" s="1856"/>
      <c r="B478" s="247">
        <v>8</v>
      </c>
      <c r="C478" s="750" t="s">
        <v>407</v>
      </c>
      <c r="D478" s="751">
        <v>55</v>
      </c>
      <c r="E478" s="751">
        <v>1970</v>
      </c>
      <c r="F478" s="752">
        <v>60.702</v>
      </c>
      <c r="G478" s="752">
        <v>3.723</v>
      </c>
      <c r="H478" s="752">
        <v>8.752623</v>
      </c>
      <c r="I478" s="752">
        <v>48.226377</v>
      </c>
      <c r="J478" s="752">
        <v>2534.57</v>
      </c>
      <c r="K478" s="753">
        <v>48.226377</v>
      </c>
      <c r="L478" s="752">
        <v>2534.57</v>
      </c>
      <c r="M478" s="754">
        <v>0.019027439368413574</v>
      </c>
      <c r="N478" s="755">
        <v>305.85400000000004</v>
      </c>
      <c r="O478" s="756">
        <v>5.819618440586766</v>
      </c>
      <c r="P478" s="757">
        <v>1141.6463621048144</v>
      </c>
      <c r="Q478" s="758">
        <v>349.177106435206</v>
      </c>
      <c r="S478" s="58"/>
      <c r="T478" s="58"/>
    </row>
    <row r="479" spans="1:20" ht="12.75">
      <c r="A479" s="1856"/>
      <c r="B479" s="247">
        <v>9</v>
      </c>
      <c r="C479" s="878"/>
      <c r="D479" s="879"/>
      <c r="E479" s="879"/>
      <c r="F479" s="880"/>
      <c r="G479" s="880"/>
      <c r="H479" s="880"/>
      <c r="I479" s="880"/>
      <c r="J479" s="880"/>
      <c r="K479" s="881"/>
      <c r="L479" s="880"/>
      <c r="M479" s="882"/>
      <c r="N479" s="883"/>
      <c r="O479" s="884"/>
      <c r="P479" s="885"/>
      <c r="Q479" s="886"/>
      <c r="S479" s="58"/>
      <c r="T479" s="58"/>
    </row>
    <row r="480" spans="1:20" ht="13.5" thickBot="1">
      <c r="A480" s="1857"/>
      <c r="B480" s="256">
        <v>10</v>
      </c>
      <c r="C480" s="887"/>
      <c r="D480" s="888"/>
      <c r="E480" s="888"/>
      <c r="F480" s="889"/>
      <c r="G480" s="889"/>
      <c r="H480" s="889"/>
      <c r="I480" s="889"/>
      <c r="J480" s="889"/>
      <c r="K480" s="890"/>
      <c r="L480" s="889"/>
      <c r="M480" s="891"/>
      <c r="N480" s="892"/>
      <c r="O480" s="893"/>
      <c r="P480" s="894"/>
      <c r="Q480" s="895"/>
      <c r="S480" s="58"/>
      <c r="T480" s="58"/>
    </row>
    <row r="481" spans="1:20" ht="12.75">
      <c r="A481" s="1831" t="s">
        <v>200</v>
      </c>
      <c r="B481" s="24">
        <v>1</v>
      </c>
      <c r="C481" s="896" t="s">
        <v>414</v>
      </c>
      <c r="D481" s="897">
        <v>12</v>
      </c>
      <c r="E481" s="897">
        <v>1980</v>
      </c>
      <c r="F481" s="898">
        <v>10.762</v>
      </c>
      <c r="G481" s="898">
        <v>1.122</v>
      </c>
      <c r="H481" s="898">
        <v>1.76</v>
      </c>
      <c r="I481" s="898">
        <v>7.88</v>
      </c>
      <c r="J481" s="898">
        <v>584.73</v>
      </c>
      <c r="K481" s="899">
        <v>7.88</v>
      </c>
      <c r="L481" s="898">
        <v>584.73</v>
      </c>
      <c r="M481" s="900">
        <v>0.013476305303302379</v>
      </c>
      <c r="N481" s="901">
        <v>291.357</v>
      </c>
      <c r="O481" s="902">
        <v>3.9264158842542716</v>
      </c>
      <c r="P481" s="903">
        <v>808.5783181981427</v>
      </c>
      <c r="Q481" s="904">
        <v>235.58495305525628</v>
      </c>
      <c r="S481" s="58"/>
      <c r="T481" s="58"/>
    </row>
    <row r="482" spans="1:20" ht="12.75">
      <c r="A482" s="1832"/>
      <c r="B482" s="26">
        <v>2</v>
      </c>
      <c r="C482" s="905" t="s">
        <v>415</v>
      </c>
      <c r="D482" s="906">
        <v>5</v>
      </c>
      <c r="E482" s="906">
        <v>1962</v>
      </c>
      <c r="F482" s="907">
        <v>2.601</v>
      </c>
      <c r="G482" s="907">
        <v>0</v>
      </c>
      <c r="H482" s="907">
        <v>0</v>
      </c>
      <c r="I482" s="907">
        <v>2.601</v>
      </c>
      <c r="J482" s="907">
        <v>187.09</v>
      </c>
      <c r="K482" s="908">
        <v>2.601</v>
      </c>
      <c r="L482" s="907">
        <v>187.09</v>
      </c>
      <c r="M482" s="909">
        <v>0.013902399914479661</v>
      </c>
      <c r="N482" s="910">
        <v>291.357</v>
      </c>
      <c r="O482" s="911">
        <v>4.0505615318830515</v>
      </c>
      <c r="P482" s="912">
        <v>834.1439948687797</v>
      </c>
      <c r="Q482" s="913">
        <v>243.03369191298307</v>
      </c>
      <c r="S482" s="58"/>
      <c r="T482" s="58"/>
    </row>
    <row r="483" spans="1:20" ht="12.75">
      <c r="A483" s="1832"/>
      <c r="B483" s="26">
        <v>3</v>
      </c>
      <c r="C483" s="905" t="s">
        <v>416</v>
      </c>
      <c r="D483" s="906">
        <v>55</v>
      </c>
      <c r="E483" s="906">
        <v>1969</v>
      </c>
      <c r="F483" s="907">
        <v>48.323</v>
      </c>
      <c r="G483" s="907">
        <v>4.437</v>
      </c>
      <c r="H483" s="907">
        <v>8.8</v>
      </c>
      <c r="I483" s="907">
        <v>35.085999</v>
      </c>
      <c r="J483" s="907">
        <v>2510.56</v>
      </c>
      <c r="K483" s="908">
        <v>35.085999</v>
      </c>
      <c r="L483" s="907">
        <v>2510.56</v>
      </c>
      <c r="M483" s="909">
        <v>0.013975367647058824</v>
      </c>
      <c r="N483" s="910">
        <v>291.357</v>
      </c>
      <c r="O483" s="911">
        <v>4.071821191544118</v>
      </c>
      <c r="P483" s="912">
        <v>838.5220588235295</v>
      </c>
      <c r="Q483" s="913">
        <v>244.30927149264713</v>
      </c>
      <c r="S483" s="58"/>
      <c r="T483" s="58"/>
    </row>
    <row r="484" spans="1:20" ht="12.75">
      <c r="A484" s="1832"/>
      <c r="B484" s="26">
        <v>4</v>
      </c>
      <c r="C484" s="905" t="s">
        <v>417</v>
      </c>
      <c r="D484" s="906">
        <v>7</v>
      </c>
      <c r="E484" s="906">
        <v>1989</v>
      </c>
      <c r="F484" s="907">
        <v>7.145</v>
      </c>
      <c r="G484" s="907">
        <v>0</v>
      </c>
      <c r="H484" s="907">
        <v>0</v>
      </c>
      <c r="I484" s="907">
        <v>7.145</v>
      </c>
      <c r="J484" s="907">
        <v>461.34</v>
      </c>
      <c r="K484" s="908">
        <v>7.145</v>
      </c>
      <c r="L484" s="907">
        <v>461.34</v>
      </c>
      <c r="M484" s="909">
        <v>0.015487492955304114</v>
      </c>
      <c r="N484" s="910">
        <v>291.357</v>
      </c>
      <c r="O484" s="911">
        <v>4.5123894849785415</v>
      </c>
      <c r="P484" s="912">
        <v>929.2495773182469</v>
      </c>
      <c r="Q484" s="913">
        <v>270.7433690987125</v>
      </c>
      <c r="S484" s="58"/>
      <c r="T484" s="58"/>
    </row>
    <row r="485" spans="1:20" ht="12.75">
      <c r="A485" s="1832"/>
      <c r="B485" s="26">
        <v>5</v>
      </c>
      <c r="C485" s="905" t="s">
        <v>418</v>
      </c>
      <c r="D485" s="906">
        <v>12</v>
      </c>
      <c r="E485" s="906">
        <v>1980</v>
      </c>
      <c r="F485" s="907">
        <v>10.414</v>
      </c>
      <c r="G485" s="907">
        <v>1.275</v>
      </c>
      <c r="H485" s="907">
        <v>1.6</v>
      </c>
      <c r="I485" s="907">
        <v>7.538999</v>
      </c>
      <c r="J485" s="907">
        <v>468.68</v>
      </c>
      <c r="K485" s="908">
        <v>7.538999</v>
      </c>
      <c r="L485" s="907">
        <v>468.68</v>
      </c>
      <c r="M485" s="909">
        <v>0.016085599982930784</v>
      </c>
      <c r="N485" s="910">
        <v>291.357</v>
      </c>
      <c r="O485" s="911">
        <v>4.686652154226765</v>
      </c>
      <c r="P485" s="912">
        <v>965.135998975847</v>
      </c>
      <c r="Q485" s="913">
        <v>281.19912925360586</v>
      </c>
      <c r="S485" s="58"/>
      <c r="T485" s="58"/>
    </row>
    <row r="486" spans="1:20" ht="12.75">
      <c r="A486" s="1832"/>
      <c r="B486" s="26">
        <v>6</v>
      </c>
      <c r="C486" s="905" t="s">
        <v>419</v>
      </c>
      <c r="D486" s="906">
        <v>13</v>
      </c>
      <c r="E486" s="906">
        <v>1900</v>
      </c>
      <c r="F486" s="907">
        <v>10.547</v>
      </c>
      <c r="G486" s="907">
        <v>0.714</v>
      </c>
      <c r="H486" s="907">
        <v>1.92</v>
      </c>
      <c r="I486" s="907">
        <v>7.912999</v>
      </c>
      <c r="J486" s="907">
        <v>485.29</v>
      </c>
      <c r="K486" s="908">
        <v>7.912999</v>
      </c>
      <c r="L486" s="907">
        <v>485.29</v>
      </c>
      <c r="M486" s="909">
        <v>0.016305712048465867</v>
      </c>
      <c r="N486" s="910">
        <v>291.357</v>
      </c>
      <c r="O486" s="911">
        <v>4.75078334530487</v>
      </c>
      <c r="P486" s="912">
        <v>978.342722907952</v>
      </c>
      <c r="Q486" s="913">
        <v>285.0470007182922</v>
      </c>
      <c r="S486" s="58"/>
      <c r="T486" s="58"/>
    </row>
    <row r="487" spans="1:20" ht="12.75">
      <c r="A487" s="1832"/>
      <c r="B487" s="26">
        <v>7</v>
      </c>
      <c r="C487" s="905" t="s">
        <v>420</v>
      </c>
      <c r="D487" s="906">
        <v>12</v>
      </c>
      <c r="E487" s="906">
        <v>1988</v>
      </c>
      <c r="F487" s="907">
        <v>12.786</v>
      </c>
      <c r="G487" s="907">
        <v>0.867</v>
      </c>
      <c r="H487" s="907">
        <v>1.92</v>
      </c>
      <c r="I487" s="907">
        <v>9.999</v>
      </c>
      <c r="J487" s="907">
        <v>608.15</v>
      </c>
      <c r="K487" s="908">
        <v>9.999</v>
      </c>
      <c r="L487" s="907">
        <v>608.15</v>
      </c>
      <c r="M487" s="909">
        <v>0.016441667351804655</v>
      </c>
      <c r="N487" s="910">
        <v>291.357</v>
      </c>
      <c r="O487" s="911">
        <v>4.790394874619749</v>
      </c>
      <c r="P487" s="912">
        <v>986.5000411082792</v>
      </c>
      <c r="Q487" s="913">
        <v>287.42369247718494</v>
      </c>
      <c r="S487" s="58"/>
      <c r="T487" s="58"/>
    </row>
    <row r="488" spans="1:20" ht="12.75">
      <c r="A488" s="1832"/>
      <c r="B488" s="26">
        <v>8</v>
      </c>
      <c r="C488" s="905" t="s">
        <v>421</v>
      </c>
      <c r="D488" s="906">
        <v>6</v>
      </c>
      <c r="E488" s="906">
        <v>1910</v>
      </c>
      <c r="F488" s="907">
        <v>7.217</v>
      </c>
      <c r="G488" s="907">
        <v>0.255</v>
      </c>
      <c r="H488" s="907">
        <v>0.96</v>
      </c>
      <c r="I488" s="907">
        <v>6.002</v>
      </c>
      <c r="J488" s="907">
        <v>303.9</v>
      </c>
      <c r="K488" s="908">
        <v>6.002</v>
      </c>
      <c r="L488" s="907">
        <v>303.9</v>
      </c>
      <c r="M488" s="909">
        <v>0.0197499177360974</v>
      </c>
      <c r="N488" s="910">
        <v>291.357</v>
      </c>
      <c r="O488" s="911">
        <v>5.754276781836131</v>
      </c>
      <c r="P488" s="912">
        <v>1184.995064165844</v>
      </c>
      <c r="Q488" s="913">
        <v>345.2566069101678</v>
      </c>
      <c r="S488" s="58"/>
      <c r="T488" s="58"/>
    </row>
    <row r="489" spans="1:20" ht="12.75">
      <c r="A489" s="1832"/>
      <c r="B489" s="26">
        <v>9</v>
      </c>
      <c r="C489" s="905" t="s">
        <v>422</v>
      </c>
      <c r="D489" s="906">
        <v>5</v>
      </c>
      <c r="E489" s="906">
        <v>1987</v>
      </c>
      <c r="F489" s="907">
        <v>4.049</v>
      </c>
      <c r="G489" s="907">
        <v>0.204</v>
      </c>
      <c r="H489" s="907">
        <v>0.64</v>
      </c>
      <c r="I489" s="907">
        <v>3.205</v>
      </c>
      <c r="J489" s="907">
        <v>161.98</v>
      </c>
      <c r="K489" s="908">
        <v>3.205</v>
      </c>
      <c r="L489" s="907">
        <v>161.98</v>
      </c>
      <c r="M489" s="909">
        <v>0.019786393381899</v>
      </c>
      <c r="N489" s="910">
        <v>291.357</v>
      </c>
      <c r="O489" s="911">
        <v>5.764904216569948</v>
      </c>
      <c r="P489" s="912">
        <v>1187.18360291394</v>
      </c>
      <c r="Q489" s="913">
        <v>345.89425299419685</v>
      </c>
      <c r="S489" s="58"/>
      <c r="T489" s="58"/>
    </row>
    <row r="490" spans="1:20" ht="13.5" thickBot="1">
      <c r="A490" s="1833"/>
      <c r="B490" s="466">
        <v>10</v>
      </c>
      <c r="C490" s="914" t="s">
        <v>423</v>
      </c>
      <c r="D490" s="915">
        <v>6</v>
      </c>
      <c r="E490" s="915">
        <v>1930</v>
      </c>
      <c r="F490" s="916">
        <v>6.491</v>
      </c>
      <c r="G490" s="916">
        <v>0.051</v>
      </c>
      <c r="H490" s="916">
        <v>0.8</v>
      </c>
      <c r="I490" s="916">
        <v>5.640000000000001</v>
      </c>
      <c r="J490" s="916">
        <v>266.7</v>
      </c>
      <c r="K490" s="917">
        <v>5.640000000000001</v>
      </c>
      <c r="L490" s="916">
        <v>266.7</v>
      </c>
      <c r="M490" s="918">
        <v>0.021147356580427448</v>
      </c>
      <c r="N490" s="919">
        <v>291.357</v>
      </c>
      <c r="O490" s="920">
        <v>6.1614303712036005</v>
      </c>
      <c r="P490" s="921">
        <v>1268.841394825647</v>
      </c>
      <c r="Q490" s="922">
        <v>369.6858222722161</v>
      </c>
      <c r="S490" s="58"/>
      <c r="T490" s="58"/>
    </row>
    <row r="491" spans="6:20" ht="12.75">
      <c r="F491" s="145"/>
      <c r="G491" s="145"/>
      <c r="H491" s="145"/>
      <c r="I491" s="145"/>
      <c r="S491" s="58"/>
      <c r="T491" s="58"/>
    </row>
    <row r="492" spans="1:20" ht="15">
      <c r="A492" s="1792" t="s">
        <v>424</v>
      </c>
      <c r="B492" s="1792"/>
      <c r="C492" s="1792"/>
      <c r="D492" s="1792"/>
      <c r="E492" s="1792"/>
      <c r="F492" s="1792"/>
      <c r="G492" s="1792"/>
      <c r="H492" s="1792"/>
      <c r="I492" s="1792"/>
      <c r="J492" s="1792"/>
      <c r="K492" s="1792"/>
      <c r="L492" s="1792"/>
      <c r="M492" s="1792"/>
      <c r="N492" s="1792"/>
      <c r="O492" s="1792"/>
      <c r="P492" s="1792"/>
      <c r="Q492" s="1792"/>
      <c r="S492" s="1122"/>
      <c r="T492" s="1122"/>
    </row>
    <row r="493" spans="1:20" ht="12.75">
      <c r="A493" s="1865" t="s">
        <v>828</v>
      </c>
      <c r="B493" s="1865"/>
      <c r="C493" s="1865"/>
      <c r="D493" s="1865"/>
      <c r="E493" s="1865"/>
      <c r="F493" s="1865"/>
      <c r="G493" s="1865"/>
      <c r="H493" s="1865"/>
      <c r="I493" s="1865"/>
      <c r="J493" s="1865"/>
      <c r="K493" s="1865"/>
      <c r="L493" s="1865"/>
      <c r="M493" s="1865"/>
      <c r="N493" s="1865"/>
      <c r="O493" s="1865"/>
      <c r="P493" s="1865"/>
      <c r="Q493" s="1865"/>
      <c r="S493" s="58"/>
      <c r="T493" s="58"/>
    </row>
    <row r="494" spans="6:20" ht="13.5" thickBot="1">
      <c r="F494" s="145"/>
      <c r="G494" s="145"/>
      <c r="H494" s="145"/>
      <c r="I494" s="145"/>
      <c r="S494" s="58"/>
      <c r="T494" s="58"/>
    </row>
    <row r="495" spans="1:20" ht="12.75">
      <c r="A495" s="1839" t="s">
        <v>1</v>
      </c>
      <c r="B495" s="1710" t="s">
        <v>0</v>
      </c>
      <c r="C495" s="1713" t="s">
        <v>2</v>
      </c>
      <c r="D495" s="1713" t="s">
        <v>3</v>
      </c>
      <c r="E495" s="1713" t="s">
        <v>13</v>
      </c>
      <c r="F495" s="1717" t="s">
        <v>14</v>
      </c>
      <c r="G495" s="1718"/>
      <c r="H495" s="1718"/>
      <c r="I495" s="1719"/>
      <c r="J495" s="1713" t="s">
        <v>4</v>
      </c>
      <c r="K495" s="1713" t="s">
        <v>15</v>
      </c>
      <c r="L495" s="1713" t="s">
        <v>5</v>
      </c>
      <c r="M495" s="1713" t="s">
        <v>6</v>
      </c>
      <c r="N495" s="1713" t="s">
        <v>16</v>
      </c>
      <c r="O495" s="1720" t="s">
        <v>17</v>
      </c>
      <c r="P495" s="1713" t="s">
        <v>25</v>
      </c>
      <c r="Q495" s="1722" t="s">
        <v>26</v>
      </c>
      <c r="S495" s="58"/>
      <c r="T495" s="58"/>
    </row>
    <row r="496" spans="1:20" ht="33.75">
      <c r="A496" s="1840"/>
      <c r="B496" s="1711"/>
      <c r="C496" s="1714"/>
      <c r="D496" s="1716"/>
      <c r="E496" s="1716"/>
      <c r="F496" s="21" t="s">
        <v>18</v>
      </c>
      <c r="G496" s="21" t="s">
        <v>19</v>
      </c>
      <c r="H496" s="21" t="s">
        <v>20</v>
      </c>
      <c r="I496" s="21" t="s">
        <v>21</v>
      </c>
      <c r="J496" s="1716"/>
      <c r="K496" s="1716"/>
      <c r="L496" s="1716"/>
      <c r="M496" s="1716"/>
      <c r="N496" s="1716"/>
      <c r="O496" s="1721"/>
      <c r="P496" s="1716"/>
      <c r="Q496" s="1723"/>
      <c r="S496" s="58"/>
      <c r="T496" s="58"/>
    </row>
    <row r="497" spans="1:20" ht="12.75">
      <c r="A497" s="1841"/>
      <c r="B497" s="1800"/>
      <c r="C497" s="1716"/>
      <c r="D497" s="155" t="s">
        <v>7</v>
      </c>
      <c r="E497" s="155" t="s">
        <v>8</v>
      </c>
      <c r="F497" s="155" t="s">
        <v>9</v>
      </c>
      <c r="G497" s="155" t="s">
        <v>9</v>
      </c>
      <c r="H497" s="155" t="s">
        <v>9</v>
      </c>
      <c r="I497" s="155" t="s">
        <v>9</v>
      </c>
      <c r="J497" s="155" t="s">
        <v>22</v>
      </c>
      <c r="K497" s="155" t="s">
        <v>9</v>
      </c>
      <c r="L497" s="155" t="s">
        <v>22</v>
      </c>
      <c r="M497" s="155" t="s">
        <v>95</v>
      </c>
      <c r="N497" s="155" t="s">
        <v>10</v>
      </c>
      <c r="O497" s="155" t="s">
        <v>96</v>
      </c>
      <c r="P497" s="156" t="s">
        <v>27</v>
      </c>
      <c r="Q497" s="157" t="s">
        <v>28</v>
      </c>
      <c r="S497" s="58"/>
      <c r="T497" s="58"/>
    </row>
    <row r="498" spans="1:20" ht="13.5" thickBot="1">
      <c r="A498" s="158">
        <v>1</v>
      </c>
      <c r="B498" s="159">
        <v>2</v>
      </c>
      <c r="C498" s="160">
        <v>3</v>
      </c>
      <c r="D498" s="161">
        <v>4</v>
      </c>
      <c r="E498" s="161">
        <v>5</v>
      </c>
      <c r="F498" s="161">
        <v>6</v>
      </c>
      <c r="G498" s="161">
        <v>7</v>
      </c>
      <c r="H498" s="161">
        <v>8</v>
      </c>
      <c r="I498" s="161">
        <v>9</v>
      </c>
      <c r="J498" s="161">
        <v>10</v>
      </c>
      <c r="K498" s="161">
        <v>11</v>
      </c>
      <c r="L498" s="160">
        <v>12</v>
      </c>
      <c r="M498" s="161">
        <v>13</v>
      </c>
      <c r="N498" s="161">
        <v>14</v>
      </c>
      <c r="O498" s="162">
        <v>15</v>
      </c>
      <c r="P498" s="160">
        <v>16</v>
      </c>
      <c r="Q498" s="163">
        <v>17</v>
      </c>
      <c r="S498" s="58"/>
      <c r="T498" s="58"/>
    </row>
    <row r="499" spans="1:20" ht="12.75">
      <c r="A499" s="1848" t="s">
        <v>149</v>
      </c>
      <c r="B499" s="465">
        <v>1</v>
      </c>
      <c r="C499" s="1209"/>
      <c r="D499" s="1210"/>
      <c r="E499" s="1210"/>
      <c r="F499" s="1211"/>
      <c r="G499" s="1212"/>
      <c r="H499" s="1212"/>
      <c r="I499" s="1212"/>
      <c r="J499" s="1212"/>
      <c r="K499" s="1213"/>
      <c r="L499" s="1212"/>
      <c r="M499" s="1214"/>
      <c r="N499" s="1215"/>
      <c r="O499" s="1216"/>
      <c r="P499" s="1217"/>
      <c r="Q499" s="685"/>
      <c r="S499" s="58"/>
      <c r="T499" s="58"/>
    </row>
    <row r="500" spans="1:20" ht="12.75">
      <c r="A500" s="1858"/>
      <c r="B500" s="166">
        <v>2</v>
      </c>
      <c r="C500" s="676"/>
      <c r="D500" s="677"/>
      <c r="E500" s="677"/>
      <c r="F500" s="678"/>
      <c r="G500" s="679"/>
      <c r="H500" s="679"/>
      <c r="I500" s="679"/>
      <c r="J500" s="679"/>
      <c r="K500" s="680"/>
      <c r="L500" s="679"/>
      <c r="M500" s="681"/>
      <c r="N500" s="682"/>
      <c r="O500" s="683"/>
      <c r="P500" s="684"/>
      <c r="Q500" s="686"/>
      <c r="S500" s="58"/>
      <c r="T500" s="58"/>
    </row>
    <row r="501" spans="1:20" ht="12.75">
      <c r="A501" s="1858"/>
      <c r="B501" s="166">
        <v>3</v>
      </c>
      <c r="C501" s="676"/>
      <c r="D501" s="677"/>
      <c r="E501" s="677"/>
      <c r="F501" s="678"/>
      <c r="G501" s="679"/>
      <c r="H501" s="679"/>
      <c r="I501" s="679"/>
      <c r="J501" s="679"/>
      <c r="K501" s="680"/>
      <c r="L501" s="679"/>
      <c r="M501" s="681"/>
      <c r="N501" s="682"/>
      <c r="O501" s="683"/>
      <c r="P501" s="684"/>
      <c r="Q501" s="686"/>
      <c r="S501" s="58"/>
      <c r="T501" s="58"/>
    </row>
    <row r="502" spans="1:20" ht="12.75">
      <c r="A502" s="1858"/>
      <c r="B502" s="166">
        <v>4</v>
      </c>
      <c r="C502" s="676"/>
      <c r="D502" s="677"/>
      <c r="E502" s="677"/>
      <c r="F502" s="678"/>
      <c r="G502" s="679"/>
      <c r="H502" s="679"/>
      <c r="I502" s="679"/>
      <c r="J502" s="679"/>
      <c r="K502" s="680"/>
      <c r="L502" s="679"/>
      <c r="M502" s="681"/>
      <c r="N502" s="682"/>
      <c r="O502" s="683"/>
      <c r="P502" s="684"/>
      <c r="Q502" s="686"/>
      <c r="S502" s="58"/>
      <c r="T502" s="58"/>
    </row>
    <row r="503" spans="1:20" ht="12.75">
      <c r="A503" s="1858"/>
      <c r="B503" s="166">
        <v>5</v>
      </c>
      <c r="C503" s="676"/>
      <c r="D503" s="677"/>
      <c r="E503" s="677"/>
      <c r="F503" s="678"/>
      <c r="G503" s="679"/>
      <c r="H503" s="679"/>
      <c r="I503" s="679"/>
      <c r="J503" s="679"/>
      <c r="K503" s="680"/>
      <c r="L503" s="679"/>
      <c r="M503" s="681"/>
      <c r="N503" s="682"/>
      <c r="O503" s="683"/>
      <c r="P503" s="684"/>
      <c r="Q503" s="686"/>
      <c r="S503" s="58"/>
      <c r="T503" s="58"/>
    </row>
    <row r="504" spans="1:20" ht="12.75">
      <c r="A504" s="1858"/>
      <c r="B504" s="166">
        <v>6</v>
      </c>
      <c r="C504" s="676"/>
      <c r="D504" s="677"/>
      <c r="E504" s="677"/>
      <c r="F504" s="678"/>
      <c r="G504" s="679"/>
      <c r="H504" s="679"/>
      <c r="I504" s="679"/>
      <c r="J504" s="679"/>
      <c r="K504" s="680"/>
      <c r="L504" s="679"/>
      <c r="M504" s="681"/>
      <c r="N504" s="682"/>
      <c r="O504" s="683"/>
      <c r="P504" s="684"/>
      <c r="Q504" s="686"/>
      <c r="S504" s="58"/>
      <c r="T504" s="58"/>
    </row>
    <row r="505" spans="1:20" ht="12.75">
      <c r="A505" s="1858"/>
      <c r="B505" s="166">
        <v>7</v>
      </c>
      <c r="C505" s="676"/>
      <c r="D505" s="677"/>
      <c r="E505" s="677"/>
      <c r="F505" s="678"/>
      <c r="G505" s="679"/>
      <c r="H505" s="679"/>
      <c r="I505" s="679"/>
      <c r="J505" s="679"/>
      <c r="K505" s="680"/>
      <c r="L505" s="679"/>
      <c r="M505" s="681"/>
      <c r="N505" s="682"/>
      <c r="O505" s="683"/>
      <c r="P505" s="684"/>
      <c r="Q505" s="686"/>
      <c r="S505" s="58"/>
      <c r="T505" s="58"/>
    </row>
    <row r="506" spans="1:20" ht="12.75">
      <c r="A506" s="1858"/>
      <c r="B506" s="166">
        <v>8</v>
      </c>
      <c r="C506" s="676"/>
      <c r="D506" s="677"/>
      <c r="E506" s="677"/>
      <c r="F506" s="678"/>
      <c r="G506" s="679"/>
      <c r="H506" s="679"/>
      <c r="I506" s="679"/>
      <c r="J506" s="679"/>
      <c r="K506" s="680"/>
      <c r="L506" s="679"/>
      <c r="M506" s="681"/>
      <c r="N506" s="682"/>
      <c r="O506" s="683"/>
      <c r="P506" s="684"/>
      <c r="Q506" s="686"/>
      <c r="S506" s="58"/>
      <c r="T506" s="58"/>
    </row>
    <row r="507" spans="1:20" ht="12.75">
      <c r="A507" s="1858"/>
      <c r="B507" s="166">
        <v>9</v>
      </c>
      <c r="C507" s="676"/>
      <c r="D507" s="677"/>
      <c r="E507" s="677"/>
      <c r="F507" s="678"/>
      <c r="G507" s="679"/>
      <c r="H507" s="679"/>
      <c r="I507" s="679"/>
      <c r="J507" s="679"/>
      <c r="K507" s="680"/>
      <c r="L507" s="679"/>
      <c r="M507" s="681"/>
      <c r="N507" s="682"/>
      <c r="O507" s="683"/>
      <c r="P507" s="684"/>
      <c r="Q507" s="686"/>
      <c r="S507" s="58"/>
      <c r="T507" s="58"/>
    </row>
    <row r="508" spans="1:20" ht="13.5" thickBot="1">
      <c r="A508" s="1858"/>
      <c r="B508" s="166">
        <v>10</v>
      </c>
      <c r="C508" s="676"/>
      <c r="D508" s="677"/>
      <c r="E508" s="677"/>
      <c r="F508" s="678"/>
      <c r="G508" s="679"/>
      <c r="H508" s="679"/>
      <c r="I508" s="679"/>
      <c r="J508" s="679"/>
      <c r="K508" s="680"/>
      <c r="L508" s="679"/>
      <c r="M508" s="681"/>
      <c r="N508" s="682"/>
      <c r="O508" s="683"/>
      <c r="P508" s="684"/>
      <c r="Q508" s="923"/>
      <c r="S508" s="58"/>
      <c r="T508" s="58"/>
    </row>
    <row r="509" spans="1:20" ht="12.75">
      <c r="A509" s="1859" t="s">
        <v>157</v>
      </c>
      <c r="B509" s="17">
        <v>1</v>
      </c>
      <c r="C509" s="687"/>
      <c r="D509" s="688"/>
      <c r="E509" s="688"/>
      <c r="F509" s="689"/>
      <c r="G509" s="689"/>
      <c r="H509" s="689"/>
      <c r="I509" s="689"/>
      <c r="J509" s="689"/>
      <c r="K509" s="690"/>
      <c r="L509" s="689"/>
      <c r="M509" s="691"/>
      <c r="N509" s="692"/>
      <c r="O509" s="693"/>
      <c r="P509" s="694"/>
      <c r="Q509" s="695"/>
      <c r="S509" s="58"/>
      <c r="T509" s="58"/>
    </row>
    <row r="510" spans="1:20" ht="12.75">
      <c r="A510" s="1860"/>
      <c r="B510" s="18">
        <v>2</v>
      </c>
      <c r="C510" s="696"/>
      <c r="D510" s="697"/>
      <c r="E510" s="697"/>
      <c r="F510" s="698"/>
      <c r="G510" s="698"/>
      <c r="H510" s="698"/>
      <c r="I510" s="698"/>
      <c r="J510" s="698"/>
      <c r="K510" s="699"/>
      <c r="L510" s="698"/>
      <c r="M510" s="700"/>
      <c r="N510" s="701"/>
      <c r="O510" s="702"/>
      <c r="P510" s="703"/>
      <c r="Q510" s="704"/>
      <c r="S510" s="58"/>
      <c r="T510" s="58"/>
    </row>
    <row r="511" spans="1:20" ht="12.75">
      <c r="A511" s="1860"/>
      <c r="B511" s="18">
        <v>3</v>
      </c>
      <c r="C511" s="696"/>
      <c r="D511" s="697"/>
      <c r="E511" s="697"/>
      <c r="F511" s="698"/>
      <c r="G511" s="698"/>
      <c r="H511" s="698"/>
      <c r="I511" s="698"/>
      <c r="J511" s="698"/>
      <c r="K511" s="699"/>
      <c r="L511" s="698"/>
      <c r="M511" s="700"/>
      <c r="N511" s="701"/>
      <c r="O511" s="702"/>
      <c r="P511" s="703"/>
      <c r="Q511" s="704"/>
      <c r="S511" s="58"/>
      <c r="T511" s="58"/>
    </row>
    <row r="512" spans="1:20" ht="12.75">
      <c r="A512" s="1860"/>
      <c r="B512" s="18">
        <v>4</v>
      </c>
      <c r="C512" s="696"/>
      <c r="D512" s="697"/>
      <c r="E512" s="697"/>
      <c r="F512" s="698"/>
      <c r="G512" s="698"/>
      <c r="H512" s="698"/>
      <c r="I512" s="698"/>
      <c r="J512" s="698"/>
      <c r="K512" s="699"/>
      <c r="L512" s="698"/>
      <c r="M512" s="700"/>
      <c r="N512" s="701"/>
      <c r="O512" s="702"/>
      <c r="P512" s="703"/>
      <c r="Q512" s="704"/>
      <c r="S512" s="58"/>
      <c r="T512" s="58"/>
    </row>
    <row r="513" spans="1:20" ht="12.75">
      <c r="A513" s="1860"/>
      <c r="B513" s="18">
        <v>5</v>
      </c>
      <c r="C513" s="696"/>
      <c r="D513" s="697"/>
      <c r="E513" s="697"/>
      <c r="F513" s="698"/>
      <c r="G513" s="698"/>
      <c r="H513" s="698"/>
      <c r="I513" s="698"/>
      <c r="J513" s="698"/>
      <c r="K513" s="699"/>
      <c r="L513" s="698"/>
      <c r="M513" s="700"/>
      <c r="N513" s="701"/>
      <c r="O513" s="702"/>
      <c r="P513" s="703"/>
      <c r="Q513" s="704"/>
      <c r="S513" s="58"/>
      <c r="T513" s="58"/>
    </row>
    <row r="514" spans="1:20" ht="12.75">
      <c r="A514" s="1860"/>
      <c r="B514" s="18">
        <v>6</v>
      </c>
      <c r="C514" s="696"/>
      <c r="D514" s="697"/>
      <c r="E514" s="697"/>
      <c r="F514" s="698"/>
      <c r="G514" s="698"/>
      <c r="H514" s="698"/>
      <c r="I514" s="698"/>
      <c r="J514" s="698"/>
      <c r="K514" s="699"/>
      <c r="L514" s="698"/>
      <c r="M514" s="700"/>
      <c r="N514" s="701"/>
      <c r="O514" s="702"/>
      <c r="P514" s="703"/>
      <c r="Q514" s="704"/>
      <c r="S514" s="58"/>
      <c r="T514" s="58"/>
    </row>
    <row r="515" spans="1:20" ht="12.75">
      <c r="A515" s="1860"/>
      <c r="B515" s="18">
        <v>7</v>
      </c>
      <c r="C515" s="696"/>
      <c r="D515" s="697"/>
      <c r="E515" s="697"/>
      <c r="F515" s="698"/>
      <c r="G515" s="698"/>
      <c r="H515" s="698"/>
      <c r="I515" s="698"/>
      <c r="J515" s="698"/>
      <c r="K515" s="699"/>
      <c r="L515" s="698"/>
      <c r="M515" s="700"/>
      <c r="N515" s="701"/>
      <c r="O515" s="702"/>
      <c r="P515" s="703"/>
      <c r="Q515" s="704"/>
      <c r="S515" s="58"/>
      <c r="T515" s="58"/>
    </row>
    <row r="516" spans="1:20" ht="12.75">
      <c r="A516" s="1860"/>
      <c r="B516" s="18">
        <v>8</v>
      </c>
      <c r="C516" s="696"/>
      <c r="D516" s="697"/>
      <c r="E516" s="697"/>
      <c r="F516" s="698"/>
      <c r="G516" s="698"/>
      <c r="H516" s="698"/>
      <c r="I516" s="698"/>
      <c r="J516" s="698"/>
      <c r="K516" s="699"/>
      <c r="L516" s="698"/>
      <c r="M516" s="700"/>
      <c r="N516" s="701"/>
      <c r="O516" s="702"/>
      <c r="P516" s="703"/>
      <c r="Q516" s="704"/>
      <c r="S516" s="58"/>
      <c r="T516" s="58"/>
    </row>
    <row r="517" spans="1:20" ht="12.75">
      <c r="A517" s="1860"/>
      <c r="B517" s="18">
        <v>9</v>
      </c>
      <c r="C517" s="696"/>
      <c r="D517" s="697"/>
      <c r="E517" s="697"/>
      <c r="F517" s="698"/>
      <c r="G517" s="698"/>
      <c r="H517" s="698"/>
      <c r="I517" s="698"/>
      <c r="J517" s="698"/>
      <c r="K517" s="699"/>
      <c r="L517" s="698"/>
      <c r="M517" s="700"/>
      <c r="N517" s="701"/>
      <c r="O517" s="702"/>
      <c r="P517" s="703"/>
      <c r="Q517" s="704"/>
      <c r="S517" s="58"/>
      <c r="T517" s="58"/>
    </row>
    <row r="518" spans="1:20" ht="13.5" thickBot="1">
      <c r="A518" s="1861"/>
      <c r="B518" s="60">
        <v>10</v>
      </c>
      <c r="C518" s="696"/>
      <c r="D518" s="697"/>
      <c r="E518" s="697"/>
      <c r="F518" s="698"/>
      <c r="G518" s="698"/>
      <c r="H518" s="698"/>
      <c r="I518" s="698"/>
      <c r="J518" s="698"/>
      <c r="K518" s="699"/>
      <c r="L518" s="698"/>
      <c r="M518" s="700"/>
      <c r="N518" s="701"/>
      <c r="O518" s="702"/>
      <c r="P518" s="703"/>
      <c r="Q518" s="704"/>
      <c r="S518" s="58"/>
      <c r="T518" s="58"/>
    </row>
    <row r="519" spans="1:20" ht="12.75">
      <c r="A519" s="1862" t="s">
        <v>167</v>
      </c>
      <c r="B519" s="196">
        <v>1</v>
      </c>
      <c r="C519" s="705"/>
      <c r="D519" s="706"/>
      <c r="E519" s="706"/>
      <c r="F519" s="707"/>
      <c r="G519" s="707"/>
      <c r="H519" s="707"/>
      <c r="I519" s="707"/>
      <c r="J519" s="707"/>
      <c r="K519" s="708"/>
      <c r="L519" s="707"/>
      <c r="M519" s="709"/>
      <c r="N519" s="710"/>
      <c r="O519" s="711"/>
      <c r="P519" s="712"/>
      <c r="Q519" s="713"/>
      <c r="S519" s="58"/>
      <c r="T519" s="58"/>
    </row>
    <row r="520" spans="1:20" ht="12.75">
      <c r="A520" s="1863"/>
      <c r="B520" s="205">
        <v>2</v>
      </c>
      <c r="C520" s="714"/>
      <c r="D520" s="715"/>
      <c r="E520" s="715"/>
      <c r="F520" s="716"/>
      <c r="G520" s="716"/>
      <c r="H520" s="716"/>
      <c r="I520" s="716"/>
      <c r="J520" s="716"/>
      <c r="K520" s="717"/>
      <c r="L520" s="716"/>
      <c r="M520" s="718"/>
      <c r="N520" s="719"/>
      <c r="O520" s="720"/>
      <c r="P520" s="721"/>
      <c r="Q520" s="722"/>
      <c r="S520" s="58"/>
      <c r="T520" s="58"/>
    </row>
    <row r="521" spans="1:20" ht="12.75">
      <c r="A521" s="1863"/>
      <c r="B521" s="205">
        <v>3</v>
      </c>
      <c r="C521" s="714"/>
      <c r="D521" s="715"/>
      <c r="E521" s="715"/>
      <c r="F521" s="716"/>
      <c r="G521" s="716"/>
      <c r="H521" s="716"/>
      <c r="I521" s="716"/>
      <c r="J521" s="716"/>
      <c r="K521" s="717"/>
      <c r="L521" s="716"/>
      <c r="M521" s="718"/>
      <c r="N521" s="719"/>
      <c r="O521" s="720"/>
      <c r="P521" s="721"/>
      <c r="Q521" s="722"/>
      <c r="S521" s="58"/>
      <c r="T521" s="58"/>
    </row>
    <row r="522" spans="1:20" ht="12.75">
      <c r="A522" s="1863"/>
      <c r="B522" s="205">
        <v>4</v>
      </c>
      <c r="C522" s="714"/>
      <c r="D522" s="715"/>
      <c r="E522" s="715"/>
      <c r="F522" s="716"/>
      <c r="G522" s="716"/>
      <c r="H522" s="716"/>
      <c r="I522" s="716"/>
      <c r="J522" s="716"/>
      <c r="K522" s="717"/>
      <c r="L522" s="716"/>
      <c r="M522" s="718"/>
      <c r="N522" s="719"/>
      <c r="O522" s="720"/>
      <c r="P522" s="721"/>
      <c r="Q522" s="722"/>
      <c r="S522" s="58"/>
      <c r="T522" s="58"/>
    </row>
    <row r="523" spans="1:20" ht="12.75">
      <c r="A523" s="1863"/>
      <c r="B523" s="205">
        <v>5</v>
      </c>
      <c r="C523" s="714"/>
      <c r="D523" s="715"/>
      <c r="E523" s="715"/>
      <c r="F523" s="716"/>
      <c r="G523" s="716"/>
      <c r="H523" s="716"/>
      <c r="I523" s="716"/>
      <c r="J523" s="716"/>
      <c r="K523" s="717"/>
      <c r="L523" s="716"/>
      <c r="M523" s="718"/>
      <c r="N523" s="719"/>
      <c r="O523" s="720"/>
      <c r="P523" s="721"/>
      <c r="Q523" s="722"/>
      <c r="S523" s="58"/>
      <c r="T523" s="58"/>
    </row>
    <row r="524" spans="1:20" ht="12.75">
      <c r="A524" s="1863"/>
      <c r="B524" s="205">
        <v>6</v>
      </c>
      <c r="C524" s="714"/>
      <c r="D524" s="715"/>
      <c r="E524" s="715"/>
      <c r="F524" s="716"/>
      <c r="G524" s="716"/>
      <c r="H524" s="716"/>
      <c r="I524" s="716"/>
      <c r="J524" s="716"/>
      <c r="K524" s="717"/>
      <c r="L524" s="716"/>
      <c r="M524" s="718"/>
      <c r="N524" s="719"/>
      <c r="O524" s="720"/>
      <c r="P524" s="721"/>
      <c r="Q524" s="722"/>
      <c r="S524" s="58"/>
      <c r="T524" s="58"/>
    </row>
    <row r="525" spans="1:20" ht="12.75">
      <c r="A525" s="1863"/>
      <c r="B525" s="205">
        <v>7</v>
      </c>
      <c r="C525" s="714"/>
      <c r="D525" s="715"/>
      <c r="E525" s="715"/>
      <c r="F525" s="716"/>
      <c r="G525" s="716"/>
      <c r="H525" s="716"/>
      <c r="I525" s="716"/>
      <c r="J525" s="716"/>
      <c r="K525" s="717"/>
      <c r="L525" s="716"/>
      <c r="M525" s="718"/>
      <c r="N525" s="719"/>
      <c r="O525" s="720"/>
      <c r="P525" s="721"/>
      <c r="Q525" s="722"/>
      <c r="S525" s="58"/>
      <c r="T525" s="58"/>
    </row>
    <row r="526" spans="1:20" ht="12.75">
      <c r="A526" s="1863"/>
      <c r="B526" s="205">
        <v>8</v>
      </c>
      <c r="C526" s="714"/>
      <c r="D526" s="715"/>
      <c r="E526" s="715"/>
      <c r="F526" s="716"/>
      <c r="G526" s="716"/>
      <c r="H526" s="716"/>
      <c r="I526" s="716"/>
      <c r="J526" s="716"/>
      <c r="K526" s="717"/>
      <c r="L526" s="716"/>
      <c r="M526" s="718"/>
      <c r="N526" s="719"/>
      <c r="O526" s="720"/>
      <c r="P526" s="721"/>
      <c r="Q526" s="722"/>
      <c r="S526" s="58"/>
      <c r="T526" s="58"/>
    </row>
    <row r="527" spans="1:20" ht="12.75">
      <c r="A527" s="1863"/>
      <c r="B527" s="205">
        <v>9</v>
      </c>
      <c r="C527" s="714"/>
      <c r="D527" s="715"/>
      <c r="E527" s="715"/>
      <c r="F527" s="716"/>
      <c r="G527" s="716"/>
      <c r="H527" s="716"/>
      <c r="I527" s="716"/>
      <c r="J527" s="716"/>
      <c r="K527" s="717"/>
      <c r="L527" s="716"/>
      <c r="M527" s="718"/>
      <c r="N527" s="719"/>
      <c r="O527" s="720"/>
      <c r="P527" s="721"/>
      <c r="Q527" s="722"/>
      <c r="S527" s="58"/>
      <c r="T527" s="58"/>
    </row>
    <row r="528" spans="1:20" ht="13.5" thickBot="1">
      <c r="A528" s="1864"/>
      <c r="B528" s="214">
        <v>10</v>
      </c>
      <c r="C528" s="723"/>
      <c r="D528" s="724"/>
      <c r="E528" s="724"/>
      <c r="F528" s="725"/>
      <c r="G528" s="725"/>
      <c r="H528" s="725"/>
      <c r="I528" s="725"/>
      <c r="J528" s="725"/>
      <c r="K528" s="726"/>
      <c r="L528" s="725"/>
      <c r="M528" s="727"/>
      <c r="N528" s="728"/>
      <c r="O528" s="729"/>
      <c r="P528" s="730"/>
      <c r="Q528" s="731"/>
      <c r="S528" s="58"/>
      <c r="T528" s="58"/>
    </row>
    <row r="529" spans="1:20" ht="12.75">
      <c r="A529" s="1853" t="s">
        <v>178</v>
      </c>
      <c r="B529" s="125">
        <v>1</v>
      </c>
      <c r="C529" s="851" t="s">
        <v>834</v>
      </c>
      <c r="D529" s="852">
        <v>51</v>
      </c>
      <c r="E529" s="852">
        <v>1972</v>
      </c>
      <c r="F529" s="853">
        <v>45.996</v>
      </c>
      <c r="G529" s="853">
        <v>6.564924</v>
      </c>
      <c r="H529" s="853">
        <v>8</v>
      </c>
      <c r="I529" s="853">
        <v>31.431075</v>
      </c>
      <c r="J529" s="853">
        <v>2608.15</v>
      </c>
      <c r="K529" s="854">
        <v>31.431075</v>
      </c>
      <c r="L529" s="853">
        <v>2608.15</v>
      </c>
      <c r="M529" s="855">
        <v>0.012051099438299177</v>
      </c>
      <c r="N529" s="856">
        <v>307.70700000000005</v>
      </c>
      <c r="O529" s="857">
        <v>3.7082076548607255</v>
      </c>
      <c r="P529" s="858">
        <v>723.0659662979506</v>
      </c>
      <c r="Q529" s="859">
        <v>222.4924592916435</v>
      </c>
      <c r="S529" s="58"/>
      <c r="T529" s="58"/>
    </row>
    <row r="530" spans="1:20" ht="12.75">
      <c r="A530" s="1854"/>
      <c r="B530" s="125">
        <v>2</v>
      </c>
      <c r="C530" s="851" t="s">
        <v>835</v>
      </c>
      <c r="D530" s="852">
        <v>58</v>
      </c>
      <c r="E530" s="852">
        <v>1991</v>
      </c>
      <c r="F530" s="853">
        <v>44.253</v>
      </c>
      <c r="G530" s="853">
        <v>5.02146</v>
      </c>
      <c r="H530" s="853">
        <v>9.44</v>
      </c>
      <c r="I530" s="853">
        <v>29.791539</v>
      </c>
      <c r="J530" s="853">
        <v>2439.79</v>
      </c>
      <c r="K530" s="854">
        <v>29.791539</v>
      </c>
      <c r="L530" s="853">
        <v>2439.79</v>
      </c>
      <c r="M530" s="855">
        <v>0.012210698051881515</v>
      </c>
      <c r="N530" s="856">
        <v>307.70700000000005</v>
      </c>
      <c r="O530" s="857">
        <v>3.757317265450306</v>
      </c>
      <c r="P530" s="858">
        <v>732.6418831128909</v>
      </c>
      <c r="Q530" s="859">
        <v>225.43903592701835</v>
      </c>
      <c r="S530" s="58"/>
      <c r="T530" s="58"/>
    </row>
    <row r="531" spans="1:20" ht="12.75">
      <c r="A531" s="1854"/>
      <c r="B531" s="125">
        <v>3</v>
      </c>
      <c r="C531" s="851" t="s">
        <v>836</v>
      </c>
      <c r="D531" s="852">
        <v>59</v>
      </c>
      <c r="E531" s="852">
        <v>1975</v>
      </c>
      <c r="F531" s="853">
        <v>48.942</v>
      </c>
      <c r="G531" s="853">
        <v>5.951547</v>
      </c>
      <c r="H531" s="853">
        <v>9.6</v>
      </c>
      <c r="I531" s="853">
        <v>33.390449</v>
      </c>
      <c r="J531" s="853">
        <v>2729.69</v>
      </c>
      <c r="K531" s="854">
        <v>33.390449</v>
      </c>
      <c r="L531" s="853">
        <v>2729.69</v>
      </c>
      <c r="M531" s="855">
        <v>0.01223232271796431</v>
      </c>
      <c r="N531" s="856">
        <v>307.70700000000005</v>
      </c>
      <c r="O531" s="857">
        <v>3.7639713265766446</v>
      </c>
      <c r="P531" s="858">
        <v>733.9393630778586</v>
      </c>
      <c r="Q531" s="859">
        <v>225.83827959459867</v>
      </c>
      <c r="S531" s="58"/>
      <c r="T531" s="58"/>
    </row>
    <row r="532" spans="1:20" ht="12.75">
      <c r="A532" s="1854"/>
      <c r="B532" s="125">
        <v>4</v>
      </c>
      <c r="C532" s="851" t="s">
        <v>837</v>
      </c>
      <c r="D532" s="852">
        <v>39</v>
      </c>
      <c r="E532" s="852">
        <v>1990</v>
      </c>
      <c r="F532" s="853">
        <v>38.24</v>
      </c>
      <c r="G532" s="853">
        <v>4.421904</v>
      </c>
      <c r="H532" s="853">
        <v>6.32</v>
      </c>
      <c r="I532" s="853">
        <v>27.498088</v>
      </c>
      <c r="J532" s="853">
        <v>2218.03</v>
      </c>
      <c r="K532" s="854">
        <v>27.498088</v>
      </c>
      <c r="L532" s="853">
        <v>2218.03</v>
      </c>
      <c r="M532" s="855">
        <v>0.012397527535696088</v>
      </c>
      <c r="N532" s="856">
        <v>307.70700000000005</v>
      </c>
      <c r="O532" s="857">
        <v>3.814806005426437</v>
      </c>
      <c r="P532" s="858">
        <v>743.8516521417653</v>
      </c>
      <c r="Q532" s="859">
        <v>228.8883603255862</v>
      </c>
      <c r="S532" s="58"/>
      <c r="T532" s="58"/>
    </row>
    <row r="533" spans="1:20" ht="12.75">
      <c r="A533" s="1854"/>
      <c r="B533" s="125">
        <v>5</v>
      </c>
      <c r="C533" s="851" t="s">
        <v>838</v>
      </c>
      <c r="D533" s="852">
        <v>50</v>
      </c>
      <c r="E533" s="852">
        <v>1972</v>
      </c>
      <c r="F533" s="853">
        <v>46.439</v>
      </c>
      <c r="G533" s="853">
        <v>6.171</v>
      </c>
      <c r="H533" s="853">
        <v>8</v>
      </c>
      <c r="I533" s="853">
        <v>32.267999</v>
      </c>
      <c r="J533" s="853">
        <v>2601.9</v>
      </c>
      <c r="K533" s="854">
        <v>32.267999</v>
      </c>
      <c r="L533" s="853">
        <v>2601.9</v>
      </c>
      <c r="M533" s="855">
        <v>0.012401706060955456</v>
      </c>
      <c r="N533" s="856">
        <v>307.70700000000005</v>
      </c>
      <c r="O533" s="857">
        <v>3.8160917668984213</v>
      </c>
      <c r="P533" s="858">
        <v>744.1023636573274</v>
      </c>
      <c r="Q533" s="859">
        <v>228.96550601390527</v>
      </c>
      <c r="S533" s="58"/>
      <c r="T533" s="58"/>
    </row>
    <row r="534" spans="1:20" ht="12.75">
      <c r="A534" s="1854"/>
      <c r="B534" s="125">
        <v>6</v>
      </c>
      <c r="C534" s="851" t="s">
        <v>839</v>
      </c>
      <c r="D534" s="852">
        <v>39</v>
      </c>
      <c r="E534" s="852">
        <v>1990</v>
      </c>
      <c r="F534" s="853">
        <v>39.581</v>
      </c>
      <c r="G534" s="853">
        <v>4.201737</v>
      </c>
      <c r="H534" s="853">
        <v>6.4</v>
      </c>
      <c r="I534" s="853">
        <v>28.979268</v>
      </c>
      <c r="J534" s="853">
        <v>2294.05</v>
      </c>
      <c r="K534" s="854">
        <v>28.979268</v>
      </c>
      <c r="L534" s="853">
        <v>2294.05</v>
      </c>
      <c r="M534" s="855">
        <v>0.012632361108083957</v>
      </c>
      <c r="N534" s="856">
        <v>307.70700000000005</v>
      </c>
      <c r="O534" s="857">
        <v>3.8870659394851907</v>
      </c>
      <c r="P534" s="858">
        <v>757.9416664850373</v>
      </c>
      <c r="Q534" s="859">
        <v>233.22395636911142</v>
      </c>
      <c r="S534" s="58"/>
      <c r="T534" s="58"/>
    </row>
    <row r="535" spans="1:20" ht="12.75">
      <c r="A535" s="1854"/>
      <c r="B535" s="125">
        <v>7</v>
      </c>
      <c r="C535" s="851" t="s">
        <v>840</v>
      </c>
      <c r="D535" s="852">
        <v>59</v>
      </c>
      <c r="E535" s="852">
        <v>1991</v>
      </c>
      <c r="F535" s="853">
        <v>45.81</v>
      </c>
      <c r="G535" s="853">
        <v>4.405074</v>
      </c>
      <c r="H535" s="853">
        <v>9.6</v>
      </c>
      <c r="I535" s="853">
        <v>31.804929</v>
      </c>
      <c r="J535" s="853">
        <v>2442.55</v>
      </c>
      <c r="K535" s="854">
        <v>31.804929</v>
      </c>
      <c r="L535" s="853">
        <v>2442.55</v>
      </c>
      <c r="M535" s="855">
        <v>0.013021198747210905</v>
      </c>
      <c r="N535" s="856">
        <v>307.70700000000005</v>
      </c>
      <c r="O535" s="857">
        <v>4.006714002908026</v>
      </c>
      <c r="P535" s="858">
        <v>781.2719248326542</v>
      </c>
      <c r="Q535" s="859">
        <v>240.40284017448155</v>
      </c>
      <c r="S535" s="58"/>
      <c r="T535" s="58"/>
    </row>
    <row r="536" spans="1:20" ht="12.75">
      <c r="A536" s="1854"/>
      <c r="B536" s="125">
        <v>8</v>
      </c>
      <c r="C536" s="851" t="s">
        <v>841</v>
      </c>
      <c r="D536" s="852">
        <v>30</v>
      </c>
      <c r="E536" s="852">
        <v>1974</v>
      </c>
      <c r="F536" s="853">
        <v>30.015</v>
      </c>
      <c r="G536" s="853">
        <v>2.47248</v>
      </c>
      <c r="H536" s="853">
        <v>4.8</v>
      </c>
      <c r="I536" s="853">
        <v>22.742519</v>
      </c>
      <c r="J536" s="853">
        <v>1743.53</v>
      </c>
      <c r="K536" s="854">
        <v>22.742519</v>
      </c>
      <c r="L536" s="853">
        <v>1743.53</v>
      </c>
      <c r="M536" s="855">
        <v>0.013043950491244774</v>
      </c>
      <c r="N536" s="856">
        <v>307.70700000000005</v>
      </c>
      <c r="O536" s="857">
        <v>4.013714873809456</v>
      </c>
      <c r="P536" s="858">
        <v>782.6370294746865</v>
      </c>
      <c r="Q536" s="859">
        <v>240.8228924285674</v>
      </c>
      <c r="S536" s="58"/>
      <c r="T536" s="58"/>
    </row>
    <row r="537" spans="1:20" ht="12.75">
      <c r="A537" s="1854"/>
      <c r="B537" s="125">
        <v>9</v>
      </c>
      <c r="C537" s="851" t="s">
        <v>842</v>
      </c>
      <c r="D537" s="852">
        <v>50</v>
      </c>
      <c r="E537" s="852">
        <v>1971</v>
      </c>
      <c r="F537" s="853">
        <v>45.379</v>
      </c>
      <c r="G537" s="853">
        <v>3.117018</v>
      </c>
      <c r="H537" s="853">
        <v>8</v>
      </c>
      <c r="I537" s="853">
        <v>34.261984</v>
      </c>
      <c r="J537" s="853">
        <v>2564.8</v>
      </c>
      <c r="K537" s="854">
        <v>34.261984</v>
      </c>
      <c r="L537" s="853">
        <v>2564.8</v>
      </c>
      <c r="M537" s="855">
        <v>0.01335854023705552</v>
      </c>
      <c r="N537" s="856">
        <v>307.70700000000005</v>
      </c>
      <c r="O537" s="857">
        <v>4.110516340723644</v>
      </c>
      <c r="P537" s="858">
        <v>801.5124142233312</v>
      </c>
      <c r="Q537" s="859">
        <v>246.63098044341865</v>
      </c>
      <c r="S537" s="58"/>
      <c r="T537" s="58"/>
    </row>
    <row r="538" spans="1:20" ht="13.5" thickBot="1">
      <c r="A538" s="1854"/>
      <c r="B538" s="229">
        <v>10</v>
      </c>
      <c r="C538" s="860" t="s">
        <v>843</v>
      </c>
      <c r="D538" s="861">
        <v>30</v>
      </c>
      <c r="E538" s="861">
        <v>1990</v>
      </c>
      <c r="F538" s="862">
        <v>30.791</v>
      </c>
      <c r="G538" s="862">
        <v>3.612738</v>
      </c>
      <c r="H538" s="862">
        <v>4.8</v>
      </c>
      <c r="I538" s="862">
        <v>22.378259</v>
      </c>
      <c r="J538" s="862">
        <v>1613.04</v>
      </c>
      <c r="K538" s="863">
        <v>22.378259</v>
      </c>
      <c r="L538" s="862">
        <v>1613.04</v>
      </c>
      <c r="M538" s="864">
        <v>0.01387334412041859</v>
      </c>
      <c r="N538" s="865">
        <v>307.70700000000005</v>
      </c>
      <c r="O538" s="866">
        <v>4.268925099261644</v>
      </c>
      <c r="P538" s="867">
        <v>832.4006472251153</v>
      </c>
      <c r="Q538" s="868">
        <v>256.1355059556986</v>
      </c>
      <c r="S538" s="58"/>
      <c r="T538" s="58"/>
    </row>
    <row r="539" spans="1:20" ht="12.75">
      <c r="A539" s="1855" t="s">
        <v>189</v>
      </c>
      <c r="B539" s="238">
        <v>1</v>
      </c>
      <c r="C539" s="869" t="s">
        <v>425</v>
      </c>
      <c r="D539" s="870">
        <v>26</v>
      </c>
      <c r="E539" s="870">
        <v>1985</v>
      </c>
      <c r="F539" s="871">
        <v>23.292</v>
      </c>
      <c r="G539" s="871">
        <v>0</v>
      </c>
      <c r="H539" s="871">
        <v>0</v>
      </c>
      <c r="I539" s="871">
        <v>23.291996</v>
      </c>
      <c r="J539" s="871">
        <v>1415.92</v>
      </c>
      <c r="K539" s="872">
        <v>23.291996</v>
      </c>
      <c r="L539" s="871">
        <v>1415.92</v>
      </c>
      <c r="M539" s="873">
        <v>0.016450079100514152</v>
      </c>
      <c r="N539" s="874">
        <v>297.02500000000003</v>
      </c>
      <c r="O539" s="875">
        <v>4.8860847448302165</v>
      </c>
      <c r="P539" s="876">
        <v>987.0047460308491</v>
      </c>
      <c r="Q539" s="877">
        <v>293.16508468981294</v>
      </c>
      <c r="S539" s="58"/>
      <c r="T539" s="58"/>
    </row>
    <row r="540" spans="1:20" ht="12.75">
      <c r="A540" s="1856"/>
      <c r="B540" s="247">
        <v>2</v>
      </c>
      <c r="C540" s="878" t="s">
        <v>844</v>
      </c>
      <c r="D540" s="879">
        <v>40</v>
      </c>
      <c r="E540" s="879">
        <v>1985</v>
      </c>
      <c r="F540" s="880">
        <v>49.319</v>
      </c>
      <c r="G540" s="880">
        <v>5.160537</v>
      </c>
      <c r="H540" s="880">
        <v>6.4</v>
      </c>
      <c r="I540" s="880">
        <v>37.758463</v>
      </c>
      <c r="J540" s="880">
        <v>2285.42</v>
      </c>
      <c r="K540" s="881">
        <v>37.758463</v>
      </c>
      <c r="L540" s="880">
        <v>2285.42</v>
      </c>
      <c r="M540" s="882">
        <v>0.016521454699792597</v>
      </c>
      <c r="N540" s="883">
        <v>307.70700000000005</v>
      </c>
      <c r="O540" s="884">
        <v>5.083767261309082</v>
      </c>
      <c r="P540" s="885">
        <v>991.2872819875557</v>
      </c>
      <c r="Q540" s="886">
        <v>305.0260356785448</v>
      </c>
      <c r="S540" s="58"/>
      <c r="T540" s="58"/>
    </row>
    <row r="541" spans="1:20" ht="12.75">
      <c r="A541" s="1856"/>
      <c r="B541" s="247">
        <v>3</v>
      </c>
      <c r="C541" s="878" t="s">
        <v>845</v>
      </c>
      <c r="D541" s="879">
        <v>40</v>
      </c>
      <c r="E541" s="879">
        <v>1982</v>
      </c>
      <c r="F541" s="880">
        <v>44.687</v>
      </c>
      <c r="G541" s="880">
        <v>4.891716</v>
      </c>
      <c r="H541" s="880">
        <v>6.4</v>
      </c>
      <c r="I541" s="880">
        <v>33.395282</v>
      </c>
      <c r="J541" s="880">
        <v>1944.42</v>
      </c>
      <c r="K541" s="881">
        <v>33.395282</v>
      </c>
      <c r="L541" s="880">
        <v>1944.42</v>
      </c>
      <c r="M541" s="882">
        <v>0.017174932370578374</v>
      </c>
      <c r="N541" s="883">
        <v>307.70700000000005</v>
      </c>
      <c r="O541" s="884">
        <v>5.284846914953561</v>
      </c>
      <c r="P541" s="885">
        <v>1030.4959422347024</v>
      </c>
      <c r="Q541" s="886">
        <v>317.0908148972136</v>
      </c>
      <c r="S541" s="58"/>
      <c r="T541" s="58"/>
    </row>
    <row r="542" spans="1:20" ht="12.75">
      <c r="A542" s="1856"/>
      <c r="B542" s="247">
        <v>4</v>
      </c>
      <c r="C542" s="878" t="s">
        <v>846</v>
      </c>
      <c r="D542" s="879">
        <v>24</v>
      </c>
      <c r="E542" s="879">
        <v>1969</v>
      </c>
      <c r="F542" s="880">
        <v>22.848</v>
      </c>
      <c r="G542" s="880">
        <v>0.965991</v>
      </c>
      <c r="H542" s="880">
        <v>3.84</v>
      </c>
      <c r="I542" s="880">
        <v>18.042009</v>
      </c>
      <c r="J542" s="880">
        <v>1020.69</v>
      </c>
      <c r="K542" s="881">
        <v>18.042009</v>
      </c>
      <c r="L542" s="880">
        <v>1020.69</v>
      </c>
      <c r="M542" s="882">
        <v>0.017676286629632894</v>
      </c>
      <c r="N542" s="883">
        <v>305.636</v>
      </c>
      <c r="O542" s="884">
        <v>5.40250954033448</v>
      </c>
      <c r="P542" s="885">
        <v>1060.5771977779737</v>
      </c>
      <c r="Q542" s="886">
        <v>324.1505724200688</v>
      </c>
      <c r="S542" s="58"/>
      <c r="T542" s="58"/>
    </row>
    <row r="543" spans="1:20" ht="12.75">
      <c r="A543" s="1856"/>
      <c r="B543" s="247">
        <v>5</v>
      </c>
      <c r="C543" s="878" t="s">
        <v>847</v>
      </c>
      <c r="D543" s="879">
        <v>37</v>
      </c>
      <c r="E543" s="879">
        <v>1970</v>
      </c>
      <c r="F543" s="880">
        <v>38.6</v>
      </c>
      <c r="G543" s="880">
        <v>3.900021</v>
      </c>
      <c r="H543" s="880">
        <v>5.76</v>
      </c>
      <c r="I543" s="880">
        <v>28.939978</v>
      </c>
      <c r="J543" s="880">
        <v>1579.46</v>
      </c>
      <c r="K543" s="881">
        <v>28.939978</v>
      </c>
      <c r="L543" s="880">
        <v>1579.46</v>
      </c>
      <c r="M543" s="882">
        <v>0.018322703962113635</v>
      </c>
      <c r="N543" s="883">
        <v>294.95400000000006</v>
      </c>
      <c r="O543" s="884">
        <v>5.404354824441266</v>
      </c>
      <c r="P543" s="885">
        <v>1099.362237726818</v>
      </c>
      <c r="Q543" s="886">
        <v>324.26128946647594</v>
      </c>
      <c r="S543" s="58"/>
      <c r="T543" s="58"/>
    </row>
    <row r="544" spans="1:20" ht="12.75">
      <c r="A544" s="1856"/>
      <c r="B544" s="247">
        <v>6</v>
      </c>
      <c r="C544" s="878" t="s">
        <v>426</v>
      </c>
      <c r="D544" s="879">
        <v>16</v>
      </c>
      <c r="E544" s="879">
        <v>1989</v>
      </c>
      <c r="F544" s="880">
        <v>19.673</v>
      </c>
      <c r="G544" s="880">
        <v>0</v>
      </c>
      <c r="H544" s="880">
        <v>0</v>
      </c>
      <c r="I544" s="880">
        <v>19.673001</v>
      </c>
      <c r="J544" s="880">
        <v>1072.46</v>
      </c>
      <c r="K544" s="881">
        <v>19.673001</v>
      </c>
      <c r="L544" s="880">
        <v>1072.46</v>
      </c>
      <c r="M544" s="882">
        <v>0.018343808626895174</v>
      </c>
      <c r="N544" s="883">
        <v>297.02500000000003</v>
      </c>
      <c r="O544" s="884">
        <v>5.44856975740354</v>
      </c>
      <c r="P544" s="885">
        <v>1100.6285176137105</v>
      </c>
      <c r="Q544" s="886">
        <v>326.9141854442124</v>
      </c>
      <c r="S544" s="58"/>
      <c r="T544" s="58"/>
    </row>
    <row r="545" spans="1:20" ht="12.75">
      <c r="A545" s="1856"/>
      <c r="B545" s="247">
        <v>7</v>
      </c>
      <c r="C545" s="878" t="s">
        <v>848</v>
      </c>
      <c r="D545" s="879">
        <v>36</v>
      </c>
      <c r="E545" s="879">
        <v>1972</v>
      </c>
      <c r="F545" s="880">
        <v>34.75</v>
      </c>
      <c r="G545" s="880">
        <v>1.9941</v>
      </c>
      <c r="H545" s="880">
        <v>5.76</v>
      </c>
      <c r="I545" s="880">
        <v>26.9959</v>
      </c>
      <c r="J545" s="880">
        <v>1508.84</v>
      </c>
      <c r="K545" s="881">
        <v>26.9959</v>
      </c>
      <c r="L545" s="880">
        <v>1508.84</v>
      </c>
      <c r="M545" s="882">
        <v>0.017891824182815937</v>
      </c>
      <c r="N545" s="883">
        <v>305.636</v>
      </c>
      <c r="O545" s="884">
        <v>5.468385575939132</v>
      </c>
      <c r="P545" s="885">
        <v>1073.5094509689561</v>
      </c>
      <c r="Q545" s="886">
        <v>328.1031345563479</v>
      </c>
      <c r="S545" s="58"/>
      <c r="T545" s="58"/>
    </row>
    <row r="546" spans="1:20" ht="12.75">
      <c r="A546" s="1856"/>
      <c r="B546" s="247">
        <v>8</v>
      </c>
      <c r="C546" s="878" t="s">
        <v>849</v>
      </c>
      <c r="D546" s="879">
        <v>20</v>
      </c>
      <c r="E546" s="879">
        <v>1990</v>
      </c>
      <c r="F546" s="880">
        <v>26.472</v>
      </c>
      <c r="G546" s="880">
        <v>2.903328</v>
      </c>
      <c r="H546" s="880">
        <v>3.2</v>
      </c>
      <c r="I546" s="880">
        <v>20.368671</v>
      </c>
      <c r="J546" s="880">
        <v>1074.54</v>
      </c>
      <c r="K546" s="881">
        <v>20.368671</v>
      </c>
      <c r="L546" s="880">
        <v>1074.54</v>
      </c>
      <c r="M546" s="882">
        <v>0.018955712211737114</v>
      </c>
      <c r="N546" s="883">
        <v>294.95400000000006</v>
      </c>
      <c r="O546" s="884">
        <v>5.59106313970071</v>
      </c>
      <c r="P546" s="885">
        <v>1137.3427327042268</v>
      </c>
      <c r="Q546" s="886">
        <v>335.4637883820426</v>
      </c>
      <c r="S546" s="58"/>
      <c r="T546" s="58"/>
    </row>
    <row r="547" spans="1:20" ht="12.75">
      <c r="A547" s="1856"/>
      <c r="B547" s="247">
        <v>9</v>
      </c>
      <c r="C547" s="878" t="s">
        <v>850</v>
      </c>
      <c r="D547" s="879">
        <v>45</v>
      </c>
      <c r="E547" s="879">
        <v>1978</v>
      </c>
      <c r="F547" s="880">
        <v>50.262</v>
      </c>
      <c r="G547" s="880">
        <v>2.666841</v>
      </c>
      <c r="H547" s="880">
        <v>7.2</v>
      </c>
      <c r="I547" s="880">
        <v>40.39516</v>
      </c>
      <c r="J547" s="880">
        <v>2206.29</v>
      </c>
      <c r="K547" s="881">
        <v>40.39516</v>
      </c>
      <c r="L547" s="880">
        <v>2206.29</v>
      </c>
      <c r="M547" s="882">
        <v>0.018309089013683603</v>
      </c>
      <c r="N547" s="883">
        <v>307.70700000000005</v>
      </c>
      <c r="O547" s="884">
        <v>5.633834853133542</v>
      </c>
      <c r="P547" s="885">
        <v>1098.5453408210162</v>
      </c>
      <c r="Q547" s="886">
        <v>338.03009118801253</v>
      </c>
      <c r="S547" s="58"/>
      <c r="T547" s="58"/>
    </row>
    <row r="548" spans="1:20" ht="13.5" thickBot="1">
      <c r="A548" s="1857"/>
      <c r="B548" s="256">
        <v>10</v>
      </c>
      <c r="C548" s="887"/>
      <c r="D548" s="888"/>
      <c r="E548" s="888"/>
      <c r="F548" s="889"/>
      <c r="G548" s="889"/>
      <c r="H548" s="889"/>
      <c r="I548" s="889"/>
      <c r="J548" s="889"/>
      <c r="K548" s="890"/>
      <c r="L548" s="889"/>
      <c r="M548" s="891"/>
      <c r="N548" s="892"/>
      <c r="O548" s="893"/>
      <c r="P548" s="894"/>
      <c r="Q548" s="895"/>
      <c r="S548" s="58"/>
      <c r="T548" s="58"/>
    </row>
    <row r="549" spans="1:20" ht="12.75">
      <c r="A549" s="1831" t="s">
        <v>200</v>
      </c>
      <c r="B549" s="24">
        <v>1</v>
      </c>
      <c r="C549" s="896" t="s">
        <v>851</v>
      </c>
      <c r="D549" s="897">
        <v>40</v>
      </c>
      <c r="E549" s="897">
        <v>1984</v>
      </c>
      <c r="F549" s="898">
        <v>55</v>
      </c>
      <c r="G549" s="898">
        <v>4.313784</v>
      </c>
      <c r="H549" s="898">
        <v>6.4</v>
      </c>
      <c r="I549" s="898">
        <v>44.286213</v>
      </c>
      <c r="J549" s="898">
        <v>2050.4</v>
      </c>
      <c r="K549" s="899">
        <v>44.286213</v>
      </c>
      <c r="L549" s="898">
        <v>2050.4</v>
      </c>
      <c r="M549" s="900">
        <v>0.021598816328521262</v>
      </c>
      <c r="N549" s="901">
        <v>294.95400000000006</v>
      </c>
      <c r="O549" s="902">
        <v>6.370657271362662</v>
      </c>
      <c r="P549" s="903">
        <v>1295.9289797112756</v>
      </c>
      <c r="Q549" s="904">
        <v>382.23943628175965</v>
      </c>
      <c r="S549" s="58"/>
      <c r="T549" s="58"/>
    </row>
    <row r="550" spans="1:20" ht="12.75">
      <c r="A550" s="1832"/>
      <c r="B550" s="26">
        <v>2</v>
      </c>
      <c r="C550" s="905" t="s">
        <v>852</v>
      </c>
      <c r="D550" s="906">
        <v>17</v>
      </c>
      <c r="E550" s="906">
        <v>1983</v>
      </c>
      <c r="F550" s="907">
        <v>30.03</v>
      </c>
      <c r="G550" s="907">
        <v>1.785</v>
      </c>
      <c r="H550" s="907">
        <v>2.88</v>
      </c>
      <c r="I550" s="907">
        <v>25.365001</v>
      </c>
      <c r="J550" s="907">
        <v>1153.81</v>
      </c>
      <c r="K550" s="908">
        <v>25.365001</v>
      </c>
      <c r="L550" s="907">
        <v>1153.81</v>
      </c>
      <c r="M550" s="909">
        <v>0.021983689688943587</v>
      </c>
      <c r="N550" s="910">
        <v>297.02500000000003</v>
      </c>
      <c r="O550" s="911">
        <v>6.52970542985847</v>
      </c>
      <c r="P550" s="912">
        <v>1319.0213813366151</v>
      </c>
      <c r="Q550" s="913">
        <v>391.78232579150813</v>
      </c>
      <c r="S550" s="58"/>
      <c r="T550" s="58"/>
    </row>
    <row r="551" spans="1:20" ht="12.75">
      <c r="A551" s="1832"/>
      <c r="B551" s="26">
        <v>3</v>
      </c>
      <c r="C551" s="905" t="s">
        <v>853</v>
      </c>
      <c r="D551" s="906">
        <v>24</v>
      </c>
      <c r="E551" s="906">
        <v>1962</v>
      </c>
      <c r="F551" s="907">
        <v>25.9</v>
      </c>
      <c r="G551" s="907">
        <v>1.393473</v>
      </c>
      <c r="H551" s="907">
        <v>0</v>
      </c>
      <c r="I551" s="907">
        <v>24.506527</v>
      </c>
      <c r="J551" s="907">
        <v>1108.08</v>
      </c>
      <c r="K551" s="908">
        <v>24.506527</v>
      </c>
      <c r="L551" s="907">
        <v>1108.08</v>
      </c>
      <c r="M551" s="909">
        <v>0.022116207313551368</v>
      </c>
      <c r="N551" s="910">
        <v>297.02500000000003</v>
      </c>
      <c r="O551" s="911">
        <v>6.5690664773075955</v>
      </c>
      <c r="P551" s="912">
        <v>1326.9724388130821</v>
      </c>
      <c r="Q551" s="913">
        <v>394.14398863845577</v>
      </c>
      <c r="S551" s="58"/>
      <c r="T551" s="58"/>
    </row>
    <row r="552" spans="1:20" ht="12.75">
      <c r="A552" s="1832"/>
      <c r="B552" s="26">
        <v>4</v>
      </c>
      <c r="C552" s="905" t="s">
        <v>854</v>
      </c>
      <c r="D552" s="906">
        <v>18</v>
      </c>
      <c r="E552" s="906">
        <v>1989</v>
      </c>
      <c r="F552" s="907">
        <v>21.2</v>
      </c>
      <c r="G552" s="907">
        <v>0.385917</v>
      </c>
      <c r="H552" s="907">
        <v>0</v>
      </c>
      <c r="I552" s="907">
        <v>20.814085</v>
      </c>
      <c r="J552" s="907">
        <v>937.87</v>
      </c>
      <c r="K552" s="908">
        <v>20.814085</v>
      </c>
      <c r="L552" s="907">
        <v>937.87</v>
      </c>
      <c r="M552" s="909">
        <v>0.022192931856227407</v>
      </c>
      <c r="N552" s="910">
        <v>297.02500000000003</v>
      </c>
      <c r="O552" s="911">
        <v>6.591855584595947</v>
      </c>
      <c r="P552" s="912">
        <v>1331.5759113736444</v>
      </c>
      <c r="Q552" s="913">
        <v>395.5113350757568</v>
      </c>
      <c r="S552" s="58"/>
      <c r="T552" s="58"/>
    </row>
    <row r="553" spans="1:20" ht="12.75">
      <c r="A553" s="1832"/>
      <c r="B553" s="26">
        <v>5</v>
      </c>
      <c r="C553" s="905" t="s">
        <v>855</v>
      </c>
      <c r="D553" s="906">
        <v>8</v>
      </c>
      <c r="E553" s="906">
        <v>1972</v>
      </c>
      <c r="F553" s="907">
        <v>11.697</v>
      </c>
      <c r="G553" s="907">
        <v>0.253878</v>
      </c>
      <c r="H553" s="907">
        <v>0.67</v>
      </c>
      <c r="I553" s="907">
        <v>10.773123</v>
      </c>
      <c r="J553" s="907">
        <v>440.39</v>
      </c>
      <c r="K553" s="908">
        <v>10.773123</v>
      </c>
      <c r="L553" s="907">
        <v>440.39</v>
      </c>
      <c r="M553" s="909">
        <v>0.02446268761779332</v>
      </c>
      <c r="N553" s="910">
        <v>307.70700000000005</v>
      </c>
      <c r="O553" s="911">
        <v>7.52734021880833</v>
      </c>
      <c r="P553" s="912">
        <v>1467.7612570675992</v>
      </c>
      <c r="Q553" s="913">
        <v>451.6404131284998</v>
      </c>
      <c r="S553" s="58"/>
      <c r="T553" s="58"/>
    </row>
    <row r="554" spans="1:20" ht="12.75">
      <c r="A554" s="1832"/>
      <c r="B554" s="26">
        <v>6</v>
      </c>
      <c r="C554" s="905" t="s">
        <v>856</v>
      </c>
      <c r="D554" s="906">
        <v>6</v>
      </c>
      <c r="E554" s="906">
        <v>1968</v>
      </c>
      <c r="F554" s="907">
        <v>6.533</v>
      </c>
      <c r="G554" s="907">
        <v>0</v>
      </c>
      <c r="H554" s="907">
        <v>0</v>
      </c>
      <c r="I554" s="907">
        <v>6.533001</v>
      </c>
      <c r="J554" s="907">
        <v>252.14</v>
      </c>
      <c r="K554" s="908">
        <v>6.533001</v>
      </c>
      <c r="L554" s="907">
        <v>252.14</v>
      </c>
      <c r="M554" s="909">
        <v>0.025910212580312526</v>
      </c>
      <c r="N554" s="910">
        <v>297.02500000000003</v>
      </c>
      <c r="O554" s="911">
        <v>7.695980891667329</v>
      </c>
      <c r="P554" s="912">
        <v>1554.6127548187517</v>
      </c>
      <c r="Q554" s="913">
        <v>461.7588535000398</v>
      </c>
      <c r="S554" s="58"/>
      <c r="T554" s="58"/>
    </row>
    <row r="555" spans="1:20" ht="12.75">
      <c r="A555" s="1832"/>
      <c r="B555" s="26">
        <v>7</v>
      </c>
      <c r="C555" s="905" t="s">
        <v>857</v>
      </c>
      <c r="D555" s="906">
        <v>12</v>
      </c>
      <c r="E555" s="906">
        <v>1968</v>
      </c>
      <c r="F555" s="907">
        <v>14.44</v>
      </c>
      <c r="G555" s="907">
        <v>0.408</v>
      </c>
      <c r="H555" s="907">
        <v>0.12</v>
      </c>
      <c r="I555" s="907">
        <v>13.912</v>
      </c>
      <c r="J555" s="907">
        <v>536.53</v>
      </c>
      <c r="K555" s="908">
        <v>13.912</v>
      </c>
      <c r="L555" s="907">
        <v>536.53</v>
      </c>
      <c r="M555" s="909">
        <v>0.02592958455258793</v>
      </c>
      <c r="N555" s="910">
        <v>297.02500000000003</v>
      </c>
      <c r="O555" s="911">
        <v>7.70173485173243</v>
      </c>
      <c r="P555" s="912">
        <v>1555.7750731552758</v>
      </c>
      <c r="Q555" s="913">
        <v>462.10409110394585</v>
      </c>
      <c r="S555" s="58"/>
      <c r="T555" s="58"/>
    </row>
    <row r="556" spans="1:20" ht="12.75">
      <c r="A556" s="1832"/>
      <c r="B556" s="26">
        <v>8</v>
      </c>
      <c r="C556" s="905" t="s">
        <v>858</v>
      </c>
      <c r="D556" s="906">
        <v>11</v>
      </c>
      <c r="E556" s="906">
        <v>1976</v>
      </c>
      <c r="F556" s="907">
        <v>12.91</v>
      </c>
      <c r="G556" s="907">
        <v>0</v>
      </c>
      <c r="H556" s="907">
        <v>0</v>
      </c>
      <c r="I556" s="907">
        <v>12.91</v>
      </c>
      <c r="J556" s="907">
        <v>496.05</v>
      </c>
      <c r="K556" s="908">
        <v>12.91</v>
      </c>
      <c r="L556" s="907">
        <v>496.05</v>
      </c>
      <c r="M556" s="909">
        <v>0.02602560225783691</v>
      </c>
      <c r="N556" s="910">
        <v>297.02500000000003</v>
      </c>
      <c r="O556" s="911">
        <v>7.730254510634009</v>
      </c>
      <c r="P556" s="912">
        <v>1561.5361354702147</v>
      </c>
      <c r="Q556" s="913">
        <v>463.81527063804054</v>
      </c>
      <c r="S556" s="58"/>
      <c r="T556" s="58"/>
    </row>
    <row r="557" spans="1:20" ht="12.75">
      <c r="A557" s="1832"/>
      <c r="B557" s="26">
        <v>9</v>
      </c>
      <c r="C557" s="905" t="s">
        <v>859</v>
      </c>
      <c r="D557" s="906">
        <v>6</v>
      </c>
      <c r="E557" s="906">
        <v>1961</v>
      </c>
      <c r="F557" s="907">
        <v>10.82</v>
      </c>
      <c r="G557" s="907">
        <v>0</v>
      </c>
      <c r="H557" s="907">
        <v>0</v>
      </c>
      <c r="I557" s="907">
        <v>10.82</v>
      </c>
      <c r="J557" s="907">
        <v>362.24</v>
      </c>
      <c r="K557" s="908">
        <v>10.82</v>
      </c>
      <c r="L557" s="907">
        <v>362.24</v>
      </c>
      <c r="M557" s="909">
        <v>0.02986969964664311</v>
      </c>
      <c r="N557" s="910">
        <v>297.02500000000003</v>
      </c>
      <c r="O557" s="911">
        <v>8.872047537544171</v>
      </c>
      <c r="P557" s="912">
        <v>1792.1819787985867</v>
      </c>
      <c r="Q557" s="913">
        <v>532.3228522526504</v>
      </c>
      <c r="S557" s="58"/>
      <c r="T557" s="58"/>
    </row>
    <row r="558" spans="1:20" ht="13.5" thickBot="1">
      <c r="A558" s="1833"/>
      <c r="B558" s="466">
        <v>10</v>
      </c>
      <c r="C558" s="914" t="s">
        <v>860</v>
      </c>
      <c r="D558" s="915">
        <v>5</v>
      </c>
      <c r="E558" s="915">
        <v>1961</v>
      </c>
      <c r="F558" s="916">
        <v>7.67</v>
      </c>
      <c r="G558" s="916">
        <v>0</v>
      </c>
      <c r="H558" s="916">
        <v>0</v>
      </c>
      <c r="I558" s="916">
        <v>7.669999</v>
      </c>
      <c r="J558" s="916">
        <v>223.64</v>
      </c>
      <c r="K558" s="917">
        <v>7.669999</v>
      </c>
      <c r="L558" s="916">
        <v>223.64</v>
      </c>
      <c r="M558" s="918">
        <v>0.03429618583437668</v>
      </c>
      <c r="N558" s="919">
        <v>297.02500000000003</v>
      </c>
      <c r="O558" s="920">
        <v>10.186824597455734</v>
      </c>
      <c r="P558" s="921">
        <v>2057.771150062601</v>
      </c>
      <c r="Q558" s="922">
        <v>611.2094758473442</v>
      </c>
      <c r="S558" s="58"/>
      <c r="T558" s="58"/>
    </row>
    <row r="559" spans="6:20" ht="12.75">
      <c r="F559" s="145"/>
      <c r="G559" s="145"/>
      <c r="H559" s="145"/>
      <c r="I559" s="145"/>
      <c r="S559" s="58"/>
      <c r="T559" s="58"/>
    </row>
    <row r="560" spans="1:20" ht="15">
      <c r="A560" s="1792" t="s">
        <v>427</v>
      </c>
      <c r="B560" s="1792"/>
      <c r="C560" s="1792"/>
      <c r="D560" s="1792"/>
      <c r="E560" s="1792"/>
      <c r="F560" s="1792"/>
      <c r="G560" s="1792"/>
      <c r="H560" s="1792"/>
      <c r="I560" s="1792"/>
      <c r="J560" s="1792"/>
      <c r="K560" s="1792"/>
      <c r="L560" s="1792"/>
      <c r="M560" s="1792"/>
      <c r="N560" s="1792"/>
      <c r="O560" s="1792"/>
      <c r="P560" s="1792"/>
      <c r="Q560" s="1792"/>
      <c r="S560" s="1122"/>
      <c r="T560" s="1122"/>
    </row>
    <row r="561" spans="1:20" ht="12.75">
      <c r="A561" s="1865" t="s">
        <v>829</v>
      </c>
      <c r="B561" s="1865"/>
      <c r="C561" s="1865"/>
      <c r="D561" s="1865"/>
      <c r="E561" s="1865"/>
      <c r="F561" s="1865"/>
      <c r="G561" s="1865"/>
      <c r="H561" s="1865"/>
      <c r="I561" s="1865"/>
      <c r="J561" s="1865"/>
      <c r="K561" s="1865"/>
      <c r="L561" s="1865"/>
      <c r="M561" s="1865"/>
      <c r="N561" s="1865"/>
      <c r="O561" s="1865"/>
      <c r="P561" s="1865"/>
      <c r="Q561" s="1865"/>
      <c r="S561" s="58"/>
      <c r="T561" s="58"/>
    </row>
    <row r="562" spans="6:20" ht="13.5" thickBot="1">
      <c r="F562" s="145"/>
      <c r="G562" s="145"/>
      <c r="H562" s="145"/>
      <c r="I562" s="145"/>
      <c r="S562" s="58"/>
      <c r="T562" s="58"/>
    </row>
    <row r="563" spans="1:20" ht="12.75">
      <c r="A563" s="1839" t="s">
        <v>1</v>
      </c>
      <c r="B563" s="1710" t="s">
        <v>0</v>
      </c>
      <c r="C563" s="1713" t="s">
        <v>2</v>
      </c>
      <c r="D563" s="1713" t="s">
        <v>3</v>
      </c>
      <c r="E563" s="1713" t="s">
        <v>13</v>
      </c>
      <c r="F563" s="1717" t="s">
        <v>14</v>
      </c>
      <c r="G563" s="1718"/>
      <c r="H563" s="1718"/>
      <c r="I563" s="1719"/>
      <c r="J563" s="1713" t="s">
        <v>4</v>
      </c>
      <c r="K563" s="1713" t="s">
        <v>15</v>
      </c>
      <c r="L563" s="1713" t="s">
        <v>5</v>
      </c>
      <c r="M563" s="1713" t="s">
        <v>6</v>
      </c>
      <c r="N563" s="1713" t="s">
        <v>16</v>
      </c>
      <c r="O563" s="1720" t="s">
        <v>17</v>
      </c>
      <c r="P563" s="1713" t="s">
        <v>25</v>
      </c>
      <c r="Q563" s="1722" t="s">
        <v>26</v>
      </c>
      <c r="S563" s="58"/>
      <c r="T563" s="58"/>
    </row>
    <row r="564" spans="1:20" ht="33.75">
      <c r="A564" s="1840"/>
      <c r="B564" s="1711"/>
      <c r="C564" s="1714"/>
      <c r="D564" s="1716"/>
      <c r="E564" s="1716"/>
      <c r="F564" s="21" t="s">
        <v>18</v>
      </c>
      <c r="G564" s="21" t="s">
        <v>19</v>
      </c>
      <c r="H564" s="21" t="s">
        <v>20</v>
      </c>
      <c r="I564" s="21" t="s">
        <v>21</v>
      </c>
      <c r="J564" s="1716"/>
      <c r="K564" s="1716"/>
      <c r="L564" s="1716"/>
      <c r="M564" s="1716"/>
      <c r="N564" s="1716"/>
      <c r="O564" s="1721"/>
      <c r="P564" s="1716"/>
      <c r="Q564" s="1723"/>
      <c r="S564" s="58"/>
      <c r="T564" s="58"/>
    </row>
    <row r="565" spans="1:20" ht="12.75">
      <c r="A565" s="1841"/>
      <c r="B565" s="1800"/>
      <c r="C565" s="1716"/>
      <c r="D565" s="155" t="s">
        <v>7</v>
      </c>
      <c r="E565" s="155" t="s">
        <v>8</v>
      </c>
      <c r="F565" s="155" t="s">
        <v>9</v>
      </c>
      <c r="G565" s="155" t="s">
        <v>9</v>
      </c>
      <c r="H565" s="155" t="s">
        <v>9</v>
      </c>
      <c r="I565" s="155" t="s">
        <v>9</v>
      </c>
      <c r="J565" s="155" t="s">
        <v>22</v>
      </c>
      <c r="K565" s="155" t="s">
        <v>9</v>
      </c>
      <c r="L565" s="155" t="s">
        <v>22</v>
      </c>
      <c r="M565" s="155" t="s">
        <v>95</v>
      </c>
      <c r="N565" s="155" t="s">
        <v>10</v>
      </c>
      <c r="O565" s="155" t="s">
        <v>96</v>
      </c>
      <c r="P565" s="156" t="s">
        <v>27</v>
      </c>
      <c r="Q565" s="157" t="s">
        <v>28</v>
      </c>
      <c r="S565" s="58"/>
      <c r="T565" s="58"/>
    </row>
    <row r="566" spans="1:20" ht="13.5" thickBot="1">
      <c r="A566" s="158">
        <v>1</v>
      </c>
      <c r="B566" s="159">
        <v>2</v>
      </c>
      <c r="C566" s="160">
        <v>3</v>
      </c>
      <c r="D566" s="161">
        <v>4</v>
      </c>
      <c r="E566" s="161">
        <v>5</v>
      </c>
      <c r="F566" s="161">
        <v>6</v>
      </c>
      <c r="G566" s="161">
        <v>7</v>
      </c>
      <c r="H566" s="161">
        <v>8</v>
      </c>
      <c r="I566" s="161">
        <v>9</v>
      </c>
      <c r="J566" s="161">
        <v>10</v>
      </c>
      <c r="K566" s="161">
        <v>11</v>
      </c>
      <c r="L566" s="160">
        <v>12</v>
      </c>
      <c r="M566" s="161">
        <v>13</v>
      </c>
      <c r="N566" s="161">
        <v>14</v>
      </c>
      <c r="O566" s="162">
        <v>15</v>
      </c>
      <c r="P566" s="160">
        <v>16</v>
      </c>
      <c r="Q566" s="163">
        <v>17</v>
      </c>
      <c r="S566" s="58"/>
      <c r="T566" s="58"/>
    </row>
    <row r="567" spans="1:20" ht="12.75">
      <c r="A567" s="1848" t="s">
        <v>149</v>
      </c>
      <c r="B567" s="465">
        <v>1</v>
      </c>
      <c r="C567" s="1218" t="s">
        <v>861</v>
      </c>
      <c r="D567" s="1219">
        <v>55</v>
      </c>
      <c r="E567" s="1219">
        <v>1990</v>
      </c>
      <c r="F567" s="1220">
        <v>50.957</v>
      </c>
      <c r="G567" s="1221">
        <v>7.108941</v>
      </c>
      <c r="H567" s="1221">
        <v>12.56</v>
      </c>
      <c r="I567" s="1221">
        <v>31.28807</v>
      </c>
      <c r="J567" s="1221">
        <v>3527.73</v>
      </c>
      <c r="K567" s="1222">
        <v>31.28807</v>
      </c>
      <c r="L567" s="1221">
        <v>3527.73</v>
      </c>
      <c r="M567" s="1223">
        <v>0.008869179330617706</v>
      </c>
      <c r="N567" s="1224">
        <v>274.68</v>
      </c>
      <c r="O567" s="1225">
        <v>2.4361861785340717</v>
      </c>
      <c r="P567" s="1226">
        <v>532.1507598370624</v>
      </c>
      <c r="Q567" s="1227">
        <v>146.17117071204433</v>
      </c>
      <c r="S567" s="58"/>
      <c r="T567" s="58"/>
    </row>
    <row r="568" spans="1:20" ht="12.75">
      <c r="A568" s="1858"/>
      <c r="B568" s="166">
        <v>2</v>
      </c>
      <c r="C568" s="1218" t="s">
        <v>862</v>
      </c>
      <c r="D568" s="1219">
        <v>55</v>
      </c>
      <c r="E568" s="1219">
        <v>1993</v>
      </c>
      <c r="F568" s="1220">
        <v>49.432</v>
      </c>
      <c r="G568" s="1221">
        <v>7.66683</v>
      </c>
      <c r="H568" s="1221">
        <v>8.64</v>
      </c>
      <c r="I568" s="1221">
        <v>33.125173</v>
      </c>
      <c r="J568" s="1221">
        <v>3524.86</v>
      </c>
      <c r="K568" s="1222">
        <v>33.125173</v>
      </c>
      <c r="L568" s="1221">
        <v>3524.86</v>
      </c>
      <c r="M568" s="1223">
        <v>0.009397585436017316</v>
      </c>
      <c r="N568" s="1224">
        <v>271.628</v>
      </c>
      <c r="O568" s="1225">
        <v>2.5526473368145113</v>
      </c>
      <c r="P568" s="1226">
        <v>563.8551261610389</v>
      </c>
      <c r="Q568" s="1228">
        <v>153.15884020887069</v>
      </c>
      <c r="S568" s="58"/>
      <c r="T568" s="58"/>
    </row>
    <row r="569" spans="1:20" ht="12.75">
      <c r="A569" s="1858"/>
      <c r="B569" s="166">
        <v>3</v>
      </c>
      <c r="C569" s="1218" t="s">
        <v>863</v>
      </c>
      <c r="D569" s="1219">
        <v>25</v>
      </c>
      <c r="E569" s="1219">
        <v>1978</v>
      </c>
      <c r="F569" s="1220">
        <v>15.16</v>
      </c>
      <c r="G569" s="1221">
        <v>2.091</v>
      </c>
      <c r="H569" s="1221">
        <v>1</v>
      </c>
      <c r="I569" s="1221">
        <v>12.069</v>
      </c>
      <c r="J569" s="1221">
        <v>1284.25</v>
      </c>
      <c r="K569" s="1222">
        <v>12.069</v>
      </c>
      <c r="L569" s="1221">
        <v>1284.25</v>
      </c>
      <c r="M569" s="1223">
        <v>0.00939770293945883</v>
      </c>
      <c r="N569" s="1224">
        <v>274.68</v>
      </c>
      <c r="O569" s="1225">
        <v>2.5813610434105514</v>
      </c>
      <c r="P569" s="1226">
        <v>563.8621763675297</v>
      </c>
      <c r="Q569" s="1228">
        <v>154.88166260463308</v>
      </c>
      <c r="S569" s="58"/>
      <c r="T569" s="58"/>
    </row>
    <row r="570" spans="1:20" ht="12.75">
      <c r="A570" s="1858"/>
      <c r="B570" s="166">
        <v>4</v>
      </c>
      <c r="C570" s="795" t="s">
        <v>864</v>
      </c>
      <c r="D570" s="796">
        <v>54</v>
      </c>
      <c r="E570" s="796">
        <v>1992</v>
      </c>
      <c r="F570" s="797">
        <v>40.484</v>
      </c>
      <c r="G570" s="798">
        <v>6.153405</v>
      </c>
      <c r="H570" s="798">
        <v>8.64</v>
      </c>
      <c r="I570" s="798">
        <v>25.690594</v>
      </c>
      <c r="J570" s="798">
        <v>2632.94</v>
      </c>
      <c r="K570" s="799">
        <v>25.690594</v>
      </c>
      <c r="L570" s="798">
        <v>2632.94</v>
      </c>
      <c r="M570" s="800">
        <v>0.009757379203475962</v>
      </c>
      <c r="N570" s="801">
        <v>274.68</v>
      </c>
      <c r="O570" s="802">
        <v>2.680156919610777</v>
      </c>
      <c r="P570" s="1229">
        <v>585.4427522085576</v>
      </c>
      <c r="Q570" s="805">
        <v>160.8094151766466</v>
      </c>
      <c r="S570" s="58"/>
      <c r="T570" s="58"/>
    </row>
    <row r="571" spans="1:20" ht="12.75">
      <c r="A571" s="1858"/>
      <c r="B571" s="166">
        <v>5</v>
      </c>
      <c r="C571" s="795" t="s">
        <v>865</v>
      </c>
      <c r="D571" s="796">
        <v>44</v>
      </c>
      <c r="E571" s="796">
        <v>2004</v>
      </c>
      <c r="F571" s="797">
        <v>21.451</v>
      </c>
      <c r="G571" s="798">
        <v>2.142</v>
      </c>
      <c r="H571" s="798">
        <v>3.52</v>
      </c>
      <c r="I571" s="798">
        <v>15.788999</v>
      </c>
      <c r="J571" s="798">
        <v>1548.41</v>
      </c>
      <c r="K571" s="799">
        <v>15.788999</v>
      </c>
      <c r="L571" s="798">
        <v>1548.41</v>
      </c>
      <c r="M571" s="800">
        <v>0.010196911024857758</v>
      </c>
      <c r="N571" s="801">
        <v>271.628</v>
      </c>
      <c r="O571" s="802">
        <v>2.769766547860063</v>
      </c>
      <c r="P571" s="1229">
        <v>611.8146614914655</v>
      </c>
      <c r="Q571" s="805">
        <v>166.1859928716038</v>
      </c>
      <c r="S571" s="58"/>
      <c r="T571" s="58"/>
    </row>
    <row r="572" spans="1:20" ht="12.75">
      <c r="A572" s="1858"/>
      <c r="B572" s="166">
        <v>6</v>
      </c>
      <c r="C572" s="165"/>
      <c r="D572" s="166"/>
      <c r="E572" s="166"/>
      <c r="F572" s="167"/>
      <c r="G572" s="168"/>
      <c r="H572" s="168"/>
      <c r="I572" s="168"/>
      <c r="J572" s="168"/>
      <c r="K572" s="169"/>
      <c r="L572" s="168"/>
      <c r="M572" s="170"/>
      <c r="N572" s="171"/>
      <c r="O572" s="172"/>
      <c r="P572" s="173"/>
      <c r="Q572" s="174"/>
      <c r="S572" s="58"/>
      <c r="T572" s="58"/>
    </row>
    <row r="573" spans="1:20" ht="12.75">
      <c r="A573" s="1858"/>
      <c r="B573" s="166">
        <v>7</v>
      </c>
      <c r="C573" s="165"/>
      <c r="D573" s="166"/>
      <c r="E573" s="166"/>
      <c r="F573" s="167"/>
      <c r="G573" s="168"/>
      <c r="H573" s="168"/>
      <c r="I573" s="168"/>
      <c r="J573" s="168"/>
      <c r="K573" s="169"/>
      <c r="L573" s="168"/>
      <c r="M573" s="170"/>
      <c r="N573" s="171"/>
      <c r="O573" s="172"/>
      <c r="P573" s="173"/>
      <c r="Q573" s="174"/>
      <c r="S573" s="58"/>
      <c r="T573" s="58"/>
    </row>
    <row r="574" spans="1:20" ht="12.75">
      <c r="A574" s="1858"/>
      <c r="B574" s="166">
        <v>8</v>
      </c>
      <c r="C574" s="165"/>
      <c r="D574" s="166"/>
      <c r="E574" s="166"/>
      <c r="F574" s="167"/>
      <c r="G574" s="168"/>
      <c r="H574" s="168"/>
      <c r="I574" s="168"/>
      <c r="J574" s="168"/>
      <c r="K574" s="169"/>
      <c r="L574" s="168"/>
      <c r="M574" s="170"/>
      <c r="N574" s="171"/>
      <c r="O574" s="172"/>
      <c r="P574" s="173"/>
      <c r="Q574" s="174"/>
      <c r="S574" s="58"/>
      <c r="T574" s="58"/>
    </row>
    <row r="575" spans="1:20" ht="12.75">
      <c r="A575" s="1858"/>
      <c r="B575" s="166">
        <v>9</v>
      </c>
      <c r="C575" s="165"/>
      <c r="D575" s="166"/>
      <c r="E575" s="166"/>
      <c r="F575" s="167"/>
      <c r="G575" s="168"/>
      <c r="H575" s="168"/>
      <c r="I575" s="168"/>
      <c r="J575" s="168"/>
      <c r="K575" s="169"/>
      <c r="L575" s="168"/>
      <c r="M575" s="170"/>
      <c r="N575" s="171"/>
      <c r="O575" s="172"/>
      <c r="P575" s="173"/>
      <c r="Q575" s="174"/>
      <c r="S575" s="58"/>
      <c r="T575" s="58"/>
    </row>
    <row r="576" spans="1:20" ht="13.5" thickBot="1">
      <c r="A576" s="1858"/>
      <c r="B576" s="166">
        <v>10</v>
      </c>
      <c r="C576" s="924"/>
      <c r="D576" s="925"/>
      <c r="E576" s="925"/>
      <c r="F576" s="926"/>
      <c r="G576" s="927"/>
      <c r="H576" s="927"/>
      <c r="I576" s="927"/>
      <c r="J576" s="927"/>
      <c r="K576" s="928"/>
      <c r="L576" s="927"/>
      <c r="M576" s="929"/>
      <c r="N576" s="930"/>
      <c r="O576" s="931"/>
      <c r="P576" s="932"/>
      <c r="Q576" s="184"/>
      <c r="S576" s="58"/>
      <c r="T576" s="58"/>
    </row>
    <row r="577" spans="1:20" ht="12.75">
      <c r="A577" s="1859" t="s">
        <v>157</v>
      </c>
      <c r="B577" s="17">
        <v>1</v>
      </c>
      <c r="C577" s="806" t="s">
        <v>866</v>
      </c>
      <c r="D577" s="807">
        <v>101</v>
      </c>
      <c r="E577" s="807">
        <v>1968</v>
      </c>
      <c r="F577" s="808">
        <v>69.842</v>
      </c>
      <c r="G577" s="808">
        <v>8.1855</v>
      </c>
      <c r="H577" s="808">
        <v>15.92</v>
      </c>
      <c r="I577" s="808">
        <v>45.736506</v>
      </c>
      <c r="J577" s="808">
        <v>4482.08</v>
      </c>
      <c r="K577" s="809">
        <v>45.736506</v>
      </c>
      <c r="L577" s="808">
        <v>4482.08</v>
      </c>
      <c r="M577" s="810">
        <v>0.010204303805376074</v>
      </c>
      <c r="N577" s="811">
        <v>274.68</v>
      </c>
      <c r="O577" s="812">
        <v>2.8029181692607</v>
      </c>
      <c r="P577" s="1230">
        <v>612.2582283225645</v>
      </c>
      <c r="Q577" s="814">
        <v>168.175090155642</v>
      </c>
      <c r="S577" s="58"/>
      <c r="T577" s="58"/>
    </row>
    <row r="578" spans="1:20" ht="12.75">
      <c r="A578" s="1860"/>
      <c r="B578" s="18">
        <v>2</v>
      </c>
      <c r="C578" s="815" t="s">
        <v>867</v>
      </c>
      <c r="D578" s="816">
        <v>55</v>
      </c>
      <c r="E578" s="816">
        <v>1995</v>
      </c>
      <c r="F578" s="817">
        <v>51.153</v>
      </c>
      <c r="G578" s="817">
        <v>7.14</v>
      </c>
      <c r="H578" s="817">
        <v>8.72</v>
      </c>
      <c r="I578" s="817">
        <v>35.292998</v>
      </c>
      <c r="J578" s="817">
        <v>3308.16</v>
      </c>
      <c r="K578" s="818">
        <v>35.292998</v>
      </c>
      <c r="L578" s="817">
        <v>3308.16</v>
      </c>
      <c r="M578" s="819">
        <v>0.010668467667827433</v>
      </c>
      <c r="N578" s="820">
        <v>274.68</v>
      </c>
      <c r="O578" s="821">
        <v>2.9304146989988396</v>
      </c>
      <c r="P578" s="1231">
        <v>640.1080600696461</v>
      </c>
      <c r="Q578" s="823">
        <v>175.82488193993038</v>
      </c>
      <c r="S578" s="58"/>
      <c r="T578" s="58"/>
    </row>
    <row r="579" spans="1:20" ht="12.75">
      <c r="A579" s="1860"/>
      <c r="B579" s="18">
        <v>3</v>
      </c>
      <c r="C579" s="815" t="s">
        <v>868</v>
      </c>
      <c r="D579" s="816">
        <v>103</v>
      </c>
      <c r="E579" s="816">
        <v>1965</v>
      </c>
      <c r="F579" s="817">
        <v>71.901</v>
      </c>
      <c r="G579" s="817">
        <v>8.611452</v>
      </c>
      <c r="H579" s="817">
        <v>15.84</v>
      </c>
      <c r="I579" s="817">
        <v>47.449551</v>
      </c>
      <c r="J579" s="817">
        <v>4447.51</v>
      </c>
      <c r="K579" s="818">
        <v>47.449551</v>
      </c>
      <c r="L579" s="817">
        <v>4447.51</v>
      </c>
      <c r="M579" s="819">
        <v>0.01066879017697543</v>
      </c>
      <c r="N579" s="820">
        <v>274.68</v>
      </c>
      <c r="O579" s="821">
        <v>2.930503285811611</v>
      </c>
      <c r="P579" s="1231">
        <v>640.1274106185258</v>
      </c>
      <c r="Q579" s="823">
        <v>175.83019714869667</v>
      </c>
      <c r="S579" s="58"/>
      <c r="T579" s="58"/>
    </row>
    <row r="580" spans="1:20" ht="12.75">
      <c r="A580" s="1860"/>
      <c r="B580" s="18">
        <v>4</v>
      </c>
      <c r="C580" s="815" t="s">
        <v>869</v>
      </c>
      <c r="D580" s="816">
        <v>101</v>
      </c>
      <c r="E580" s="816">
        <v>1966</v>
      </c>
      <c r="F580" s="817">
        <v>74.014</v>
      </c>
      <c r="G580" s="817">
        <v>8.2008</v>
      </c>
      <c r="H580" s="817">
        <v>15.84</v>
      </c>
      <c r="I580" s="817">
        <v>49.973215</v>
      </c>
      <c r="J580" s="817">
        <v>4481.51</v>
      </c>
      <c r="K580" s="818">
        <v>49.973215</v>
      </c>
      <c r="L580" s="817">
        <v>4481.51</v>
      </c>
      <c r="M580" s="819">
        <v>0.011150977014443793</v>
      </c>
      <c r="N580" s="820">
        <v>274.68</v>
      </c>
      <c r="O580" s="821">
        <v>3.062950366327421</v>
      </c>
      <c r="P580" s="1231">
        <v>669.0586208666276</v>
      </c>
      <c r="Q580" s="823">
        <v>183.77702197964527</v>
      </c>
      <c r="S580" s="58"/>
      <c r="T580" s="58"/>
    </row>
    <row r="581" spans="1:20" ht="12.75">
      <c r="A581" s="1860"/>
      <c r="B581" s="18">
        <v>5</v>
      </c>
      <c r="C581" s="815" t="s">
        <v>870</v>
      </c>
      <c r="D581" s="816">
        <v>75</v>
      </c>
      <c r="E581" s="816">
        <v>1987</v>
      </c>
      <c r="F581" s="817">
        <v>66.086</v>
      </c>
      <c r="G581" s="817">
        <v>7.854</v>
      </c>
      <c r="H581" s="817">
        <v>12</v>
      </c>
      <c r="I581" s="817">
        <v>46.232</v>
      </c>
      <c r="J581" s="817">
        <v>4017.2</v>
      </c>
      <c r="K581" s="818">
        <v>46.232</v>
      </c>
      <c r="L581" s="817">
        <v>4017.2</v>
      </c>
      <c r="M581" s="819">
        <v>0.011508513392412626</v>
      </c>
      <c r="N581" s="820">
        <v>274.68</v>
      </c>
      <c r="O581" s="821">
        <v>3.1611584586279005</v>
      </c>
      <c r="P581" s="1231">
        <v>690.5108035447576</v>
      </c>
      <c r="Q581" s="823">
        <v>189.66950751767402</v>
      </c>
      <c r="S581" s="58"/>
      <c r="T581" s="58"/>
    </row>
    <row r="582" spans="1:20" ht="12.75">
      <c r="A582" s="1860"/>
      <c r="B582" s="18">
        <v>6</v>
      </c>
      <c r="C582" s="815" t="s">
        <v>871</v>
      </c>
      <c r="D582" s="816">
        <v>60</v>
      </c>
      <c r="E582" s="816">
        <v>1988</v>
      </c>
      <c r="F582" s="817">
        <v>42.1378</v>
      </c>
      <c r="G582" s="817">
        <v>4.845</v>
      </c>
      <c r="H582" s="817">
        <v>9.6</v>
      </c>
      <c r="I582" s="817">
        <v>27.692795</v>
      </c>
      <c r="J582" s="817">
        <v>2363.76</v>
      </c>
      <c r="K582" s="818">
        <v>27.692795</v>
      </c>
      <c r="L582" s="817">
        <v>2363.76</v>
      </c>
      <c r="M582" s="819">
        <v>0.011715569685585675</v>
      </c>
      <c r="N582" s="820">
        <v>274.68</v>
      </c>
      <c r="O582" s="821">
        <v>3.2180326812366733</v>
      </c>
      <c r="P582" s="1231">
        <v>702.9341811351405</v>
      </c>
      <c r="Q582" s="823">
        <v>193.08196087420043</v>
      </c>
      <c r="S582" s="58"/>
      <c r="T582" s="58"/>
    </row>
    <row r="583" spans="1:20" ht="12.75">
      <c r="A583" s="1860"/>
      <c r="B583" s="18">
        <v>7</v>
      </c>
      <c r="C583" s="815" t="s">
        <v>872</v>
      </c>
      <c r="D583" s="816">
        <v>80</v>
      </c>
      <c r="E583" s="816">
        <v>1964</v>
      </c>
      <c r="F583" s="817">
        <v>63.906</v>
      </c>
      <c r="G583" s="817">
        <v>6.222</v>
      </c>
      <c r="H583" s="817">
        <v>12.72</v>
      </c>
      <c r="I583" s="817">
        <v>44.963996</v>
      </c>
      <c r="J583" s="817">
        <v>3830.86</v>
      </c>
      <c r="K583" s="818">
        <v>44.963996</v>
      </c>
      <c r="L583" s="817">
        <v>3830.86</v>
      </c>
      <c r="M583" s="819">
        <v>0.01173731120427267</v>
      </c>
      <c r="N583" s="820">
        <v>274.68</v>
      </c>
      <c r="O583" s="821">
        <v>3.2240046415896173</v>
      </c>
      <c r="P583" s="1231">
        <v>704.2386722563601</v>
      </c>
      <c r="Q583" s="823">
        <v>193.44027849537702</v>
      </c>
      <c r="S583" s="58"/>
      <c r="T583" s="58"/>
    </row>
    <row r="584" spans="1:20" ht="12.75">
      <c r="A584" s="1860"/>
      <c r="B584" s="18">
        <v>8</v>
      </c>
      <c r="C584" s="815" t="s">
        <v>873</v>
      </c>
      <c r="D584" s="816">
        <v>80</v>
      </c>
      <c r="E584" s="816">
        <v>1964</v>
      </c>
      <c r="F584" s="817">
        <v>65.793</v>
      </c>
      <c r="G584" s="817">
        <v>7.599</v>
      </c>
      <c r="H584" s="817">
        <v>12.8</v>
      </c>
      <c r="I584" s="817">
        <v>45.393999</v>
      </c>
      <c r="J584" s="817">
        <v>3831.94</v>
      </c>
      <c r="K584" s="818">
        <v>45.393999</v>
      </c>
      <c r="L584" s="817">
        <v>3831.94</v>
      </c>
      <c r="M584" s="819">
        <v>0.011846218625552593</v>
      </c>
      <c r="N584" s="820">
        <v>274.68</v>
      </c>
      <c r="O584" s="821">
        <v>3.2539193320667863</v>
      </c>
      <c r="P584" s="1231">
        <v>710.7731175331555</v>
      </c>
      <c r="Q584" s="823">
        <v>195.23515992400718</v>
      </c>
      <c r="S584" s="58"/>
      <c r="T584" s="58"/>
    </row>
    <row r="585" spans="1:20" ht="12.75">
      <c r="A585" s="1860"/>
      <c r="B585" s="18">
        <v>9</v>
      </c>
      <c r="C585" s="815" t="s">
        <v>874</v>
      </c>
      <c r="D585" s="816">
        <v>100</v>
      </c>
      <c r="E585" s="816">
        <v>1973</v>
      </c>
      <c r="F585" s="817">
        <v>77.845</v>
      </c>
      <c r="G585" s="817">
        <v>9.323565</v>
      </c>
      <c r="H585" s="817">
        <v>15.971</v>
      </c>
      <c r="I585" s="817">
        <v>52.550434</v>
      </c>
      <c r="J585" s="817">
        <v>4362.31</v>
      </c>
      <c r="K585" s="818">
        <v>52.550434</v>
      </c>
      <c r="L585" s="817">
        <v>4362.31</v>
      </c>
      <c r="M585" s="819">
        <v>0.012046469416433036</v>
      </c>
      <c r="N585" s="820">
        <v>274.68</v>
      </c>
      <c r="O585" s="821">
        <v>3.3089242193058266</v>
      </c>
      <c r="P585" s="1231">
        <v>722.7881649859822</v>
      </c>
      <c r="Q585" s="823">
        <v>198.5354531583496</v>
      </c>
      <c r="S585" s="58"/>
      <c r="T585" s="58"/>
    </row>
    <row r="586" spans="1:20" ht="13.5" thickBot="1">
      <c r="A586" s="1861"/>
      <c r="B586" s="60">
        <v>10</v>
      </c>
      <c r="C586" s="815" t="s">
        <v>875</v>
      </c>
      <c r="D586" s="816">
        <v>22</v>
      </c>
      <c r="E586" s="816">
        <v>1994</v>
      </c>
      <c r="F586" s="817">
        <v>19.852</v>
      </c>
      <c r="G586" s="817">
        <v>2.193</v>
      </c>
      <c r="H586" s="817">
        <v>3.52</v>
      </c>
      <c r="I586" s="817">
        <v>14.139</v>
      </c>
      <c r="J586" s="817">
        <v>1162.77</v>
      </c>
      <c r="K586" s="818">
        <v>14.139</v>
      </c>
      <c r="L586" s="817">
        <v>1162.77</v>
      </c>
      <c r="M586" s="819">
        <v>0.012159756443664698</v>
      </c>
      <c r="N586" s="820">
        <v>274.68</v>
      </c>
      <c r="O586" s="821">
        <v>3.3400418999458195</v>
      </c>
      <c r="P586" s="1231">
        <v>729.5853866198818</v>
      </c>
      <c r="Q586" s="823">
        <v>200.40251399674912</v>
      </c>
      <c r="S586" s="58"/>
      <c r="T586" s="58"/>
    </row>
    <row r="587" spans="1:20" ht="12.75">
      <c r="A587" s="1862" t="s">
        <v>167</v>
      </c>
      <c r="B587" s="196">
        <v>1</v>
      </c>
      <c r="C587" s="824" t="s">
        <v>876</v>
      </c>
      <c r="D587" s="825">
        <v>51</v>
      </c>
      <c r="E587" s="825">
        <v>1988</v>
      </c>
      <c r="F587" s="826">
        <v>37.397</v>
      </c>
      <c r="G587" s="826">
        <v>3.38895</v>
      </c>
      <c r="H587" s="826">
        <v>8</v>
      </c>
      <c r="I587" s="826">
        <v>26.008063</v>
      </c>
      <c r="J587" s="826">
        <v>1853.38</v>
      </c>
      <c r="K587" s="827">
        <v>26.008063</v>
      </c>
      <c r="L587" s="826">
        <v>1853.38</v>
      </c>
      <c r="M587" s="828">
        <v>0.014032774174750995</v>
      </c>
      <c r="N587" s="829">
        <v>274.68</v>
      </c>
      <c r="O587" s="830">
        <v>3.854522410320603</v>
      </c>
      <c r="P587" s="1232">
        <v>841.9664504850597</v>
      </c>
      <c r="Q587" s="832">
        <v>231.27134461923617</v>
      </c>
      <c r="S587" s="58"/>
      <c r="T587" s="58"/>
    </row>
    <row r="588" spans="1:20" ht="12.75">
      <c r="A588" s="1863"/>
      <c r="B588" s="205">
        <v>2</v>
      </c>
      <c r="C588" s="206"/>
      <c r="D588" s="205"/>
      <c r="E588" s="205"/>
      <c r="F588" s="207"/>
      <c r="G588" s="207"/>
      <c r="H588" s="207"/>
      <c r="I588" s="207"/>
      <c r="J588" s="207"/>
      <c r="K588" s="208"/>
      <c r="L588" s="207"/>
      <c r="M588" s="209"/>
      <c r="N588" s="210"/>
      <c r="O588" s="211"/>
      <c r="P588" s="212"/>
      <c r="Q588" s="213"/>
      <c r="S588" s="58"/>
      <c r="T588" s="58"/>
    </row>
    <row r="589" spans="1:20" ht="12.75">
      <c r="A589" s="1863"/>
      <c r="B589" s="205">
        <v>3</v>
      </c>
      <c r="C589" s="206"/>
      <c r="D589" s="205"/>
      <c r="E589" s="205"/>
      <c r="F589" s="207"/>
      <c r="G589" s="207"/>
      <c r="H589" s="207"/>
      <c r="I589" s="207"/>
      <c r="J589" s="207"/>
      <c r="K589" s="208"/>
      <c r="L589" s="207"/>
      <c r="M589" s="209"/>
      <c r="N589" s="210"/>
      <c r="O589" s="211"/>
      <c r="P589" s="212"/>
      <c r="Q589" s="213"/>
      <c r="S589" s="58"/>
      <c r="T589" s="58"/>
    </row>
    <row r="590" spans="1:20" ht="12.75">
      <c r="A590" s="1863"/>
      <c r="B590" s="205">
        <v>4</v>
      </c>
      <c r="C590" s="206"/>
      <c r="D590" s="205"/>
      <c r="E590" s="205"/>
      <c r="F590" s="207"/>
      <c r="G590" s="207"/>
      <c r="H590" s="207"/>
      <c r="I590" s="207"/>
      <c r="J590" s="207"/>
      <c r="K590" s="208"/>
      <c r="L590" s="207"/>
      <c r="M590" s="209"/>
      <c r="N590" s="210"/>
      <c r="O590" s="211"/>
      <c r="P590" s="212"/>
      <c r="Q590" s="213"/>
      <c r="S590" s="58"/>
      <c r="T590" s="58"/>
    </row>
    <row r="591" spans="1:20" ht="12.75">
      <c r="A591" s="1863"/>
      <c r="B591" s="205">
        <v>5</v>
      </c>
      <c r="C591" s="206"/>
      <c r="D591" s="205"/>
      <c r="E591" s="205"/>
      <c r="F591" s="207"/>
      <c r="G591" s="207"/>
      <c r="H591" s="207"/>
      <c r="I591" s="207"/>
      <c r="J591" s="207"/>
      <c r="K591" s="208"/>
      <c r="L591" s="207"/>
      <c r="M591" s="209"/>
      <c r="N591" s="210"/>
      <c r="O591" s="211"/>
      <c r="P591" s="212"/>
      <c r="Q591" s="213"/>
      <c r="S591" s="58"/>
      <c r="T591" s="58"/>
    </row>
    <row r="592" spans="1:20" ht="12.75">
      <c r="A592" s="1863"/>
      <c r="B592" s="205">
        <v>6</v>
      </c>
      <c r="C592" s="206"/>
      <c r="D592" s="205"/>
      <c r="E592" s="205"/>
      <c r="F592" s="207"/>
      <c r="G592" s="207"/>
      <c r="H592" s="207"/>
      <c r="I592" s="207"/>
      <c r="J592" s="207"/>
      <c r="K592" s="208"/>
      <c r="L592" s="207"/>
      <c r="M592" s="209"/>
      <c r="N592" s="210"/>
      <c r="O592" s="211"/>
      <c r="P592" s="212"/>
      <c r="Q592" s="213"/>
      <c r="S592" s="58"/>
      <c r="T592" s="58"/>
    </row>
    <row r="593" spans="1:20" ht="12.75">
      <c r="A593" s="1863"/>
      <c r="B593" s="205">
        <v>7</v>
      </c>
      <c r="C593" s="206"/>
      <c r="D593" s="205"/>
      <c r="E593" s="205"/>
      <c r="F593" s="207"/>
      <c r="G593" s="207"/>
      <c r="H593" s="207"/>
      <c r="I593" s="207"/>
      <c r="J593" s="207"/>
      <c r="K593" s="208"/>
      <c r="L593" s="207"/>
      <c r="M593" s="209"/>
      <c r="N593" s="210"/>
      <c r="O593" s="211"/>
      <c r="P593" s="212"/>
      <c r="Q593" s="213"/>
      <c r="S593" s="58"/>
      <c r="T593" s="58"/>
    </row>
    <row r="594" spans="1:20" ht="12.75">
      <c r="A594" s="1863"/>
      <c r="B594" s="205">
        <v>8</v>
      </c>
      <c r="C594" s="206"/>
      <c r="D594" s="205"/>
      <c r="E594" s="205"/>
      <c r="F594" s="207"/>
      <c r="G594" s="207"/>
      <c r="H594" s="207"/>
      <c r="I594" s="207"/>
      <c r="J594" s="207"/>
      <c r="K594" s="208"/>
      <c r="L594" s="207"/>
      <c r="M594" s="209"/>
      <c r="N594" s="210"/>
      <c r="O594" s="211"/>
      <c r="P594" s="212"/>
      <c r="Q594" s="213"/>
      <c r="S594" s="58"/>
      <c r="T594" s="58"/>
    </row>
    <row r="595" spans="1:20" ht="12.75">
      <c r="A595" s="1863"/>
      <c r="B595" s="205">
        <v>9</v>
      </c>
      <c r="C595" s="206"/>
      <c r="D595" s="205"/>
      <c r="E595" s="205"/>
      <c r="F595" s="207"/>
      <c r="G595" s="207"/>
      <c r="H595" s="207"/>
      <c r="I595" s="207"/>
      <c r="J595" s="207"/>
      <c r="K595" s="208"/>
      <c r="L595" s="207"/>
      <c r="M595" s="209"/>
      <c r="N595" s="210"/>
      <c r="O595" s="211"/>
      <c r="P595" s="212"/>
      <c r="Q595" s="213"/>
      <c r="S595" s="58"/>
      <c r="T595" s="58"/>
    </row>
    <row r="596" spans="1:20" ht="13.5" thickBot="1">
      <c r="A596" s="1864"/>
      <c r="B596" s="214">
        <v>10</v>
      </c>
      <c r="C596" s="215"/>
      <c r="D596" s="214"/>
      <c r="E596" s="214"/>
      <c r="F596" s="216"/>
      <c r="G596" s="216"/>
      <c r="H596" s="216"/>
      <c r="I596" s="216"/>
      <c r="J596" s="216"/>
      <c r="K596" s="217"/>
      <c r="L596" s="216"/>
      <c r="M596" s="218"/>
      <c r="N596" s="219"/>
      <c r="O596" s="220"/>
      <c r="P596" s="221"/>
      <c r="Q596" s="222"/>
      <c r="S596" s="58"/>
      <c r="T596" s="58"/>
    </row>
    <row r="597" spans="1:20" ht="12.75">
      <c r="A597" s="1853" t="s">
        <v>178</v>
      </c>
      <c r="B597" s="125">
        <v>1</v>
      </c>
      <c r="C597" s="1233" t="s">
        <v>877</v>
      </c>
      <c r="D597" s="1234">
        <v>5</v>
      </c>
      <c r="E597" s="1234">
        <v>1951</v>
      </c>
      <c r="F597" s="853">
        <v>4.2905</v>
      </c>
      <c r="G597" s="853">
        <v>0.765</v>
      </c>
      <c r="H597" s="853">
        <v>0.05</v>
      </c>
      <c r="I597" s="853">
        <v>3.4755</v>
      </c>
      <c r="J597" s="853">
        <v>223.63</v>
      </c>
      <c r="K597" s="854">
        <v>3.4755</v>
      </c>
      <c r="L597" s="853">
        <v>223.63</v>
      </c>
      <c r="M597" s="855">
        <v>0.01554129589053347</v>
      </c>
      <c r="N597" s="856">
        <v>274.68</v>
      </c>
      <c r="O597" s="857">
        <v>4.268883155211734</v>
      </c>
      <c r="P597" s="1235">
        <v>932.4777534320082</v>
      </c>
      <c r="Q597" s="859">
        <v>256.132989312704</v>
      </c>
      <c r="S597" s="58"/>
      <c r="T597" s="58"/>
    </row>
    <row r="598" spans="1:20" ht="12.75">
      <c r="A598" s="1854"/>
      <c r="B598" s="125">
        <v>2</v>
      </c>
      <c r="C598" s="1233" t="s">
        <v>878</v>
      </c>
      <c r="D598" s="1234">
        <v>8</v>
      </c>
      <c r="E598" s="1234">
        <v>1975</v>
      </c>
      <c r="F598" s="853">
        <v>4.762</v>
      </c>
      <c r="G598" s="853">
        <v>0</v>
      </c>
      <c r="H598" s="853">
        <v>0</v>
      </c>
      <c r="I598" s="853">
        <v>4.762</v>
      </c>
      <c r="J598" s="853">
        <v>309.07</v>
      </c>
      <c r="K598" s="854">
        <v>4.762</v>
      </c>
      <c r="L598" s="853">
        <v>309.07</v>
      </c>
      <c r="M598" s="855">
        <v>0.015407512861164136</v>
      </c>
      <c r="N598" s="856">
        <v>280.78400000000005</v>
      </c>
      <c r="O598" s="857">
        <v>4.326183091209112</v>
      </c>
      <c r="P598" s="1235">
        <v>924.4507716698482</v>
      </c>
      <c r="Q598" s="859">
        <v>259.57098547254674</v>
      </c>
      <c r="S598" s="58"/>
      <c r="T598" s="58"/>
    </row>
    <row r="599" spans="1:20" ht="12.75">
      <c r="A599" s="1854"/>
      <c r="B599" s="125">
        <v>3</v>
      </c>
      <c r="C599" s="1233" t="s">
        <v>879</v>
      </c>
      <c r="D599" s="1234">
        <v>12</v>
      </c>
      <c r="E599" s="1234">
        <v>1991</v>
      </c>
      <c r="F599" s="853">
        <v>19.332</v>
      </c>
      <c r="G599" s="853">
        <v>2.287452</v>
      </c>
      <c r="H599" s="853">
        <v>2</v>
      </c>
      <c r="I599" s="853">
        <v>15.044547</v>
      </c>
      <c r="J599" s="853">
        <v>818.44</v>
      </c>
      <c r="K599" s="854">
        <v>15.044547</v>
      </c>
      <c r="L599" s="853">
        <v>818.44</v>
      </c>
      <c r="M599" s="855">
        <v>0.018381979131029763</v>
      </c>
      <c r="N599" s="856">
        <v>274.68</v>
      </c>
      <c r="O599" s="857">
        <v>5.049162027711255</v>
      </c>
      <c r="P599" s="1235">
        <v>1102.9187478617857</v>
      </c>
      <c r="Q599" s="859">
        <v>302.9497216626753</v>
      </c>
      <c r="S599" s="58"/>
      <c r="T599" s="58"/>
    </row>
    <row r="600" spans="1:20" ht="12.75">
      <c r="A600" s="1854"/>
      <c r="B600" s="125">
        <v>4</v>
      </c>
      <c r="C600" s="1233" t="s">
        <v>880</v>
      </c>
      <c r="D600" s="1234">
        <v>36</v>
      </c>
      <c r="E600" s="1234">
        <v>1964</v>
      </c>
      <c r="F600" s="853">
        <v>35.73</v>
      </c>
      <c r="G600" s="853">
        <v>1.475634</v>
      </c>
      <c r="H600" s="853">
        <v>5.6</v>
      </c>
      <c r="I600" s="853">
        <v>28.654363</v>
      </c>
      <c r="J600" s="853">
        <v>1514.36</v>
      </c>
      <c r="K600" s="854">
        <v>28.654363</v>
      </c>
      <c r="L600" s="853">
        <v>1514.36</v>
      </c>
      <c r="M600" s="855">
        <v>0.018921764309675376</v>
      </c>
      <c r="N600" s="856">
        <v>271.628</v>
      </c>
      <c r="O600" s="857">
        <v>5.139680995908503</v>
      </c>
      <c r="P600" s="1235">
        <v>1135.3058585805225</v>
      </c>
      <c r="Q600" s="859">
        <v>308.38085975451014</v>
      </c>
      <c r="S600" s="58"/>
      <c r="T600" s="58"/>
    </row>
    <row r="601" spans="1:20" ht="12.75">
      <c r="A601" s="1854"/>
      <c r="B601" s="125">
        <v>5</v>
      </c>
      <c r="C601" s="1233" t="s">
        <v>881</v>
      </c>
      <c r="D601" s="1234">
        <v>20</v>
      </c>
      <c r="E601" s="1234">
        <v>1985</v>
      </c>
      <c r="F601" s="853">
        <v>24.467</v>
      </c>
      <c r="G601" s="853">
        <v>1.377</v>
      </c>
      <c r="H601" s="853">
        <v>3.2</v>
      </c>
      <c r="I601" s="853">
        <v>19.889999</v>
      </c>
      <c r="J601" s="853">
        <v>1047.19</v>
      </c>
      <c r="K601" s="854">
        <v>19.889999</v>
      </c>
      <c r="L601" s="853">
        <v>1047.19</v>
      </c>
      <c r="M601" s="855">
        <v>0.01899368691450453</v>
      </c>
      <c r="N601" s="856">
        <v>274.68</v>
      </c>
      <c r="O601" s="857">
        <v>5.217185921676105</v>
      </c>
      <c r="P601" s="1235">
        <v>1139.6212148702718</v>
      </c>
      <c r="Q601" s="859">
        <v>313.0311553005663</v>
      </c>
      <c r="S601" s="58"/>
      <c r="T601" s="58"/>
    </row>
    <row r="602" spans="1:20" ht="12.75">
      <c r="A602" s="1854"/>
      <c r="B602" s="125">
        <v>6</v>
      </c>
      <c r="C602" s="1233" t="s">
        <v>882</v>
      </c>
      <c r="D602" s="1234">
        <v>40</v>
      </c>
      <c r="E602" s="1234">
        <v>1988</v>
      </c>
      <c r="F602" s="853">
        <v>43.638</v>
      </c>
      <c r="G602" s="853">
        <v>2.295</v>
      </c>
      <c r="H602" s="853">
        <v>3.92</v>
      </c>
      <c r="I602" s="853">
        <v>37.423002</v>
      </c>
      <c r="J602" s="853">
        <v>2040.9</v>
      </c>
      <c r="K602" s="854">
        <v>37.423002</v>
      </c>
      <c r="L602" s="853">
        <v>2040.9</v>
      </c>
      <c r="M602" s="855">
        <v>0.018336519182713507</v>
      </c>
      <c r="N602" s="856">
        <v>287.869</v>
      </c>
      <c r="O602" s="857">
        <v>5.278515440608555</v>
      </c>
      <c r="P602" s="1235">
        <v>1100.1911509628103</v>
      </c>
      <c r="Q602" s="859">
        <v>316.71092643651326</v>
      </c>
      <c r="S602" s="58"/>
      <c r="T602" s="58"/>
    </row>
    <row r="603" spans="1:20" ht="12.75">
      <c r="A603" s="1854"/>
      <c r="B603" s="125">
        <v>7</v>
      </c>
      <c r="C603" s="1233" t="s">
        <v>883</v>
      </c>
      <c r="D603" s="1234">
        <v>41</v>
      </c>
      <c r="E603" s="1234">
        <v>1981</v>
      </c>
      <c r="F603" s="853">
        <v>46.432</v>
      </c>
      <c r="G603" s="853">
        <v>3.240986</v>
      </c>
      <c r="H603" s="853">
        <v>2.4</v>
      </c>
      <c r="I603" s="853">
        <v>40.791016</v>
      </c>
      <c r="J603" s="853">
        <v>2245.19</v>
      </c>
      <c r="K603" s="854">
        <v>40.791016</v>
      </c>
      <c r="L603" s="853">
        <v>2245.19</v>
      </c>
      <c r="M603" s="855">
        <v>0.018168179975859504</v>
      </c>
      <c r="N603" s="856">
        <v>294.08200000000005</v>
      </c>
      <c r="O603" s="857">
        <v>5.342934703660715</v>
      </c>
      <c r="P603" s="1235">
        <v>1090.0907985515703</v>
      </c>
      <c r="Q603" s="859">
        <v>320.57608221964296</v>
      </c>
      <c r="S603" s="58"/>
      <c r="T603" s="58"/>
    </row>
    <row r="604" spans="1:20" ht="12.75">
      <c r="A604" s="1854"/>
      <c r="B604" s="125">
        <v>8</v>
      </c>
      <c r="C604" s="1233" t="s">
        <v>884</v>
      </c>
      <c r="D604" s="1234">
        <v>12</v>
      </c>
      <c r="E604" s="1234">
        <v>1988</v>
      </c>
      <c r="F604" s="853">
        <v>15.8976</v>
      </c>
      <c r="G604" s="853">
        <v>0.306</v>
      </c>
      <c r="H604" s="853">
        <v>1.68</v>
      </c>
      <c r="I604" s="853">
        <v>13.9116</v>
      </c>
      <c r="J604" s="853">
        <v>704.29</v>
      </c>
      <c r="K604" s="854">
        <v>13.9116</v>
      </c>
      <c r="L604" s="853">
        <v>704.29</v>
      </c>
      <c r="M604" s="855">
        <v>0.019752658705930796</v>
      </c>
      <c r="N604" s="856">
        <v>274.68</v>
      </c>
      <c r="O604" s="857">
        <v>5.4256602933450715</v>
      </c>
      <c r="P604" s="1235">
        <v>1185.1595223558477</v>
      </c>
      <c r="Q604" s="859">
        <v>325.5396176007043</v>
      </c>
      <c r="S604" s="58"/>
      <c r="T604" s="58"/>
    </row>
    <row r="605" spans="1:20" ht="12.75">
      <c r="A605" s="1854"/>
      <c r="B605" s="125">
        <v>9</v>
      </c>
      <c r="C605" s="1233" t="s">
        <v>885</v>
      </c>
      <c r="D605" s="1234">
        <v>9</v>
      </c>
      <c r="E605" s="1234">
        <v>1986</v>
      </c>
      <c r="F605" s="853">
        <v>12.691</v>
      </c>
      <c r="G605" s="853">
        <v>0.663</v>
      </c>
      <c r="H605" s="853">
        <v>1.28</v>
      </c>
      <c r="I605" s="853">
        <v>10.748001</v>
      </c>
      <c r="J605" s="853">
        <v>536.31</v>
      </c>
      <c r="K605" s="854">
        <v>10.748001</v>
      </c>
      <c r="L605" s="853">
        <v>536.31</v>
      </c>
      <c r="M605" s="855">
        <v>0.020040649997203112</v>
      </c>
      <c r="N605" s="856">
        <v>274.68</v>
      </c>
      <c r="O605" s="857">
        <v>5.504765741231751</v>
      </c>
      <c r="P605" s="1235">
        <v>1202.4389998321867</v>
      </c>
      <c r="Q605" s="859">
        <v>330.2859444739051</v>
      </c>
      <c r="S605" s="58"/>
      <c r="T605" s="58"/>
    </row>
    <row r="606" spans="1:20" ht="13.5" thickBot="1">
      <c r="A606" s="1854"/>
      <c r="B606" s="229">
        <v>10</v>
      </c>
      <c r="C606" s="1236" t="s">
        <v>886</v>
      </c>
      <c r="D606" s="1237">
        <v>8</v>
      </c>
      <c r="E606" s="1237">
        <v>1976</v>
      </c>
      <c r="F606" s="862">
        <v>11.129</v>
      </c>
      <c r="G606" s="862">
        <v>1.53</v>
      </c>
      <c r="H606" s="862">
        <v>0.67</v>
      </c>
      <c r="I606" s="862">
        <v>8.928999</v>
      </c>
      <c r="J606" s="862">
        <v>432.82</v>
      </c>
      <c r="K606" s="863">
        <v>8.928999</v>
      </c>
      <c r="L606" s="862">
        <v>432.82</v>
      </c>
      <c r="M606" s="864">
        <v>0.020629820710688043</v>
      </c>
      <c r="N606" s="865">
        <v>274.68</v>
      </c>
      <c r="O606" s="866">
        <v>5.666599152811792</v>
      </c>
      <c r="P606" s="1238">
        <v>1237.7892426412827</v>
      </c>
      <c r="Q606" s="868">
        <v>339.9959491687075</v>
      </c>
      <c r="S606" s="58"/>
      <c r="T606" s="58"/>
    </row>
    <row r="607" spans="1:20" ht="12.75">
      <c r="A607" s="1855" t="s">
        <v>189</v>
      </c>
      <c r="B607" s="238">
        <v>1</v>
      </c>
      <c r="C607" s="869" t="s">
        <v>887</v>
      </c>
      <c r="D607" s="870">
        <v>12</v>
      </c>
      <c r="E607" s="870">
        <v>1972</v>
      </c>
      <c r="F607" s="871">
        <v>11.3</v>
      </c>
      <c r="G607" s="871">
        <v>0</v>
      </c>
      <c r="H607" s="871">
        <v>0</v>
      </c>
      <c r="I607" s="871">
        <v>11.300001</v>
      </c>
      <c r="J607" s="871">
        <v>532.47</v>
      </c>
      <c r="K607" s="872">
        <v>11.300001</v>
      </c>
      <c r="L607" s="871">
        <v>532.47</v>
      </c>
      <c r="M607" s="873">
        <v>0.021221854752380413</v>
      </c>
      <c r="N607" s="874">
        <v>274.68</v>
      </c>
      <c r="O607" s="875">
        <v>5.829219063383852</v>
      </c>
      <c r="P607" s="1239">
        <v>1273.3112851428248</v>
      </c>
      <c r="Q607" s="877">
        <v>349.75314380303115</v>
      </c>
      <c r="S607" s="58"/>
      <c r="T607" s="58"/>
    </row>
    <row r="608" spans="1:20" ht="12.75">
      <c r="A608" s="1856"/>
      <c r="B608" s="247">
        <v>2</v>
      </c>
      <c r="C608" s="878" t="s">
        <v>888</v>
      </c>
      <c r="D608" s="879">
        <v>8</v>
      </c>
      <c r="E608" s="879">
        <v>1966</v>
      </c>
      <c r="F608" s="880">
        <v>8.76</v>
      </c>
      <c r="G608" s="880">
        <v>0</v>
      </c>
      <c r="H608" s="880">
        <v>0</v>
      </c>
      <c r="I608" s="880">
        <v>8.76</v>
      </c>
      <c r="J608" s="880">
        <v>393.89</v>
      </c>
      <c r="K608" s="881">
        <v>8.76</v>
      </c>
      <c r="L608" s="880">
        <v>393.89</v>
      </c>
      <c r="M608" s="882">
        <v>0.022239711594607633</v>
      </c>
      <c r="N608" s="883">
        <v>264.1</v>
      </c>
      <c r="O608" s="884">
        <v>5.873507832135877</v>
      </c>
      <c r="P608" s="1240">
        <v>1334.3826956764578</v>
      </c>
      <c r="Q608" s="886">
        <v>352.41046992815257</v>
      </c>
      <c r="S608" s="58"/>
      <c r="T608" s="58"/>
    </row>
    <row r="609" spans="1:20" ht="12.75">
      <c r="A609" s="1856"/>
      <c r="B609" s="247">
        <v>3</v>
      </c>
      <c r="C609" s="878" t="s">
        <v>889</v>
      </c>
      <c r="D609" s="879">
        <v>8</v>
      </c>
      <c r="E609" s="879">
        <v>1962</v>
      </c>
      <c r="F609" s="880">
        <v>9.852</v>
      </c>
      <c r="G609" s="880">
        <v>1.02</v>
      </c>
      <c r="H609" s="880">
        <v>0.97</v>
      </c>
      <c r="I609" s="880">
        <v>7.862</v>
      </c>
      <c r="J609" s="880">
        <v>366.73</v>
      </c>
      <c r="K609" s="881">
        <v>7.862</v>
      </c>
      <c r="L609" s="880">
        <v>366.73</v>
      </c>
      <c r="M609" s="882">
        <v>0.02143811523464129</v>
      </c>
      <c r="N609" s="883">
        <v>274.68</v>
      </c>
      <c r="O609" s="884">
        <v>5.88862149265127</v>
      </c>
      <c r="P609" s="1240">
        <v>1286.2869140784774</v>
      </c>
      <c r="Q609" s="886">
        <v>353.3172895590762</v>
      </c>
      <c r="S609" s="58"/>
      <c r="T609" s="58"/>
    </row>
    <row r="610" spans="1:20" ht="12.75">
      <c r="A610" s="1856"/>
      <c r="B610" s="247">
        <v>4</v>
      </c>
      <c r="C610" s="878" t="s">
        <v>890</v>
      </c>
      <c r="D610" s="879">
        <v>20</v>
      </c>
      <c r="E610" s="879">
        <v>1982</v>
      </c>
      <c r="F610" s="880">
        <v>29.194</v>
      </c>
      <c r="G610" s="880">
        <v>1.8241</v>
      </c>
      <c r="H610" s="880">
        <v>3.2</v>
      </c>
      <c r="I610" s="880">
        <v>24.1699</v>
      </c>
      <c r="J610" s="880">
        <v>1095.85</v>
      </c>
      <c r="K610" s="881">
        <v>24.1699</v>
      </c>
      <c r="L610" s="880">
        <v>1095.85</v>
      </c>
      <c r="M610" s="882">
        <v>0.022055847059360315</v>
      </c>
      <c r="N610" s="883">
        <v>280.78400000000005</v>
      </c>
      <c r="O610" s="884">
        <v>6.192928960715427</v>
      </c>
      <c r="P610" s="1240">
        <v>1323.3508235616189</v>
      </c>
      <c r="Q610" s="886">
        <v>371.5757376429256</v>
      </c>
      <c r="S610" s="58"/>
      <c r="T610" s="58"/>
    </row>
    <row r="611" spans="1:20" ht="12.75">
      <c r="A611" s="1856"/>
      <c r="B611" s="247">
        <v>5</v>
      </c>
      <c r="C611" s="878" t="s">
        <v>891</v>
      </c>
      <c r="D611" s="879">
        <v>8</v>
      </c>
      <c r="E611" s="879">
        <v>1969</v>
      </c>
      <c r="F611" s="880">
        <v>9.233</v>
      </c>
      <c r="G611" s="880">
        <v>0</v>
      </c>
      <c r="H611" s="880">
        <v>0</v>
      </c>
      <c r="I611" s="880">
        <v>9.233001</v>
      </c>
      <c r="J611" s="880">
        <v>416.7</v>
      </c>
      <c r="K611" s="881">
        <v>9.233001</v>
      </c>
      <c r="L611" s="880">
        <v>416.7</v>
      </c>
      <c r="M611" s="882">
        <v>0.02215742980561555</v>
      </c>
      <c r="N611" s="883">
        <v>287.869</v>
      </c>
      <c r="O611" s="884">
        <v>6.3784371607127435</v>
      </c>
      <c r="P611" s="1240">
        <v>1329.445788336933</v>
      </c>
      <c r="Q611" s="886">
        <v>382.7062296427646</v>
      </c>
      <c r="S611" s="58"/>
      <c r="T611" s="58"/>
    </row>
    <row r="612" spans="1:20" ht="12.75">
      <c r="A612" s="1856"/>
      <c r="B612" s="247">
        <v>6</v>
      </c>
      <c r="C612" s="878" t="s">
        <v>892</v>
      </c>
      <c r="D612" s="879">
        <v>12</v>
      </c>
      <c r="E612" s="879">
        <v>1971</v>
      </c>
      <c r="F612" s="880">
        <v>12.5971</v>
      </c>
      <c r="G612" s="880">
        <v>0</v>
      </c>
      <c r="H612" s="880">
        <v>0</v>
      </c>
      <c r="I612" s="880">
        <v>12.5971</v>
      </c>
      <c r="J612" s="880">
        <v>538.8</v>
      </c>
      <c r="K612" s="881">
        <v>12.5971</v>
      </c>
      <c r="L612" s="880">
        <v>538.8</v>
      </c>
      <c r="M612" s="882">
        <v>0.023379918337045287</v>
      </c>
      <c r="N612" s="883">
        <v>274.68</v>
      </c>
      <c r="O612" s="884">
        <v>6.4219959688195996</v>
      </c>
      <c r="P612" s="1240">
        <v>1402.7951002227173</v>
      </c>
      <c r="Q612" s="886">
        <v>385.31975812917597</v>
      </c>
      <c r="S612" s="58"/>
      <c r="T612" s="58"/>
    </row>
    <row r="613" spans="1:20" ht="12.75">
      <c r="A613" s="1856"/>
      <c r="B613" s="247">
        <v>7</v>
      </c>
      <c r="C613" s="878" t="s">
        <v>893</v>
      </c>
      <c r="D613" s="879">
        <v>7</v>
      </c>
      <c r="E613" s="879">
        <v>1956</v>
      </c>
      <c r="F613" s="880">
        <v>8.975</v>
      </c>
      <c r="G613" s="880">
        <v>0</v>
      </c>
      <c r="H613" s="880">
        <v>0</v>
      </c>
      <c r="I613" s="880">
        <v>8.974999</v>
      </c>
      <c r="J613" s="880">
        <v>402.24</v>
      </c>
      <c r="K613" s="881">
        <v>8.974999</v>
      </c>
      <c r="L613" s="880">
        <v>402.24</v>
      </c>
      <c r="M613" s="882">
        <v>0.022312547235481307</v>
      </c>
      <c r="N613" s="883">
        <v>287.869</v>
      </c>
      <c r="O613" s="884">
        <v>6.423090660130769</v>
      </c>
      <c r="P613" s="1240">
        <v>1338.7528341288782</v>
      </c>
      <c r="Q613" s="886">
        <v>385.3854396078461</v>
      </c>
      <c r="S613" s="58"/>
      <c r="T613" s="58"/>
    </row>
    <row r="614" spans="1:20" ht="12.75">
      <c r="A614" s="1856"/>
      <c r="B614" s="247">
        <v>8</v>
      </c>
      <c r="C614" s="878" t="s">
        <v>894</v>
      </c>
      <c r="D614" s="879">
        <v>6</v>
      </c>
      <c r="E614" s="879">
        <v>1959</v>
      </c>
      <c r="F614" s="880">
        <v>8.736</v>
      </c>
      <c r="G614" s="880">
        <v>0.408</v>
      </c>
      <c r="H614" s="880">
        <v>0.96</v>
      </c>
      <c r="I614" s="880">
        <v>7.368001</v>
      </c>
      <c r="J614" s="880">
        <v>313.25</v>
      </c>
      <c r="K614" s="881">
        <v>7.368001</v>
      </c>
      <c r="L614" s="880">
        <v>313.25</v>
      </c>
      <c r="M614" s="882">
        <v>0.02352115243415802</v>
      </c>
      <c r="N614" s="883">
        <v>274.68</v>
      </c>
      <c r="O614" s="884">
        <v>6.460790150614525</v>
      </c>
      <c r="P614" s="1240">
        <v>1411.2691460494812</v>
      </c>
      <c r="Q614" s="886">
        <v>387.6474090368715</v>
      </c>
      <c r="S614" s="58"/>
      <c r="T614" s="58"/>
    </row>
    <row r="615" spans="1:20" ht="12.75">
      <c r="A615" s="1856"/>
      <c r="B615" s="247">
        <v>9</v>
      </c>
      <c r="C615" s="878" t="s">
        <v>895</v>
      </c>
      <c r="D615" s="879">
        <v>5</v>
      </c>
      <c r="E615" s="879">
        <v>1935</v>
      </c>
      <c r="F615" s="880">
        <v>9.2432</v>
      </c>
      <c r="G615" s="880">
        <v>0.306</v>
      </c>
      <c r="H615" s="880">
        <v>0.32</v>
      </c>
      <c r="I615" s="880">
        <v>8.6172</v>
      </c>
      <c r="J615" s="880">
        <v>321.79</v>
      </c>
      <c r="K615" s="881">
        <v>8.6172</v>
      </c>
      <c r="L615" s="880">
        <v>321.79</v>
      </c>
      <c r="M615" s="882">
        <v>0.026778955219242364</v>
      </c>
      <c r="N615" s="883">
        <v>274.68</v>
      </c>
      <c r="O615" s="884">
        <v>7.355643419621493</v>
      </c>
      <c r="P615" s="1240">
        <v>1606.7373131545419</v>
      </c>
      <c r="Q615" s="886">
        <v>441.3386051772896</v>
      </c>
      <c r="S615" s="58"/>
      <c r="T615" s="58"/>
    </row>
    <row r="616" spans="1:20" ht="13.5" thickBot="1">
      <c r="A616" s="1857"/>
      <c r="B616" s="256">
        <v>10</v>
      </c>
      <c r="C616" s="887" t="s">
        <v>896</v>
      </c>
      <c r="D616" s="888">
        <v>8</v>
      </c>
      <c r="E616" s="888">
        <v>1956</v>
      </c>
      <c r="F616" s="889">
        <v>15.317</v>
      </c>
      <c r="G616" s="889">
        <v>0</v>
      </c>
      <c r="H616" s="889">
        <v>0</v>
      </c>
      <c r="I616" s="889">
        <v>15.316999</v>
      </c>
      <c r="J616" s="889">
        <v>469.85</v>
      </c>
      <c r="K616" s="890">
        <v>15.316999</v>
      </c>
      <c r="L616" s="889">
        <v>469.85</v>
      </c>
      <c r="M616" s="891">
        <v>0.03259976375438969</v>
      </c>
      <c r="N616" s="892">
        <v>274.68</v>
      </c>
      <c r="O616" s="893">
        <v>8.95450310805576</v>
      </c>
      <c r="P616" s="1241">
        <v>1955.9858252633817</v>
      </c>
      <c r="Q616" s="895">
        <v>537.2701864833457</v>
      </c>
      <c r="S616" s="58"/>
      <c r="T616" s="58"/>
    </row>
    <row r="617" spans="1:20" ht="12.75">
      <c r="A617" s="1831" t="s">
        <v>200</v>
      </c>
      <c r="B617" s="24">
        <v>1</v>
      </c>
      <c r="C617" s="117"/>
      <c r="D617" s="441"/>
      <c r="E617" s="441"/>
      <c r="F617" s="265"/>
      <c r="G617" s="265"/>
      <c r="H617" s="265"/>
      <c r="I617" s="265"/>
      <c r="J617" s="265"/>
      <c r="K617" s="266"/>
      <c r="L617" s="265"/>
      <c r="M617" s="267"/>
      <c r="N617" s="268"/>
      <c r="O617" s="88"/>
      <c r="P617" s="269"/>
      <c r="Q617" s="270"/>
      <c r="S617" s="58"/>
      <c r="T617" s="58"/>
    </row>
    <row r="618" spans="1:20" ht="12.75">
      <c r="A618" s="1832"/>
      <c r="B618" s="26">
        <v>2</v>
      </c>
      <c r="C618" s="442"/>
      <c r="D618" s="443"/>
      <c r="E618" s="443"/>
      <c r="F618" s="271"/>
      <c r="G618" s="271"/>
      <c r="H618" s="271"/>
      <c r="I618" s="271"/>
      <c r="J618" s="271"/>
      <c r="K618" s="444"/>
      <c r="L618" s="271"/>
      <c r="M618" s="445"/>
      <c r="N618" s="446"/>
      <c r="O618" s="89"/>
      <c r="P618" s="447"/>
      <c r="Q618" s="448"/>
      <c r="S618" s="58"/>
      <c r="T618" s="58"/>
    </row>
    <row r="619" spans="1:20" ht="12.75">
      <c r="A619" s="1832"/>
      <c r="B619" s="26">
        <v>3</v>
      </c>
      <c r="C619" s="442"/>
      <c r="D619" s="443"/>
      <c r="E619" s="443"/>
      <c r="F619" s="271"/>
      <c r="G619" s="271"/>
      <c r="H619" s="271"/>
      <c r="I619" s="271"/>
      <c r="J619" s="271"/>
      <c r="K619" s="444"/>
      <c r="L619" s="271"/>
      <c r="M619" s="445"/>
      <c r="N619" s="446"/>
      <c r="O619" s="89"/>
      <c r="P619" s="447"/>
      <c r="Q619" s="448"/>
      <c r="S619" s="58"/>
      <c r="T619" s="58"/>
    </row>
    <row r="620" spans="1:20" ht="12.75">
      <c r="A620" s="1832"/>
      <c r="B620" s="26">
        <v>4</v>
      </c>
      <c r="C620" s="442"/>
      <c r="D620" s="443"/>
      <c r="E620" s="443"/>
      <c r="F620" s="271"/>
      <c r="G620" s="271"/>
      <c r="H620" s="271"/>
      <c r="I620" s="271"/>
      <c r="J620" s="271"/>
      <c r="K620" s="444"/>
      <c r="L620" s="271"/>
      <c r="M620" s="445"/>
      <c r="N620" s="446"/>
      <c r="O620" s="89"/>
      <c r="P620" s="447"/>
      <c r="Q620" s="448"/>
      <c r="S620" s="58"/>
      <c r="T620" s="58"/>
    </row>
    <row r="621" spans="1:20" ht="12.75">
      <c r="A621" s="1832"/>
      <c r="B621" s="26">
        <v>5</v>
      </c>
      <c r="C621" s="442"/>
      <c r="D621" s="443"/>
      <c r="E621" s="443"/>
      <c r="F621" s="271"/>
      <c r="G621" s="271"/>
      <c r="H621" s="271"/>
      <c r="I621" s="271"/>
      <c r="J621" s="271"/>
      <c r="K621" s="444"/>
      <c r="L621" s="271"/>
      <c r="M621" s="445"/>
      <c r="N621" s="446"/>
      <c r="O621" s="89"/>
      <c r="P621" s="447"/>
      <c r="Q621" s="448"/>
      <c r="S621" s="58"/>
      <c r="T621" s="58"/>
    </row>
    <row r="622" spans="1:20" ht="12.75">
      <c r="A622" s="1832"/>
      <c r="B622" s="26">
        <v>6</v>
      </c>
      <c r="C622" s="442"/>
      <c r="D622" s="443"/>
      <c r="E622" s="443"/>
      <c r="F622" s="271"/>
      <c r="G622" s="271"/>
      <c r="H622" s="271"/>
      <c r="I622" s="271"/>
      <c r="J622" s="271"/>
      <c r="K622" s="444"/>
      <c r="L622" s="271"/>
      <c r="M622" s="445"/>
      <c r="N622" s="446"/>
      <c r="O622" s="89"/>
      <c r="P622" s="447"/>
      <c r="Q622" s="448"/>
      <c r="S622" s="58"/>
      <c r="T622" s="58"/>
    </row>
    <row r="623" spans="1:20" ht="12.75">
      <c r="A623" s="1832"/>
      <c r="B623" s="26">
        <v>7</v>
      </c>
      <c r="C623" s="442"/>
      <c r="D623" s="443"/>
      <c r="E623" s="443"/>
      <c r="F623" s="271"/>
      <c r="G623" s="271"/>
      <c r="H623" s="271"/>
      <c r="I623" s="271"/>
      <c r="J623" s="271"/>
      <c r="K623" s="444"/>
      <c r="L623" s="271"/>
      <c r="M623" s="445"/>
      <c r="N623" s="446"/>
      <c r="O623" s="89"/>
      <c r="P623" s="447"/>
      <c r="Q623" s="448"/>
      <c r="S623" s="58"/>
      <c r="T623" s="58"/>
    </row>
    <row r="624" spans="1:20" ht="12.75">
      <c r="A624" s="1832"/>
      <c r="B624" s="26">
        <v>8</v>
      </c>
      <c r="C624" s="442"/>
      <c r="D624" s="443"/>
      <c r="E624" s="443"/>
      <c r="F624" s="271"/>
      <c r="G624" s="271"/>
      <c r="H624" s="271"/>
      <c r="I624" s="271"/>
      <c r="J624" s="271"/>
      <c r="K624" s="444"/>
      <c r="L624" s="271"/>
      <c r="M624" s="445"/>
      <c r="N624" s="446"/>
      <c r="O624" s="89"/>
      <c r="P624" s="447"/>
      <c r="Q624" s="448"/>
      <c r="S624" s="58"/>
      <c r="T624" s="58"/>
    </row>
    <row r="625" spans="1:20" ht="12.75">
      <c r="A625" s="1832"/>
      <c r="B625" s="26">
        <v>9</v>
      </c>
      <c r="C625" s="442"/>
      <c r="D625" s="443"/>
      <c r="E625" s="443"/>
      <c r="F625" s="271"/>
      <c r="G625" s="271"/>
      <c r="H625" s="271"/>
      <c r="I625" s="271"/>
      <c r="J625" s="271"/>
      <c r="K625" s="444"/>
      <c r="L625" s="271"/>
      <c r="M625" s="445"/>
      <c r="N625" s="446"/>
      <c r="O625" s="89"/>
      <c r="P625" s="447"/>
      <c r="Q625" s="448"/>
      <c r="S625" s="58"/>
      <c r="T625" s="58"/>
    </row>
    <row r="626" spans="1:20" ht="13.5" thickBot="1">
      <c r="A626" s="1833"/>
      <c r="B626" s="466">
        <v>10</v>
      </c>
      <c r="C626" s="449"/>
      <c r="D626" s="450"/>
      <c r="E626" s="450"/>
      <c r="F626" s="272"/>
      <c r="G626" s="272"/>
      <c r="H626" s="272"/>
      <c r="I626" s="272"/>
      <c r="J626" s="272"/>
      <c r="K626" s="451"/>
      <c r="L626" s="272"/>
      <c r="M626" s="452"/>
      <c r="N626" s="453"/>
      <c r="O626" s="454"/>
      <c r="P626" s="455"/>
      <c r="Q626" s="273"/>
      <c r="S626" s="58"/>
      <c r="T626" s="58"/>
    </row>
    <row r="627" spans="6:20" ht="12.75">
      <c r="F627" s="145"/>
      <c r="G627" s="145"/>
      <c r="H627" s="145"/>
      <c r="I627" s="145"/>
      <c r="S627" s="58"/>
      <c r="T627" s="58"/>
    </row>
    <row r="628" spans="1:20" ht="12.75">
      <c r="A628" s="933"/>
      <c r="B628" s="291" t="s">
        <v>212</v>
      </c>
      <c r="F628" s="145"/>
      <c r="G628" s="145"/>
      <c r="H628" s="145"/>
      <c r="I628" s="145"/>
      <c r="S628" s="58"/>
      <c r="T628" s="58"/>
    </row>
    <row r="629" spans="6:20" ht="12.75">
      <c r="F629" s="145"/>
      <c r="G629" s="145"/>
      <c r="H629" s="145"/>
      <c r="I629" s="145"/>
      <c r="S629" s="58"/>
      <c r="T629" s="58"/>
    </row>
    <row r="630" spans="1:20" ht="15">
      <c r="A630" s="1792" t="s">
        <v>428</v>
      </c>
      <c r="B630" s="1792"/>
      <c r="C630" s="1792"/>
      <c r="D630" s="1792"/>
      <c r="E630" s="1792"/>
      <c r="F630" s="1792"/>
      <c r="G630" s="1792"/>
      <c r="H630" s="1792"/>
      <c r="I630" s="1792"/>
      <c r="J630" s="1792"/>
      <c r="K630" s="1792"/>
      <c r="L630" s="1792"/>
      <c r="M630" s="1792"/>
      <c r="N630" s="1792"/>
      <c r="O630" s="1792"/>
      <c r="P630" s="1792"/>
      <c r="Q630" s="1792"/>
      <c r="S630" s="1122"/>
      <c r="T630" s="1122"/>
    </row>
    <row r="631" spans="1:20" ht="12.75">
      <c r="A631" s="1865" t="s">
        <v>830</v>
      </c>
      <c r="B631" s="1865"/>
      <c r="C631" s="1865"/>
      <c r="D631" s="1865"/>
      <c r="E631" s="1865"/>
      <c r="F631" s="1865"/>
      <c r="G631" s="1865"/>
      <c r="H631" s="1865"/>
      <c r="I631" s="1865"/>
      <c r="J631" s="1865"/>
      <c r="K631" s="1865"/>
      <c r="L631" s="1865"/>
      <c r="M631" s="1865"/>
      <c r="N631" s="1865"/>
      <c r="O631" s="1865"/>
      <c r="P631" s="1865"/>
      <c r="Q631" s="1865"/>
      <c r="S631" s="58"/>
      <c r="T631" s="58"/>
    </row>
    <row r="632" spans="6:20" ht="13.5" thickBot="1">
      <c r="F632" s="145"/>
      <c r="G632" s="145"/>
      <c r="H632" s="145"/>
      <c r="I632" s="145"/>
      <c r="S632" s="58"/>
      <c r="T632" s="58"/>
    </row>
    <row r="633" spans="1:20" ht="12.75">
      <c r="A633" s="1839" t="s">
        <v>1</v>
      </c>
      <c r="B633" s="1710" t="s">
        <v>0</v>
      </c>
      <c r="C633" s="1713" t="s">
        <v>2</v>
      </c>
      <c r="D633" s="1713" t="s">
        <v>3</v>
      </c>
      <c r="E633" s="1713" t="s">
        <v>13</v>
      </c>
      <c r="F633" s="1717" t="s">
        <v>14</v>
      </c>
      <c r="G633" s="1718"/>
      <c r="H633" s="1718"/>
      <c r="I633" s="1719"/>
      <c r="J633" s="1713" t="s">
        <v>4</v>
      </c>
      <c r="K633" s="1713" t="s">
        <v>15</v>
      </c>
      <c r="L633" s="1713" t="s">
        <v>5</v>
      </c>
      <c r="M633" s="1713" t="s">
        <v>6</v>
      </c>
      <c r="N633" s="1713" t="s">
        <v>16</v>
      </c>
      <c r="O633" s="1720" t="s">
        <v>17</v>
      </c>
      <c r="P633" s="1713" t="s">
        <v>25</v>
      </c>
      <c r="Q633" s="1722" t="s">
        <v>26</v>
      </c>
      <c r="S633" s="58"/>
      <c r="T633" s="58"/>
    </row>
    <row r="634" spans="1:20" ht="33.75">
      <c r="A634" s="1840"/>
      <c r="B634" s="1711"/>
      <c r="C634" s="1714"/>
      <c r="D634" s="1716"/>
      <c r="E634" s="1716"/>
      <c r="F634" s="21" t="s">
        <v>18</v>
      </c>
      <c r="G634" s="21" t="s">
        <v>19</v>
      </c>
      <c r="H634" s="21" t="s">
        <v>20</v>
      </c>
      <c r="I634" s="21" t="s">
        <v>21</v>
      </c>
      <c r="J634" s="1716"/>
      <c r="K634" s="1716"/>
      <c r="L634" s="1716"/>
      <c r="M634" s="1716"/>
      <c r="N634" s="1716"/>
      <c r="O634" s="1721"/>
      <c r="P634" s="1716"/>
      <c r="Q634" s="1723"/>
      <c r="S634" s="58"/>
      <c r="T634" s="58"/>
    </row>
    <row r="635" spans="1:20" ht="12.75">
      <c r="A635" s="1841"/>
      <c r="B635" s="1800"/>
      <c r="C635" s="1716"/>
      <c r="D635" s="155" t="s">
        <v>7</v>
      </c>
      <c r="E635" s="155" t="s">
        <v>8</v>
      </c>
      <c r="F635" s="155" t="s">
        <v>9</v>
      </c>
      <c r="G635" s="155" t="s">
        <v>9</v>
      </c>
      <c r="H635" s="155" t="s">
        <v>9</v>
      </c>
      <c r="I635" s="155" t="s">
        <v>9</v>
      </c>
      <c r="J635" s="155" t="s">
        <v>22</v>
      </c>
      <c r="K635" s="155" t="s">
        <v>9</v>
      </c>
      <c r="L635" s="155" t="s">
        <v>22</v>
      </c>
      <c r="M635" s="155" t="s">
        <v>95</v>
      </c>
      <c r="N635" s="155" t="s">
        <v>10</v>
      </c>
      <c r="O635" s="155" t="s">
        <v>96</v>
      </c>
      <c r="P635" s="156" t="s">
        <v>27</v>
      </c>
      <c r="Q635" s="157" t="s">
        <v>28</v>
      </c>
      <c r="S635" s="58"/>
      <c r="T635" s="58"/>
    </row>
    <row r="636" spans="1:20" ht="13.5" thickBot="1">
      <c r="A636" s="158">
        <v>1</v>
      </c>
      <c r="B636" s="159">
        <v>2</v>
      </c>
      <c r="C636" s="160">
        <v>3</v>
      </c>
      <c r="D636" s="161">
        <v>4</v>
      </c>
      <c r="E636" s="161">
        <v>5</v>
      </c>
      <c r="F636" s="161">
        <v>6</v>
      </c>
      <c r="G636" s="161">
        <v>7</v>
      </c>
      <c r="H636" s="161">
        <v>8</v>
      </c>
      <c r="I636" s="161">
        <v>9</v>
      </c>
      <c r="J636" s="161">
        <v>10</v>
      </c>
      <c r="K636" s="161">
        <v>11</v>
      </c>
      <c r="L636" s="160">
        <v>12</v>
      </c>
      <c r="M636" s="161">
        <v>13</v>
      </c>
      <c r="N636" s="161">
        <v>14</v>
      </c>
      <c r="O636" s="162">
        <v>15</v>
      </c>
      <c r="P636" s="160">
        <v>16</v>
      </c>
      <c r="Q636" s="163">
        <v>17</v>
      </c>
      <c r="S636" s="58"/>
      <c r="T636" s="58"/>
    </row>
    <row r="637" spans="1:20" ht="12.75">
      <c r="A637" s="1848" t="s">
        <v>149</v>
      </c>
      <c r="B637" s="465">
        <v>1</v>
      </c>
      <c r="C637" s="1242" t="s">
        <v>429</v>
      </c>
      <c r="D637" s="1242">
        <v>44</v>
      </c>
      <c r="E637" s="1242">
        <v>1985</v>
      </c>
      <c r="F637" s="1242">
        <v>20.763</v>
      </c>
      <c r="G637" s="1242">
        <v>4.483102</v>
      </c>
      <c r="H637" s="1242">
        <v>6.32</v>
      </c>
      <c r="I637" s="1242">
        <v>9.959905000000001</v>
      </c>
      <c r="J637" s="1242">
        <v>2285.27</v>
      </c>
      <c r="K637" s="1242">
        <v>9.959905000000001</v>
      </c>
      <c r="L637" s="1242">
        <v>2285.27</v>
      </c>
      <c r="M637" s="1242">
        <v>0.004358305583147724</v>
      </c>
      <c r="N637" s="1243">
        <v>284.163</v>
      </c>
      <c r="O637" s="1242">
        <v>1.2384691894240067</v>
      </c>
      <c r="P637" s="1242">
        <v>261.49833498886346</v>
      </c>
      <c r="Q637" s="1244">
        <v>74.30815136544041</v>
      </c>
      <c r="S637" s="58"/>
      <c r="T637" s="58"/>
    </row>
    <row r="638" spans="1:20" ht="12.75">
      <c r="A638" s="1858"/>
      <c r="B638" s="166">
        <v>2</v>
      </c>
      <c r="C638" s="1245" t="s">
        <v>430</v>
      </c>
      <c r="D638" s="1245">
        <v>45</v>
      </c>
      <c r="E638" s="1245">
        <v>1975</v>
      </c>
      <c r="F638" s="1245">
        <v>21.835</v>
      </c>
      <c r="G638" s="1245">
        <v>3.61668</v>
      </c>
      <c r="H638" s="1245">
        <v>7.2</v>
      </c>
      <c r="I638" s="1245">
        <v>11.018328</v>
      </c>
      <c r="J638" s="1245">
        <v>2325.22</v>
      </c>
      <c r="K638" s="1245">
        <v>11.018328</v>
      </c>
      <c r="L638" s="1242">
        <v>2325.22</v>
      </c>
      <c r="M638" s="1245">
        <v>0.004738617421147247</v>
      </c>
      <c r="N638" s="1246">
        <v>284.163</v>
      </c>
      <c r="O638" s="1245">
        <v>1.3465397422454652</v>
      </c>
      <c r="P638" s="1245">
        <v>284.3170452688348</v>
      </c>
      <c r="Q638" s="1247">
        <v>80.79238453472792</v>
      </c>
      <c r="S638" s="58"/>
      <c r="T638" s="58"/>
    </row>
    <row r="639" spans="1:20" ht="12.75">
      <c r="A639" s="1858"/>
      <c r="B639" s="166">
        <v>3</v>
      </c>
      <c r="C639" s="934"/>
      <c r="D639" s="164"/>
      <c r="E639" s="164"/>
      <c r="F639" s="935"/>
      <c r="G639" s="936"/>
      <c r="H639" s="936"/>
      <c r="I639" s="936"/>
      <c r="J639" s="936"/>
      <c r="K639" s="937"/>
      <c r="L639" s="937"/>
      <c r="M639" s="937"/>
      <c r="N639" s="938"/>
      <c r="O639" s="939"/>
      <c r="P639" s="173"/>
      <c r="Q639" s="174"/>
      <c r="S639" s="58"/>
      <c r="T639" s="58"/>
    </row>
    <row r="640" spans="1:20" ht="12.75">
      <c r="A640" s="1858"/>
      <c r="B640" s="166">
        <v>4</v>
      </c>
      <c r="C640" s="934"/>
      <c r="D640" s="164"/>
      <c r="E640" s="164"/>
      <c r="F640" s="935"/>
      <c r="G640" s="936"/>
      <c r="H640" s="936"/>
      <c r="I640" s="936"/>
      <c r="J640" s="936"/>
      <c r="K640" s="937"/>
      <c r="L640" s="937"/>
      <c r="M640" s="937"/>
      <c r="N640" s="938"/>
      <c r="O640" s="939"/>
      <c r="P640" s="173"/>
      <c r="Q640" s="174"/>
      <c r="S640" s="58"/>
      <c r="T640" s="58"/>
    </row>
    <row r="641" spans="1:20" ht="12.75">
      <c r="A641" s="1858"/>
      <c r="B641" s="166">
        <v>5</v>
      </c>
      <c r="C641" s="934"/>
      <c r="D641" s="164"/>
      <c r="E641" s="164"/>
      <c r="F641" s="935"/>
      <c r="G641" s="936"/>
      <c r="H641" s="936"/>
      <c r="I641" s="936"/>
      <c r="J641" s="936"/>
      <c r="K641" s="937"/>
      <c r="L641" s="937"/>
      <c r="M641" s="937"/>
      <c r="N641" s="938"/>
      <c r="O641" s="939"/>
      <c r="P641" s="173"/>
      <c r="Q641" s="174"/>
      <c r="S641" s="58"/>
      <c r="T641" s="58"/>
    </row>
    <row r="642" spans="1:20" ht="12.75">
      <c r="A642" s="1858"/>
      <c r="B642" s="166">
        <v>6</v>
      </c>
      <c r="C642" s="165"/>
      <c r="D642" s="166"/>
      <c r="E642" s="166"/>
      <c r="F642" s="167"/>
      <c r="G642" s="168"/>
      <c r="H642" s="168"/>
      <c r="I642" s="168"/>
      <c r="J642" s="168"/>
      <c r="K642" s="169"/>
      <c r="L642" s="937"/>
      <c r="M642" s="170"/>
      <c r="N642" s="171"/>
      <c r="O642" s="172"/>
      <c r="P642" s="173"/>
      <c r="Q642" s="174"/>
      <c r="S642" s="58"/>
      <c r="T642" s="58"/>
    </row>
    <row r="643" spans="1:20" ht="12.75">
      <c r="A643" s="1858"/>
      <c r="B643" s="166">
        <v>7</v>
      </c>
      <c r="C643" s="165"/>
      <c r="D643" s="166"/>
      <c r="E643" s="166"/>
      <c r="F643" s="167"/>
      <c r="G643" s="168"/>
      <c r="H643" s="168"/>
      <c r="I643" s="168"/>
      <c r="J643" s="168"/>
      <c r="K643" s="169"/>
      <c r="L643" s="937"/>
      <c r="M643" s="170"/>
      <c r="N643" s="171"/>
      <c r="O643" s="172"/>
      <c r="P643" s="173"/>
      <c r="Q643" s="174"/>
      <c r="S643" s="58"/>
      <c r="T643" s="58"/>
    </row>
    <row r="644" spans="1:20" ht="12.75">
      <c r="A644" s="1858"/>
      <c r="B644" s="166">
        <v>8</v>
      </c>
      <c r="C644" s="165"/>
      <c r="D644" s="166"/>
      <c r="E644" s="166"/>
      <c r="F644" s="167"/>
      <c r="G644" s="168"/>
      <c r="H644" s="168"/>
      <c r="I644" s="168"/>
      <c r="J644" s="168"/>
      <c r="K644" s="169"/>
      <c r="L644" s="937"/>
      <c r="M644" s="170"/>
      <c r="N644" s="171"/>
      <c r="O644" s="172"/>
      <c r="P644" s="173"/>
      <c r="Q644" s="174"/>
      <c r="S644" s="58"/>
      <c r="T644" s="58"/>
    </row>
    <row r="645" spans="1:20" ht="12.75">
      <c r="A645" s="1858"/>
      <c r="B645" s="166">
        <v>9</v>
      </c>
      <c r="C645" s="165"/>
      <c r="D645" s="166"/>
      <c r="E645" s="166"/>
      <c r="F645" s="167"/>
      <c r="G645" s="168"/>
      <c r="H645" s="168"/>
      <c r="I645" s="168"/>
      <c r="J645" s="168"/>
      <c r="K645" s="169"/>
      <c r="L645" s="937"/>
      <c r="M645" s="170"/>
      <c r="N645" s="171"/>
      <c r="O645" s="172"/>
      <c r="P645" s="173"/>
      <c r="Q645" s="174"/>
      <c r="S645" s="58"/>
      <c r="T645" s="58"/>
    </row>
    <row r="646" spans="1:20" ht="13.5" thickBot="1">
      <c r="A646" s="1858"/>
      <c r="B646" s="166">
        <v>10</v>
      </c>
      <c r="C646" s="924"/>
      <c r="D646" s="925"/>
      <c r="E646" s="925"/>
      <c r="F646" s="926"/>
      <c r="G646" s="927"/>
      <c r="H646" s="927"/>
      <c r="I646" s="927"/>
      <c r="J646" s="927"/>
      <c r="K646" s="928"/>
      <c r="L646" s="940"/>
      <c r="M646" s="929"/>
      <c r="N646" s="930"/>
      <c r="O646" s="931"/>
      <c r="P646" s="932"/>
      <c r="Q646" s="184"/>
      <c r="S646" s="58"/>
      <c r="T646" s="58"/>
    </row>
    <row r="647" spans="1:20" ht="12.75">
      <c r="A647" s="1859" t="s">
        <v>157</v>
      </c>
      <c r="B647" s="17">
        <v>1</v>
      </c>
      <c r="C647" s="16"/>
      <c r="D647" s="17"/>
      <c r="E647" s="17"/>
      <c r="F647" s="185"/>
      <c r="G647" s="185"/>
      <c r="H647" s="185"/>
      <c r="I647" s="185"/>
      <c r="J647" s="185"/>
      <c r="K647" s="186"/>
      <c r="L647" s="186"/>
      <c r="M647" s="186"/>
      <c r="N647" s="188"/>
      <c r="O647" s="122"/>
      <c r="P647" s="189"/>
      <c r="Q647" s="190"/>
      <c r="S647" s="58"/>
      <c r="T647" s="58"/>
    </row>
    <row r="648" spans="1:20" ht="12.75">
      <c r="A648" s="1860"/>
      <c r="B648" s="18">
        <v>2</v>
      </c>
      <c r="C648" s="11"/>
      <c r="D648" s="18"/>
      <c r="E648" s="18"/>
      <c r="F648" s="191"/>
      <c r="G648" s="191"/>
      <c r="H648" s="191"/>
      <c r="I648" s="191"/>
      <c r="J648" s="191"/>
      <c r="K648" s="90"/>
      <c r="L648" s="90"/>
      <c r="M648" s="90"/>
      <c r="N648" s="193"/>
      <c r="O648" s="75"/>
      <c r="P648" s="194"/>
      <c r="Q648" s="195"/>
      <c r="S648" s="58"/>
      <c r="T648" s="58"/>
    </row>
    <row r="649" spans="1:20" ht="12.75">
      <c r="A649" s="1860"/>
      <c r="B649" s="18">
        <v>3</v>
      </c>
      <c r="C649" s="11"/>
      <c r="D649" s="18"/>
      <c r="E649" s="18"/>
      <c r="F649" s="191"/>
      <c r="G649" s="191"/>
      <c r="H649" s="191"/>
      <c r="I649" s="191"/>
      <c r="J649" s="191"/>
      <c r="K649" s="90"/>
      <c r="L649" s="90"/>
      <c r="M649" s="90"/>
      <c r="N649" s="193"/>
      <c r="O649" s="75"/>
      <c r="P649" s="194"/>
      <c r="Q649" s="195"/>
      <c r="S649" s="58"/>
      <c r="T649" s="58"/>
    </row>
    <row r="650" spans="1:20" ht="12.75">
      <c r="A650" s="1860"/>
      <c r="B650" s="18">
        <v>4</v>
      </c>
      <c r="C650" s="11"/>
      <c r="D650" s="18"/>
      <c r="E650" s="18"/>
      <c r="F650" s="191"/>
      <c r="G650" s="191"/>
      <c r="H650" s="191"/>
      <c r="I650" s="191"/>
      <c r="J650" s="191"/>
      <c r="K650" s="90"/>
      <c r="L650" s="90"/>
      <c r="M650" s="90"/>
      <c r="N650" s="193"/>
      <c r="O650" s="75"/>
      <c r="P650" s="194"/>
      <c r="Q650" s="195"/>
      <c r="S650" s="58"/>
      <c r="T650" s="58"/>
    </row>
    <row r="651" spans="1:20" ht="12.75">
      <c r="A651" s="1860"/>
      <c r="B651" s="18">
        <v>5</v>
      </c>
      <c r="C651" s="11"/>
      <c r="D651" s="18"/>
      <c r="E651" s="18"/>
      <c r="F651" s="191"/>
      <c r="G651" s="191"/>
      <c r="H651" s="191"/>
      <c r="I651" s="191"/>
      <c r="J651" s="191"/>
      <c r="K651" s="90"/>
      <c r="L651" s="90"/>
      <c r="M651" s="90"/>
      <c r="N651" s="193"/>
      <c r="O651" s="75"/>
      <c r="P651" s="194"/>
      <c r="Q651" s="195"/>
      <c r="S651" s="58"/>
      <c r="T651" s="58"/>
    </row>
    <row r="652" spans="1:20" ht="12.75">
      <c r="A652" s="1860"/>
      <c r="B652" s="18">
        <v>6</v>
      </c>
      <c r="C652" s="11"/>
      <c r="D652" s="18"/>
      <c r="E652" s="18"/>
      <c r="F652" s="191"/>
      <c r="G652" s="191"/>
      <c r="H652" s="191"/>
      <c r="I652" s="191"/>
      <c r="J652" s="191"/>
      <c r="K652" s="90"/>
      <c r="L652" s="90"/>
      <c r="M652" s="90"/>
      <c r="N652" s="193"/>
      <c r="O652" s="75"/>
      <c r="P652" s="194"/>
      <c r="Q652" s="195"/>
      <c r="S652" s="58"/>
      <c r="T652" s="58"/>
    </row>
    <row r="653" spans="1:20" ht="12.75">
      <c r="A653" s="1860"/>
      <c r="B653" s="18">
        <v>7</v>
      </c>
      <c r="C653" s="11"/>
      <c r="D653" s="18"/>
      <c r="E653" s="18"/>
      <c r="F653" s="191"/>
      <c r="G653" s="191"/>
      <c r="H653" s="191"/>
      <c r="I653" s="191"/>
      <c r="J653" s="191"/>
      <c r="K653" s="90"/>
      <c r="L653" s="90"/>
      <c r="M653" s="90"/>
      <c r="N653" s="193"/>
      <c r="O653" s="75"/>
      <c r="P653" s="194"/>
      <c r="Q653" s="195"/>
      <c r="S653" s="58"/>
      <c r="T653" s="58"/>
    </row>
    <row r="654" spans="1:20" ht="12.75">
      <c r="A654" s="1860"/>
      <c r="B654" s="18">
        <v>8</v>
      </c>
      <c r="C654" s="11"/>
      <c r="D654" s="18"/>
      <c r="E654" s="18"/>
      <c r="F654" s="191"/>
      <c r="G654" s="191"/>
      <c r="H654" s="191"/>
      <c r="I654" s="191"/>
      <c r="J654" s="191"/>
      <c r="K654" s="90"/>
      <c r="L654" s="90"/>
      <c r="M654" s="90"/>
      <c r="N654" s="193"/>
      <c r="O654" s="75"/>
      <c r="P654" s="194"/>
      <c r="Q654" s="195"/>
      <c r="S654" s="58"/>
      <c r="T654" s="58"/>
    </row>
    <row r="655" spans="1:20" ht="12.75">
      <c r="A655" s="1860"/>
      <c r="B655" s="18">
        <v>9</v>
      </c>
      <c r="C655" s="11"/>
      <c r="D655" s="18"/>
      <c r="E655" s="18"/>
      <c r="F655" s="191"/>
      <c r="G655" s="191"/>
      <c r="H655" s="191"/>
      <c r="I655" s="191"/>
      <c r="J655" s="191"/>
      <c r="K655" s="90"/>
      <c r="L655" s="90"/>
      <c r="M655" s="90"/>
      <c r="N655" s="193"/>
      <c r="O655" s="75"/>
      <c r="P655" s="194"/>
      <c r="Q655" s="195"/>
      <c r="S655" s="58"/>
      <c r="T655" s="58"/>
    </row>
    <row r="656" spans="1:20" ht="13.5" thickBot="1">
      <c r="A656" s="1861"/>
      <c r="B656" s="60">
        <v>10</v>
      </c>
      <c r="C656" s="11"/>
      <c r="D656" s="18"/>
      <c r="E656" s="18"/>
      <c r="F656" s="191"/>
      <c r="G656" s="191"/>
      <c r="H656" s="191"/>
      <c r="I656" s="191"/>
      <c r="J656" s="191"/>
      <c r="K656" s="90"/>
      <c r="L656" s="90"/>
      <c r="M656" s="90"/>
      <c r="N656" s="193"/>
      <c r="O656" s="75"/>
      <c r="P656" s="194"/>
      <c r="Q656" s="195"/>
      <c r="S656" s="58"/>
      <c r="T656" s="58"/>
    </row>
    <row r="657" spans="1:20" ht="12.75">
      <c r="A657" s="1862" t="s">
        <v>167</v>
      </c>
      <c r="B657" s="196">
        <v>1</v>
      </c>
      <c r="C657" s="197"/>
      <c r="D657" s="196"/>
      <c r="E657" s="196"/>
      <c r="F657" s="198"/>
      <c r="G657" s="198"/>
      <c r="H657" s="198"/>
      <c r="I657" s="198"/>
      <c r="J657" s="198"/>
      <c r="K657" s="199"/>
      <c r="L657" s="199"/>
      <c r="M657" s="199"/>
      <c r="N657" s="201"/>
      <c r="O657" s="202"/>
      <c r="P657" s="203"/>
      <c r="Q657" s="204"/>
      <c r="S657" s="58"/>
      <c r="T657" s="58"/>
    </row>
    <row r="658" spans="1:20" ht="12.75">
      <c r="A658" s="1863"/>
      <c r="B658" s="205">
        <v>2</v>
      </c>
      <c r="C658" s="206"/>
      <c r="D658" s="205"/>
      <c r="E658" s="205"/>
      <c r="F658" s="207"/>
      <c r="G658" s="207"/>
      <c r="H658" s="207"/>
      <c r="I658" s="207"/>
      <c r="J658" s="207"/>
      <c r="K658" s="208"/>
      <c r="L658" s="208"/>
      <c r="M658" s="208"/>
      <c r="N658" s="210"/>
      <c r="O658" s="211"/>
      <c r="P658" s="212"/>
      <c r="Q658" s="213"/>
      <c r="S658" s="58"/>
      <c r="T658" s="58"/>
    </row>
    <row r="659" spans="1:20" ht="12.75">
      <c r="A659" s="1863"/>
      <c r="B659" s="205">
        <v>3</v>
      </c>
      <c r="C659" s="206"/>
      <c r="D659" s="205"/>
      <c r="E659" s="205"/>
      <c r="F659" s="207"/>
      <c r="G659" s="207"/>
      <c r="H659" s="207"/>
      <c r="I659" s="207"/>
      <c r="J659" s="207"/>
      <c r="K659" s="208"/>
      <c r="L659" s="208"/>
      <c r="M659" s="209"/>
      <c r="N659" s="210"/>
      <c r="O659" s="211"/>
      <c r="P659" s="212"/>
      <c r="Q659" s="213"/>
      <c r="S659" s="58"/>
      <c r="T659" s="58"/>
    </row>
    <row r="660" spans="1:20" ht="12.75">
      <c r="A660" s="1863"/>
      <c r="B660" s="205">
        <v>4</v>
      </c>
      <c r="C660" s="206"/>
      <c r="D660" s="205"/>
      <c r="E660" s="205"/>
      <c r="F660" s="207"/>
      <c r="G660" s="207"/>
      <c r="H660" s="207"/>
      <c r="I660" s="207"/>
      <c r="J660" s="207"/>
      <c r="K660" s="208"/>
      <c r="L660" s="208"/>
      <c r="M660" s="209"/>
      <c r="N660" s="210"/>
      <c r="O660" s="211"/>
      <c r="P660" s="212"/>
      <c r="Q660" s="213"/>
      <c r="S660" s="58"/>
      <c r="T660" s="58"/>
    </row>
    <row r="661" spans="1:20" ht="12.75">
      <c r="A661" s="1863"/>
      <c r="B661" s="205">
        <v>5</v>
      </c>
      <c r="C661" s="206"/>
      <c r="D661" s="205"/>
      <c r="E661" s="205"/>
      <c r="F661" s="207"/>
      <c r="G661" s="207"/>
      <c r="H661" s="207"/>
      <c r="I661" s="207"/>
      <c r="J661" s="207"/>
      <c r="K661" s="208"/>
      <c r="L661" s="208"/>
      <c r="M661" s="209"/>
      <c r="N661" s="210"/>
      <c r="O661" s="211"/>
      <c r="P661" s="212"/>
      <c r="Q661" s="213"/>
      <c r="S661" s="58"/>
      <c r="T661" s="58"/>
    </row>
    <row r="662" spans="1:20" ht="12.75">
      <c r="A662" s="1863"/>
      <c r="B662" s="205">
        <v>6</v>
      </c>
      <c r="C662" s="206"/>
      <c r="D662" s="205"/>
      <c r="E662" s="205"/>
      <c r="F662" s="207"/>
      <c r="G662" s="207"/>
      <c r="H662" s="207"/>
      <c r="I662" s="207"/>
      <c r="J662" s="207"/>
      <c r="K662" s="208"/>
      <c r="L662" s="208"/>
      <c r="M662" s="209"/>
      <c r="N662" s="210"/>
      <c r="O662" s="211"/>
      <c r="P662" s="212"/>
      <c r="Q662" s="213"/>
      <c r="S662" s="58"/>
      <c r="T662" s="58"/>
    </row>
    <row r="663" spans="1:20" ht="12.75">
      <c r="A663" s="1863"/>
      <c r="B663" s="205">
        <v>7</v>
      </c>
      <c r="C663" s="206"/>
      <c r="D663" s="205"/>
      <c r="E663" s="205"/>
      <c r="F663" s="207"/>
      <c r="G663" s="207"/>
      <c r="H663" s="207"/>
      <c r="I663" s="207"/>
      <c r="J663" s="207"/>
      <c r="K663" s="208"/>
      <c r="L663" s="208"/>
      <c r="M663" s="209"/>
      <c r="N663" s="210"/>
      <c r="O663" s="211"/>
      <c r="P663" s="212"/>
      <c r="Q663" s="213"/>
      <c r="S663" s="58"/>
      <c r="T663" s="58"/>
    </row>
    <row r="664" spans="1:20" ht="12.75">
      <c r="A664" s="1863"/>
      <c r="B664" s="205">
        <v>8</v>
      </c>
      <c r="C664" s="206"/>
      <c r="D664" s="205"/>
      <c r="E664" s="205"/>
      <c r="F664" s="207"/>
      <c r="G664" s="207"/>
      <c r="H664" s="207"/>
      <c r="I664" s="207"/>
      <c r="J664" s="207"/>
      <c r="K664" s="208"/>
      <c r="L664" s="208"/>
      <c r="M664" s="209"/>
      <c r="N664" s="210"/>
      <c r="O664" s="211"/>
      <c r="P664" s="212"/>
      <c r="Q664" s="213"/>
      <c r="S664" s="58"/>
      <c r="T664" s="58"/>
    </row>
    <row r="665" spans="1:20" ht="12.75">
      <c r="A665" s="1863"/>
      <c r="B665" s="205">
        <v>9</v>
      </c>
      <c r="C665" s="206"/>
      <c r="D665" s="205"/>
      <c r="E665" s="205"/>
      <c r="F665" s="207"/>
      <c r="G665" s="207"/>
      <c r="H665" s="207"/>
      <c r="I665" s="207"/>
      <c r="J665" s="207"/>
      <c r="K665" s="208"/>
      <c r="L665" s="208"/>
      <c r="M665" s="209"/>
      <c r="N665" s="210"/>
      <c r="O665" s="211"/>
      <c r="P665" s="212"/>
      <c r="Q665" s="213"/>
      <c r="S665" s="58"/>
      <c r="T665" s="58"/>
    </row>
    <row r="666" spans="1:20" ht="13.5" thickBot="1">
      <c r="A666" s="1864"/>
      <c r="B666" s="214">
        <v>10</v>
      </c>
      <c r="C666" s="215"/>
      <c r="D666" s="214"/>
      <c r="E666" s="214"/>
      <c r="F666" s="216"/>
      <c r="G666" s="216"/>
      <c r="H666" s="216"/>
      <c r="I666" s="216"/>
      <c r="J666" s="216"/>
      <c r="K666" s="217"/>
      <c r="L666" s="217"/>
      <c r="M666" s="218"/>
      <c r="N666" s="219"/>
      <c r="O666" s="220"/>
      <c r="P666" s="221"/>
      <c r="Q666" s="222"/>
      <c r="S666" s="58"/>
      <c r="T666" s="58"/>
    </row>
    <row r="667" spans="1:20" ht="12.75">
      <c r="A667" s="1853" t="s">
        <v>178</v>
      </c>
      <c r="B667" s="125">
        <v>1</v>
      </c>
      <c r="C667" s="1248" t="s">
        <v>431</v>
      </c>
      <c r="D667" s="1249">
        <v>20</v>
      </c>
      <c r="E667" s="1249">
        <v>1973</v>
      </c>
      <c r="F667" s="1250">
        <v>21.863</v>
      </c>
      <c r="G667" s="1250">
        <v>1.1462</v>
      </c>
      <c r="H667" s="1250">
        <v>3.2</v>
      </c>
      <c r="I667" s="1250">
        <v>17.516801</v>
      </c>
      <c r="J667" s="1250">
        <v>929.05</v>
      </c>
      <c r="K667" s="1251">
        <v>17.516801</v>
      </c>
      <c r="L667" s="1250">
        <v>3133.55</v>
      </c>
      <c r="M667" s="1252">
        <v>0.0055900818560418696</v>
      </c>
      <c r="N667" s="1253">
        <v>284.163</v>
      </c>
      <c r="O667" s="1254">
        <v>1.5884944304584259</v>
      </c>
      <c r="P667" s="1255">
        <v>335.40491136251217</v>
      </c>
      <c r="Q667" s="1256">
        <v>95.30966582750555</v>
      </c>
      <c r="S667" s="58"/>
      <c r="T667" s="58"/>
    </row>
    <row r="668" spans="1:20" ht="12.75">
      <c r="A668" s="1854"/>
      <c r="B668" s="125">
        <v>2</v>
      </c>
      <c r="C668" s="1248" t="s">
        <v>432</v>
      </c>
      <c r="D668" s="1249">
        <v>43</v>
      </c>
      <c r="E668" s="1249">
        <v>1971</v>
      </c>
      <c r="F668" s="1250">
        <v>28.573</v>
      </c>
      <c r="G668" s="1250">
        <v>0</v>
      </c>
      <c r="H668" s="1250">
        <v>0</v>
      </c>
      <c r="I668" s="1250">
        <v>28.572999</v>
      </c>
      <c r="J668" s="1250">
        <v>1764.69</v>
      </c>
      <c r="K668" s="1251">
        <v>28.572999</v>
      </c>
      <c r="L668" s="1250">
        <v>4324.5</v>
      </c>
      <c r="M668" s="1252">
        <v>0.006607237599722511</v>
      </c>
      <c r="N668" s="1253">
        <v>284.163</v>
      </c>
      <c r="O668" s="1254">
        <v>1.8775324580499482</v>
      </c>
      <c r="P668" s="1255">
        <v>396.4342559833507</v>
      </c>
      <c r="Q668" s="1256">
        <v>112.65194748299689</v>
      </c>
      <c r="S668" s="58"/>
      <c r="T668" s="58"/>
    </row>
    <row r="669" spans="1:20" ht="12.75">
      <c r="A669" s="1854"/>
      <c r="B669" s="125">
        <v>3</v>
      </c>
      <c r="C669" s="1248" t="s">
        <v>433</v>
      </c>
      <c r="D669" s="1249">
        <v>44</v>
      </c>
      <c r="E669" s="1249">
        <v>1964</v>
      </c>
      <c r="F669" s="1250">
        <v>40.4</v>
      </c>
      <c r="G669" s="1250">
        <v>3.047644</v>
      </c>
      <c r="H669" s="1250">
        <v>4.8</v>
      </c>
      <c r="I669" s="1250">
        <v>32.552353</v>
      </c>
      <c r="J669" s="1250">
        <v>1865.95</v>
      </c>
      <c r="K669" s="1251">
        <v>32.552353</v>
      </c>
      <c r="L669" s="1250">
        <v>2642.27</v>
      </c>
      <c r="M669" s="1252">
        <v>0.01231984354361969</v>
      </c>
      <c r="N669" s="1253">
        <v>284.163</v>
      </c>
      <c r="O669" s="1254">
        <v>3.500843700885602</v>
      </c>
      <c r="P669" s="1255">
        <v>739.1906126171814</v>
      </c>
      <c r="Q669" s="1256">
        <v>210.05062205313612</v>
      </c>
      <c r="S669" s="58"/>
      <c r="T669" s="58"/>
    </row>
    <row r="670" spans="1:20" ht="12.75">
      <c r="A670" s="1854"/>
      <c r="B670" s="125">
        <v>4</v>
      </c>
      <c r="C670" s="1248" t="s">
        <v>435</v>
      </c>
      <c r="D670" s="1249">
        <v>50</v>
      </c>
      <c r="E670" s="1249">
        <v>1971</v>
      </c>
      <c r="F670" s="1250">
        <v>58.9</v>
      </c>
      <c r="G670" s="1250">
        <v>4.53333</v>
      </c>
      <c r="H670" s="1250">
        <v>8</v>
      </c>
      <c r="I670" s="1250">
        <v>46.366677</v>
      </c>
      <c r="J670" s="1250">
        <v>2518.19</v>
      </c>
      <c r="K670" s="1251">
        <v>46.366677</v>
      </c>
      <c r="L670" s="1250">
        <v>3250.97</v>
      </c>
      <c r="M670" s="1252">
        <v>0.014262413064408471</v>
      </c>
      <c r="N670" s="1253">
        <v>284.163</v>
      </c>
      <c r="O670" s="1254">
        <v>4.052850083621505</v>
      </c>
      <c r="P670" s="1255">
        <v>855.7447838645082</v>
      </c>
      <c r="Q670" s="1256">
        <v>243.17100501729027</v>
      </c>
      <c r="S670" s="58"/>
      <c r="T670" s="58"/>
    </row>
    <row r="671" spans="1:20" ht="12.75">
      <c r="A671" s="1854"/>
      <c r="B671" s="125">
        <v>5</v>
      </c>
      <c r="C671" s="1248" t="s">
        <v>434</v>
      </c>
      <c r="D671" s="1249">
        <v>32</v>
      </c>
      <c r="E671" s="1249">
        <v>1967</v>
      </c>
      <c r="F671" s="1250">
        <v>27.72</v>
      </c>
      <c r="G671" s="1250">
        <v>0</v>
      </c>
      <c r="H671" s="1250">
        <v>0</v>
      </c>
      <c r="I671" s="1250">
        <v>27.720002</v>
      </c>
      <c r="J671" s="1250">
        <v>1535</v>
      </c>
      <c r="K671" s="1251">
        <v>27.720002</v>
      </c>
      <c r="L671" s="1250">
        <v>1927.93</v>
      </c>
      <c r="M671" s="1252">
        <v>0.014378116425388889</v>
      </c>
      <c r="N671" s="1253">
        <v>284.163</v>
      </c>
      <c r="O671" s="1254">
        <v>4.085728697787783</v>
      </c>
      <c r="P671" s="1255">
        <v>862.6869855233333</v>
      </c>
      <c r="Q671" s="1256">
        <v>245.14372186726698</v>
      </c>
      <c r="S671" s="58"/>
      <c r="T671" s="58"/>
    </row>
    <row r="672" spans="1:20" ht="12.75">
      <c r="A672" s="1854"/>
      <c r="B672" s="125">
        <v>6</v>
      </c>
      <c r="C672" s="223"/>
      <c r="D672" s="139"/>
      <c r="E672" s="139"/>
      <c r="F672" s="224"/>
      <c r="G672" s="224"/>
      <c r="H672" s="224"/>
      <c r="I672" s="224"/>
      <c r="J672" s="224"/>
      <c r="K672" s="130"/>
      <c r="L672" s="224"/>
      <c r="M672" s="225"/>
      <c r="N672" s="226"/>
      <c r="O672" s="128"/>
      <c r="P672" s="227"/>
      <c r="Q672" s="228"/>
      <c r="S672" s="58"/>
      <c r="T672" s="58"/>
    </row>
    <row r="673" spans="1:20" ht="12.75">
      <c r="A673" s="1854"/>
      <c r="B673" s="125">
        <v>7</v>
      </c>
      <c r="C673" s="223"/>
      <c r="D673" s="139"/>
      <c r="E673" s="139"/>
      <c r="F673" s="224"/>
      <c r="G673" s="224"/>
      <c r="H673" s="224"/>
      <c r="I673" s="224"/>
      <c r="J673" s="224"/>
      <c r="K673" s="130"/>
      <c r="L673" s="224"/>
      <c r="M673" s="225"/>
      <c r="N673" s="226"/>
      <c r="O673" s="128"/>
      <c r="P673" s="227"/>
      <c r="Q673" s="228"/>
      <c r="S673" s="58"/>
      <c r="T673" s="58"/>
    </row>
    <row r="674" spans="1:20" ht="12.75">
      <c r="A674" s="1854"/>
      <c r="B674" s="125">
        <v>8</v>
      </c>
      <c r="C674" s="223"/>
      <c r="D674" s="139"/>
      <c r="E674" s="139"/>
      <c r="F674" s="224"/>
      <c r="G674" s="224"/>
      <c r="H674" s="224"/>
      <c r="I674" s="224"/>
      <c r="J674" s="224"/>
      <c r="K674" s="130"/>
      <c r="L674" s="224"/>
      <c r="M674" s="225"/>
      <c r="N674" s="226"/>
      <c r="O674" s="128"/>
      <c r="P674" s="227"/>
      <c r="Q674" s="228"/>
      <c r="S674" s="58"/>
      <c r="T674" s="58"/>
    </row>
    <row r="675" spans="1:20" ht="12.75" customHeight="1">
      <c r="A675" s="1854"/>
      <c r="B675" s="125">
        <v>9</v>
      </c>
      <c r="C675" s="223"/>
      <c r="D675" s="139"/>
      <c r="E675" s="139"/>
      <c r="F675" s="224"/>
      <c r="G675" s="224"/>
      <c r="H675" s="224"/>
      <c r="I675" s="224"/>
      <c r="J675" s="224"/>
      <c r="K675" s="130"/>
      <c r="L675" s="224"/>
      <c r="M675" s="225"/>
      <c r="N675" s="226"/>
      <c r="O675" s="128"/>
      <c r="P675" s="227"/>
      <c r="Q675" s="228"/>
      <c r="S675" s="58"/>
      <c r="T675" s="58"/>
    </row>
    <row r="676" spans="1:20" ht="13.5" thickBot="1">
      <c r="A676" s="1854"/>
      <c r="B676" s="229">
        <v>10</v>
      </c>
      <c r="C676" s="230"/>
      <c r="D676" s="231"/>
      <c r="E676" s="231"/>
      <c r="F676" s="232"/>
      <c r="G676" s="232"/>
      <c r="H676" s="232"/>
      <c r="I676" s="232"/>
      <c r="J676" s="232"/>
      <c r="K676" s="233"/>
      <c r="L676" s="232"/>
      <c r="M676" s="234"/>
      <c r="N676" s="235"/>
      <c r="O676" s="144"/>
      <c r="P676" s="236"/>
      <c r="Q676" s="237"/>
      <c r="S676" s="58"/>
      <c r="T676" s="58"/>
    </row>
    <row r="677" spans="1:20" ht="12.75">
      <c r="A677" s="1855" t="s">
        <v>189</v>
      </c>
      <c r="B677" s="238">
        <v>1</v>
      </c>
      <c r="C677" s="1257" t="s">
        <v>436</v>
      </c>
      <c r="D677" s="1258">
        <v>6</v>
      </c>
      <c r="E677" s="1258">
        <v>1956</v>
      </c>
      <c r="F677" s="1259">
        <v>8.78</v>
      </c>
      <c r="G677" s="1259">
        <v>0.521</v>
      </c>
      <c r="H677" s="1259">
        <v>0.96</v>
      </c>
      <c r="I677" s="1259">
        <v>7.299001</v>
      </c>
      <c r="J677" s="1259">
        <v>327.26</v>
      </c>
      <c r="K677" s="1260">
        <v>7.299001</v>
      </c>
      <c r="L677" s="1259">
        <v>1237.47</v>
      </c>
      <c r="M677" s="1261">
        <v>0.005898325615974529</v>
      </c>
      <c r="N677" s="1262">
        <v>284.163</v>
      </c>
      <c r="O677" s="1263">
        <v>1.6760859020121701</v>
      </c>
      <c r="P677" s="1264">
        <v>353.8995369584717</v>
      </c>
      <c r="Q677" s="1265">
        <v>100.5651541207302</v>
      </c>
      <c r="S677" s="58"/>
      <c r="T677" s="58"/>
    </row>
    <row r="678" spans="1:20" ht="12.75">
      <c r="A678" s="1856"/>
      <c r="B678" s="247">
        <v>2</v>
      </c>
      <c r="C678" s="1266" t="s">
        <v>437</v>
      </c>
      <c r="D678" s="1267">
        <v>29</v>
      </c>
      <c r="E678" s="1267">
        <v>1960</v>
      </c>
      <c r="F678" s="1268">
        <v>23.6</v>
      </c>
      <c r="G678" s="1268">
        <v>0</v>
      </c>
      <c r="H678" s="1268">
        <v>0</v>
      </c>
      <c r="I678" s="1268">
        <v>23.600002</v>
      </c>
      <c r="J678" s="1268">
        <v>1187.67</v>
      </c>
      <c r="K678" s="1269">
        <v>23.600002</v>
      </c>
      <c r="L678" s="1268">
        <v>3382.64</v>
      </c>
      <c r="M678" s="1270">
        <v>0.006976799777688433</v>
      </c>
      <c r="N678" s="1271">
        <v>284.163</v>
      </c>
      <c r="O678" s="1272">
        <v>1.9825483552272782</v>
      </c>
      <c r="P678" s="1273">
        <v>418.607986661306</v>
      </c>
      <c r="Q678" s="1274">
        <v>118.9529013136367</v>
      </c>
      <c r="S678" s="58"/>
      <c r="T678" s="58"/>
    </row>
    <row r="679" spans="1:20" ht="12.75">
      <c r="A679" s="1856"/>
      <c r="B679" s="247">
        <v>3</v>
      </c>
      <c r="C679" s="1266" t="s">
        <v>438</v>
      </c>
      <c r="D679" s="1267">
        <v>32</v>
      </c>
      <c r="E679" s="1267">
        <v>1965</v>
      </c>
      <c r="F679" s="1268">
        <v>27.3</v>
      </c>
      <c r="G679" s="1268">
        <v>0</v>
      </c>
      <c r="H679" s="1268">
        <v>0</v>
      </c>
      <c r="I679" s="1268">
        <v>27.300001</v>
      </c>
      <c r="J679" s="1268">
        <v>1419.59</v>
      </c>
      <c r="K679" s="1269">
        <v>27.300001</v>
      </c>
      <c r="L679" s="1268">
        <v>1879.63</v>
      </c>
      <c r="M679" s="1270">
        <v>0.014524135601155546</v>
      </c>
      <c r="N679" s="1271">
        <v>284.163</v>
      </c>
      <c r="O679" s="1272">
        <v>4.127221944831164</v>
      </c>
      <c r="P679" s="1273">
        <v>871.4481360693328</v>
      </c>
      <c r="Q679" s="1274">
        <v>247.63331668986982</v>
      </c>
      <c r="S679" s="58"/>
      <c r="T679" s="58"/>
    </row>
    <row r="680" spans="1:20" ht="12.75">
      <c r="A680" s="1856"/>
      <c r="B680" s="247">
        <v>4</v>
      </c>
      <c r="C680" s="1266" t="s">
        <v>439</v>
      </c>
      <c r="D680" s="1267">
        <v>45</v>
      </c>
      <c r="E680" s="1267">
        <v>1982</v>
      </c>
      <c r="F680" s="1268">
        <v>39.327</v>
      </c>
      <c r="G680" s="1268">
        <v>3.918339</v>
      </c>
      <c r="H680" s="1268">
        <v>0.44</v>
      </c>
      <c r="I680" s="1268">
        <v>34.968664</v>
      </c>
      <c r="J680" s="1268">
        <v>1563.22</v>
      </c>
      <c r="K680" s="1269">
        <v>34.968664</v>
      </c>
      <c r="L680" s="1268">
        <v>1321.74</v>
      </c>
      <c r="M680" s="1270">
        <v>0.02645653759438316</v>
      </c>
      <c r="N680" s="1271">
        <v>284.163</v>
      </c>
      <c r="O680" s="1272">
        <v>7.517969092432702</v>
      </c>
      <c r="P680" s="1273">
        <v>1587.3922556629896</v>
      </c>
      <c r="Q680" s="1274">
        <v>451.0781455459621</v>
      </c>
      <c r="S680" s="58"/>
      <c r="T680" s="58"/>
    </row>
    <row r="681" spans="1:20" ht="12.75">
      <c r="A681" s="1856"/>
      <c r="B681" s="247">
        <v>5</v>
      </c>
      <c r="C681" s="1266"/>
      <c r="D681" s="1267"/>
      <c r="E681" s="1267"/>
      <c r="F681" s="1268"/>
      <c r="G681" s="1268"/>
      <c r="H681" s="1268"/>
      <c r="I681" s="1268"/>
      <c r="J681" s="1268"/>
      <c r="K681" s="1269"/>
      <c r="L681" s="1268"/>
      <c r="M681" s="1270"/>
      <c r="N681" s="1271"/>
      <c r="O681" s="1272"/>
      <c r="P681" s="1273"/>
      <c r="Q681" s="1274"/>
      <c r="S681" s="58"/>
      <c r="T681" s="58"/>
    </row>
    <row r="682" spans="1:20" ht="12.75">
      <c r="A682" s="1856"/>
      <c r="B682" s="247">
        <v>6</v>
      </c>
      <c r="C682" s="1266"/>
      <c r="D682" s="1267"/>
      <c r="E682" s="1267"/>
      <c r="F682" s="1268"/>
      <c r="G682" s="1268"/>
      <c r="H682" s="1268"/>
      <c r="I682" s="1268"/>
      <c r="J682" s="1268"/>
      <c r="K682" s="1269"/>
      <c r="L682" s="1268"/>
      <c r="M682" s="1270"/>
      <c r="N682" s="1271"/>
      <c r="O682" s="1272"/>
      <c r="P682" s="1273"/>
      <c r="Q682" s="1274"/>
      <c r="S682" s="58"/>
      <c r="T682" s="58"/>
    </row>
    <row r="683" spans="1:20" ht="12.75">
      <c r="A683" s="1856"/>
      <c r="B683" s="247">
        <v>7</v>
      </c>
      <c r="C683" s="1266"/>
      <c r="D683" s="1267"/>
      <c r="E683" s="1267"/>
      <c r="F683" s="1268"/>
      <c r="G683" s="1268"/>
      <c r="H683" s="1268"/>
      <c r="I683" s="1268"/>
      <c r="J683" s="1268"/>
      <c r="K683" s="1269"/>
      <c r="L683" s="1268"/>
      <c r="M683" s="1270"/>
      <c r="N683" s="1271"/>
      <c r="O683" s="1272"/>
      <c r="P683" s="1273"/>
      <c r="Q683" s="1274"/>
      <c r="S683" s="58"/>
      <c r="T683" s="58"/>
    </row>
    <row r="684" spans="1:20" ht="12.75">
      <c r="A684" s="1856"/>
      <c r="B684" s="247">
        <v>8</v>
      </c>
      <c r="C684" s="1266"/>
      <c r="D684" s="1267"/>
      <c r="E684" s="1267"/>
      <c r="F684" s="1268"/>
      <c r="G684" s="1268"/>
      <c r="H684" s="1268"/>
      <c r="I684" s="1268"/>
      <c r="J684" s="1268"/>
      <c r="K684" s="1269"/>
      <c r="L684" s="1268"/>
      <c r="M684" s="1270"/>
      <c r="N684" s="1271"/>
      <c r="O684" s="1272"/>
      <c r="P684" s="1273"/>
      <c r="Q684" s="1274"/>
      <c r="S684" s="58"/>
      <c r="T684" s="58"/>
    </row>
    <row r="685" spans="1:20" ht="12.75" customHeight="1">
      <c r="A685" s="1856"/>
      <c r="B685" s="247">
        <v>9</v>
      </c>
      <c r="C685" s="1266"/>
      <c r="D685" s="1267"/>
      <c r="E685" s="1267"/>
      <c r="F685" s="1268"/>
      <c r="G685" s="1268"/>
      <c r="H685" s="1268"/>
      <c r="I685" s="1268"/>
      <c r="J685" s="1268"/>
      <c r="K685" s="1269"/>
      <c r="L685" s="1268"/>
      <c r="M685" s="1270"/>
      <c r="N685" s="1271"/>
      <c r="O685" s="1272"/>
      <c r="P685" s="1273"/>
      <c r="Q685" s="1274"/>
      <c r="S685" s="58"/>
      <c r="T685" s="58"/>
    </row>
    <row r="686" spans="1:20" ht="13.5" thickBot="1">
      <c r="A686" s="1857"/>
      <c r="B686" s="256">
        <v>10</v>
      </c>
      <c r="C686" s="1275"/>
      <c r="D686" s="1276"/>
      <c r="E686" s="1276"/>
      <c r="F686" s="1277"/>
      <c r="G686" s="1277"/>
      <c r="H686" s="1277"/>
      <c r="I686" s="1277"/>
      <c r="J686" s="1277"/>
      <c r="K686" s="1278"/>
      <c r="L686" s="1277"/>
      <c r="M686" s="1279"/>
      <c r="N686" s="1280"/>
      <c r="O686" s="1281"/>
      <c r="P686" s="1282"/>
      <c r="Q686" s="1283"/>
      <c r="S686" s="58"/>
      <c r="T686" s="58"/>
    </row>
    <row r="687" spans="1:20" ht="12.75">
      <c r="A687" s="1831" t="s">
        <v>200</v>
      </c>
      <c r="B687" s="24">
        <v>1</v>
      </c>
      <c r="C687" s="1284" t="s">
        <v>440</v>
      </c>
      <c r="D687" s="1285">
        <v>7</v>
      </c>
      <c r="E687" s="1285">
        <v>1973</v>
      </c>
      <c r="F687" s="1286">
        <v>8.431</v>
      </c>
      <c r="G687" s="1286">
        <v>0</v>
      </c>
      <c r="H687" s="1286">
        <v>0</v>
      </c>
      <c r="I687" s="1286">
        <v>8.430999</v>
      </c>
      <c r="J687" s="1286">
        <v>246.04</v>
      </c>
      <c r="K687" s="1287">
        <v>8.430999</v>
      </c>
      <c r="L687" s="1286">
        <v>415.64</v>
      </c>
      <c r="M687" s="1288">
        <v>0.020284378308151284</v>
      </c>
      <c r="N687" s="1289">
        <v>284.163</v>
      </c>
      <c r="O687" s="1290">
        <v>5.7640697931791935</v>
      </c>
      <c r="P687" s="1291">
        <v>1217.062698489077</v>
      </c>
      <c r="Q687" s="1292">
        <v>345.84418759075163</v>
      </c>
      <c r="S687" s="58"/>
      <c r="T687" s="58"/>
    </row>
    <row r="688" spans="1:20" ht="12.75">
      <c r="A688" s="1832"/>
      <c r="B688" s="26">
        <v>2</v>
      </c>
      <c r="C688" s="1293"/>
      <c r="D688" s="1294"/>
      <c r="E688" s="1294"/>
      <c r="F688" s="1295"/>
      <c r="G688" s="1295"/>
      <c r="H688" s="1295"/>
      <c r="I688" s="1295"/>
      <c r="J688" s="1295"/>
      <c r="K688" s="1296"/>
      <c r="L688" s="1295"/>
      <c r="M688" s="1297"/>
      <c r="N688" s="1298"/>
      <c r="O688" s="1299"/>
      <c r="P688" s="1300"/>
      <c r="Q688" s="1301"/>
      <c r="S688" s="58"/>
      <c r="T688" s="58"/>
    </row>
    <row r="689" spans="1:20" ht="12.75">
      <c r="A689" s="1832"/>
      <c r="B689" s="26">
        <v>3</v>
      </c>
      <c r="C689" s="442"/>
      <c r="D689" s="443"/>
      <c r="E689" s="443"/>
      <c r="F689" s="271"/>
      <c r="G689" s="271"/>
      <c r="H689" s="271"/>
      <c r="I689" s="271"/>
      <c r="J689" s="271"/>
      <c r="K689" s="444"/>
      <c r="L689" s="271"/>
      <c r="M689" s="445"/>
      <c r="N689" s="446"/>
      <c r="O689" s="89"/>
      <c r="P689" s="447"/>
      <c r="Q689" s="448"/>
      <c r="S689" s="58"/>
      <c r="T689" s="58"/>
    </row>
    <row r="690" spans="1:20" ht="12.75">
      <c r="A690" s="1832"/>
      <c r="B690" s="26">
        <v>4</v>
      </c>
      <c r="C690" s="442"/>
      <c r="D690" s="443"/>
      <c r="E690" s="443"/>
      <c r="F690" s="271"/>
      <c r="G690" s="271"/>
      <c r="H690" s="271"/>
      <c r="I690" s="271"/>
      <c r="J690" s="271"/>
      <c r="K690" s="444"/>
      <c r="L690" s="271"/>
      <c r="M690" s="445"/>
      <c r="N690" s="446"/>
      <c r="O690" s="89"/>
      <c r="P690" s="447"/>
      <c r="Q690" s="448"/>
      <c r="S690" s="58"/>
      <c r="T690" s="58"/>
    </row>
    <row r="691" spans="1:20" ht="12.75">
      <c r="A691" s="1832"/>
      <c r="B691" s="26">
        <v>5</v>
      </c>
      <c r="C691" s="442"/>
      <c r="D691" s="443"/>
      <c r="E691" s="443"/>
      <c r="F691" s="271"/>
      <c r="G691" s="271"/>
      <c r="H691" s="271"/>
      <c r="I691" s="271"/>
      <c r="J691" s="271"/>
      <c r="K691" s="444"/>
      <c r="L691" s="271"/>
      <c r="M691" s="445"/>
      <c r="N691" s="446"/>
      <c r="O691" s="89"/>
      <c r="P691" s="447"/>
      <c r="Q691" s="448"/>
      <c r="S691" s="58"/>
      <c r="T691" s="58"/>
    </row>
    <row r="692" spans="1:20" ht="12.75">
      <c r="A692" s="1832"/>
      <c r="B692" s="26">
        <v>6</v>
      </c>
      <c r="C692" s="442"/>
      <c r="D692" s="443"/>
      <c r="E692" s="443"/>
      <c r="F692" s="271"/>
      <c r="G692" s="271"/>
      <c r="H692" s="271"/>
      <c r="I692" s="271"/>
      <c r="J692" s="271"/>
      <c r="K692" s="444"/>
      <c r="L692" s="271"/>
      <c r="M692" s="445"/>
      <c r="N692" s="446"/>
      <c r="O692" s="89"/>
      <c r="P692" s="447"/>
      <c r="Q692" s="448"/>
      <c r="S692" s="58"/>
      <c r="T692" s="58"/>
    </row>
    <row r="693" spans="1:20" ht="12.75">
      <c r="A693" s="1832"/>
      <c r="B693" s="26">
        <v>7</v>
      </c>
      <c r="C693" s="442"/>
      <c r="D693" s="443"/>
      <c r="E693" s="443"/>
      <c r="F693" s="271"/>
      <c r="G693" s="271"/>
      <c r="H693" s="271"/>
      <c r="I693" s="271"/>
      <c r="J693" s="271"/>
      <c r="K693" s="444"/>
      <c r="L693" s="271"/>
      <c r="M693" s="445"/>
      <c r="N693" s="446"/>
      <c r="O693" s="89"/>
      <c r="P693" s="447"/>
      <c r="Q693" s="448"/>
      <c r="S693" s="58"/>
      <c r="T693" s="58"/>
    </row>
    <row r="694" spans="1:20" ht="12.75">
      <c r="A694" s="1832"/>
      <c r="B694" s="26">
        <v>8</v>
      </c>
      <c r="C694" s="442"/>
      <c r="D694" s="443"/>
      <c r="E694" s="443"/>
      <c r="F694" s="271"/>
      <c r="G694" s="271"/>
      <c r="H694" s="271"/>
      <c r="I694" s="271"/>
      <c r="J694" s="271"/>
      <c r="K694" s="444"/>
      <c r="L694" s="271"/>
      <c r="M694" s="445"/>
      <c r="N694" s="446"/>
      <c r="O694" s="89"/>
      <c r="P694" s="447"/>
      <c r="Q694" s="448"/>
      <c r="S694" s="58"/>
      <c r="T694" s="58"/>
    </row>
    <row r="695" spans="1:20" ht="12.75" customHeight="1">
      <c r="A695" s="1832"/>
      <c r="B695" s="26">
        <v>9</v>
      </c>
      <c r="C695" s="442"/>
      <c r="D695" s="443"/>
      <c r="E695" s="443"/>
      <c r="F695" s="271"/>
      <c r="G695" s="271"/>
      <c r="H695" s="271"/>
      <c r="I695" s="271"/>
      <c r="J695" s="271"/>
      <c r="K695" s="444"/>
      <c r="L695" s="271"/>
      <c r="M695" s="445"/>
      <c r="N695" s="446"/>
      <c r="O695" s="89"/>
      <c r="P695" s="447"/>
      <c r="Q695" s="448"/>
      <c r="S695" s="58"/>
      <c r="T695" s="58"/>
    </row>
    <row r="696" spans="1:20" ht="13.5" thickBot="1">
      <c r="A696" s="1833"/>
      <c r="B696" s="466">
        <v>10</v>
      </c>
      <c r="C696" s="449"/>
      <c r="D696" s="450"/>
      <c r="E696" s="450"/>
      <c r="F696" s="272"/>
      <c r="G696" s="272"/>
      <c r="H696" s="272"/>
      <c r="I696" s="272"/>
      <c r="J696" s="272"/>
      <c r="K696" s="451"/>
      <c r="L696" s="272"/>
      <c r="M696" s="452"/>
      <c r="N696" s="453"/>
      <c r="O696" s="454"/>
      <c r="P696" s="455"/>
      <c r="Q696" s="273"/>
      <c r="S696" s="58"/>
      <c r="T696" s="58"/>
    </row>
    <row r="697" spans="6:20" ht="12.75">
      <c r="F697" s="145"/>
      <c r="G697" s="145"/>
      <c r="H697" s="145"/>
      <c r="I697" s="145"/>
      <c r="S697" s="58"/>
      <c r="T697" s="58"/>
    </row>
    <row r="698" spans="1:20" ht="12.75">
      <c r="A698" s="933"/>
      <c r="B698" s="291" t="s">
        <v>212</v>
      </c>
      <c r="F698" s="145"/>
      <c r="G698" s="145"/>
      <c r="H698" s="145"/>
      <c r="I698" s="145"/>
      <c r="S698" s="58"/>
      <c r="T698" s="58"/>
    </row>
    <row r="699" spans="6:20" ht="12.75">
      <c r="F699" s="145"/>
      <c r="G699" s="145"/>
      <c r="H699" s="145"/>
      <c r="I699" s="145"/>
      <c r="S699" s="58"/>
      <c r="T699" s="58"/>
    </row>
    <row r="700" spans="1:20" ht="15">
      <c r="A700" s="1792" t="s">
        <v>441</v>
      </c>
      <c r="B700" s="1792"/>
      <c r="C700" s="1792"/>
      <c r="D700" s="1792"/>
      <c r="E700" s="1792"/>
      <c r="F700" s="1792"/>
      <c r="G700" s="1792"/>
      <c r="H700" s="1792"/>
      <c r="I700" s="1792"/>
      <c r="J700" s="1792"/>
      <c r="K700" s="1792"/>
      <c r="L700" s="1792"/>
      <c r="M700" s="1792"/>
      <c r="N700" s="1792"/>
      <c r="O700" s="1792"/>
      <c r="P700" s="1792"/>
      <c r="Q700" s="1792"/>
      <c r="S700" s="1122"/>
      <c r="T700" s="1122"/>
    </row>
    <row r="701" spans="1:20" ht="12.75">
      <c r="A701" s="1865" t="s">
        <v>831</v>
      </c>
      <c r="B701" s="1865"/>
      <c r="C701" s="1865"/>
      <c r="D701" s="1865"/>
      <c r="E701" s="1865"/>
      <c r="F701" s="1865"/>
      <c r="G701" s="1865"/>
      <c r="H701" s="1865"/>
      <c r="I701" s="1865"/>
      <c r="J701" s="1865"/>
      <c r="K701" s="1865"/>
      <c r="L701" s="1865"/>
      <c r="M701" s="1865"/>
      <c r="N701" s="1865"/>
      <c r="O701" s="1865"/>
      <c r="P701" s="1865"/>
      <c r="Q701" s="1865"/>
      <c r="S701" s="58"/>
      <c r="T701" s="58"/>
    </row>
    <row r="702" spans="6:20" ht="13.5" thickBot="1">
      <c r="F702" s="145"/>
      <c r="G702" s="145"/>
      <c r="H702" s="145"/>
      <c r="I702" s="145"/>
      <c r="S702" s="58"/>
      <c r="T702" s="58"/>
    </row>
    <row r="703" spans="1:20" ht="12.75">
      <c r="A703" s="1839" t="s">
        <v>1</v>
      </c>
      <c r="B703" s="1710" t="s">
        <v>0</v>
      </c>
      <c r="C703" s="1713" t="s">
        <v>2</v>
      </c>
      <c r="D703" s="1713" t="s">
        <v>3</v>
      </c>
      <c r="E703" s="1713" t="s">
        <v>13</v>
      </c>
      <c r="F703" s="1717" t="s">
        <v>14</v>
      </c>
      <c r="G703" s="1718"/>
      <c r="H703" s="1718"/>
      <c r="I703" s="1719"/>
      <c r="J703" s="1713" t="s">
        <v>4</v>
      </c>
      <c r="K703" s="1713" t="s">
        <v>15</v>
      </c>
      <c r="L703" s="1713" t="s">
        <v>5</v>
      </c>
      <c r="M703" s="1713" t="s">
        <v>6</v>
      </c>
      <c r="N703" s="1713" t="s">
        <v>16</v>
      </c>
      <c r="O703" s="1720" t="s">
        <v>17</v>
      </c>
      <c r="P703" s="1713" t="s">
        <v>25</v>
      </c>
      <c r="Q703" s="1722" t="s">
        <v>26</v>
      </c>
      <c r="S703" s="58"/>
      <c r="T703" s="58"/>
    </row>
    <row r="704" spans="1:20" ht="33.75">
      <c r="A704" s="1840"/>
      <c r="B704" s="1711"/>
      <c r="C704" s="1714"/>
      <c r="D704" s="1716"/>
      <c r="E704" s="1716"/>
      <c r="F704" s="21" t="s">
        <v>18</v>
      </c>
      <c r="G704" s="21" t="s">
        <v>19</v>
      </c>
      <c r="H704" s="21" t="s">
        <v>20</v>
      </c>
      <c r="I704" s="21" t="s">
        <v>21</v>
      </c>
      <c r="J704" s="1716"/>
      <c r="K704" s="1716"/>
      <c r="L704" s="1716"/>
      <c r="M704" s="1716"/>
      <c r="N704" s="1716"/>
      <c r="O704" s="1721"/>
      <c r="P704" s="1716"/>
      <c r="Q704" s="1723"/>
      <c r="S704" s="58"/>
      <c r="T704" s="58"/>
    </row>
    <row r="705" spans="1:20" ht="12.75">
      <c r="A705" s="1841"/>
      <c r="B705" s="1800"/>
      <c r="C705" s="1716"/>
      <c r="D705" s="155" t="s">
        <v>7</v>
      </c>
      <c r="E705" s="155" t="s">
        <v>8</v>
      </c>
      <c r="F705" s="155" t="s">
        <v>9</v>
      </c>
      <c r="G705" s="155" t="s">
        <v>9</v>
      </c>
      <c r="H705" s="155" t="s">
        <v>9</v>
      </c>
      <c r="I705" s="155" t="s">
        <v>9</v>
      </c>
      <c r="J705" s="155" t="s">
        <v>22</v>
      </c>
      <c r="K705" s="155" t="s">
        <v>9</v>
      </c>
      <c r="L705" s="155" t="s">
        <v>22</v>
      </c>
      <c r="M705" s="155" t="s">
        <v>95</v>
      </c>
      <c r="N705" s="155" t="s">
        <v>10</v>
      </c>
      <c r="O705" s="155" t="s">
        <v>96</v>
      </c>
      <c r="P705" s="156" t="s">
        <v>27</v>
      </c>
      <c r="Q705" s="157" t="s">
        <v>28</v>
      </c>
      <c r="S705" s="58"/>
      <c r="T705" s="58"/>
    </row>
    <row r="706" spans="1:20" ht="13.5" thickBot="1">
      <c r="A706" s="158">
        <v>1</v>
      </c>
      <c r="B706" s="159">
        <v>2</v>
      </c>
      <c r="C706" s="160">
        <v>3</v>
      </c>
      <c r="D706" s="161">
        <v>4</v>
      </c>
      <c r="E706" s="161">
        <v>5</v>
      </c>
      <c r="F706" s="161">
        <v>6</v>
      </c>
      <c r="G706" s="161">
        <v>7</v>
      </c>
      <c r="H706" s="161">
        <v>8</v>
      </c>
      <c r="I706" s="161">
        <v>9</v>
      </c>
      <c r="J706" s="161">
        <v>10</v>
      </c>
      <c r="K706" s="161">
        <v>11</v>
      </c>
      <c r="L706" s="160">
        <v>12</v>
      </c>
      <c r="M706" s="161">
        <v>13</v>
      </c>
      <c r="N706" s="161">
        <v>14</v>
      </c>
      <c r="O706" s="162">
        <v>15</v>
      </c>
      <c r="P706" s="160">
        <v>16</v>
      </c>
      <c r="Q706" s="163">
        <v>17</v>
      </c>
      <c r="S706" s="58"/>
      <c r="T706" s="58"/>
    </row>
    <row r="707" spans="1:20" ht="12.75">
      <c r="A707" s="1848" t="s">
        <v>149</v>
      </c>
      <c r="B707" s="465">
        <v>1</v>
      </c>
      <c r="C707" s="1302" t="s">
        <v>442</v>
      </c>
      <c r="D707" s="1303">
        <v>50</v>
      </c>
      <c r="E707" s="1303">
        <v>1993</v>
      </c>
      <c r="F707" s="1304">
        <v>33.826</v>
      </c>
      <c r="G707" s="1305">
        <v>2.891735</v>
      </c>
      <c r="H707" s="1305">
        <v>7.84</v>
      </c>
      <c r="I707" s="1305">
        <v>23.094264000000003</v>
      </c>
      <c r="J707" s="1305">
        <v>2469.68</v>
      </c>
      <c r="K707" s="1306">
        <v>23.094264000000003</v>
      </c>
      <c r="L707" s="1305">
        <v>2469.68</v>
      </c>
      <c r="M707" s="1307">
        <v>0.009351115934048138</v>
      </c>
      <c r="N707" s="1308">
        <v>292.19</v>
      </c>
      <c r="O707" s="1309">
        <v>2.732302564769525</v>
      </c>
      <c r="P707" s="1310">
        <v>561.0669560428883</v>
      </c>
      <c r="Q707" s="1311">
        <v>163.93815388617153</v>
      </c>
      <c r="S707" s="58"/>
      <c r="T707" s="58"/>
    </row>
    <row r="708" spans="1:20" ht="12.75">
      <c r="A708" s="1858"/>
      <c r="B708" s="166">
        <v>2</v>
      </c>
      <c r="C708" s="165"/>
      <c r="D708" s="166"/>
      <c r="E708" s="166"/>
      <c r="F708" s="167"/>
      <c r="G708" s="168"/>
      <c r="H708" s="168"/>
      <c r="I708" s="168"/>
      <c r="J708" s="168"/>
      <c r="K708" s="169"/>
      <c r="L708" s="168"/>
      <c r="M708" s="170"/>
      <c r="N708" s="171"/>
      <c r="O708" s="172"/>
      <c r="P708" s="173"/>
      <c r="Q708" s="174"/>
      <c r="S708" s="58"/>
      <c r="T708" s="58"/>
    </row>
    <row r="709" spans="1:20" ht="12.75">
      <c r="A709" s="1858"/>
      <c r="B709" s="166">
        <v>3</v>
      </c>
      <c r="C709" s="165"/>
      <c r="D709" s="166"/>
      <c r="E709" s="166"/>
      <c r="F709" s="167"/>
      <c r="G709" s="168"/>
      <c r="H709" s="168"/>
      <c r="I709" s="168"/>
      <c r="J709" s="168"/>
      <c r="K709" s="169"/>
      <c r="L709" s="168"/>
      <c r="M709" s="170"/>
      <c r="N709" s="171"/>
      <c r="O709" s="172"/>
      <c r="P709" s="173"/>
      <c r="Q709" s="174"/>
      <c r="S709" s="58"/>
      <c r="T709" s="58"/>
    </row>
    <row r="710" spans="1:20" ht="12.75">
      <c r="A710" s="1858"/>
      <c r="B710" s="166">
        <v>4</v>
      </c>
      <c r="C710" s="165"/>
      <c r="D710" s="166"/>
      <c r="E710" s="166"/>
      <c r="F710" s="167"/>
      <c r="G710" s="168"/>
      <c r="H710" s="168"/>
      <c r="I710" s="168"/>
      <c r="J710" s="168"/>
      <c r="K710" s="169"/>
      <c r="L710" s="168"/>
      <c r="M710" s="170"/>
      <c r="N710" s="171"/>
      <c r="O710" s="172"/>
      <c r="P710" s="173"/>
      <c r="Q710" s="174"/>
      <c r="S710" s="58"/>
      <c r="T710" s="58"/>
    </row>
    <row r="711" spans="1:20" ht="12.75">
      <c r="A711" s="1858"/>
      <c r="B711" s="166">
        <v>5</v>
      </c>
      <c r="C711" s="165"/>
      <c r="D711" s="166"/>
      <c r="E711" s="166"/>
      <c r="F711" s="167"/>
      <c r="G711" s="168"/>
      <c r="H711" s="168"/>
      <c r="I711" s="168"/>
      <c r="J711" s="168"/>
      <c r="K711" s="169"/>
      <c r="L711" s="168"/>
      <c r="M711" s="170"/>
      <c r="N711" s="171"/>
      <c r="O711" s="172"/>
      <c r="P711" s="173"/>
      <c r="Q711" s="174"/>
      <c r="S711" s="58"/>
      <c r="T711" s="58"/>
    </row>
    <row r="712" spans="1:20" ht="12.75">
      <c r="A712" s="1858"/>
      <c r="B712" s="166">
        <v>6</v>
      </c>
      <c r="C712" s="165"/>
      <c r="D712" s="166"/>
      <c r="E712" s="166"/>
      <c r="F712" s="167"/>
      <c r="G712" s="168"/>
      <c r="H712" s="168"/>
      <c r="I712" s="168"/>
      <c r="J712" s="168"/>
      <c r="K712" s="169"/>
      <c r="L712" s="168"/>
      <c r="M712" s="170"/>
      <c r="N712" s="171"/>
      <c r="O712" s="172"/>
      <c r="P712" s="173"/>
      <c r="Q712" s="174"/>
      <c r="S712" s="58"/>
      <c r="T712" s="58"/>
    </row>
    <row r="713" spans="1:20" ht="12.75">
      <c r="A713" s="1858"/>
      <c r="B713" s="166">
        <v>7</v>
      </c>
      <c r="C713" s="165"/>
      <c r="D713" s="166"/>
      <c r="E713" s="166"/>
      <c r="F713" s="167"/>
      <c r="G713" s="168"/>
      <c r="H713" s="168"/>
      <c r="I713" s="168"/>
      <c r="J713" s="168"/>
      <c r="K713" s="169"/>
      <c r="L713" s="168"/>
      <c r="M713" s="170"/>
      <c r="N713" s="171"/>
      <c r="O713" s="172"/>
      <c r="P713" s="173"/>
      <c r="Q713" s="174"/>
      <c r="S713" s="58"/>
      <c r="T713" s="58"/>
    </row>
    <row r="714" spans="1:20" ht="12.75">
      <c r="A714" s="1858"/>
      <c r="B714" s="166">
        <v>8</v>
      </c>
      <c r="C714" s="165"/>
      <c r="D714" s="166"/>
      <c r="E714" s="166"/>
      <c r="F714" s="167"/>
      <c r="G714" s="168"/>
      <c r="H714" s="168"/>
      <c r="I714" s="168"/>
      <c r="J714" s="168"/>
      <c r="K714" s="169"/>
      <c r="L714" s="168"/>
      <c r="M714" s="170"/>
      <c r="N714" s="171"/>
      <c r="O714" s="172"/>
      <c r="P714" s="173"/>
      <c r="Q714" s="174"/>
      <c r="S714" s="58"/>
      <c r="T714" s="58"/>
    </row>
    <row r="715" spans="1:20" ht="12.75">
      <c r="A715" s="1858"/>
      <c r="B715" s="166">
        <v>9</v>
      </c>
      <c r="C715" s="165"/>
      <c r="D715" s="166"/>
      <c r="E715" s="166"/>
      <c r="F715" s="167"/>
      <c r="G715" s="168"/>
      <c r="H715" s="168"/>
      <c r="I715" s="168"/>
      <c r="J715" s="168"/>
      <c r="K715" s="169"/>
      <c r="L715" s="168"/>
      <c r="M715" s="170"/>
      <c r="N715" s="171"/>
      <c r="O715" s="172"/>
      <c r="P715" s="173"/>
      <c r="Q715" s="174"/>
      <c r="S715" s="58"/>
      <c r="T715" s="58"/>
    </row>
    <row r="716" spans="1:20" ht="13.5" thickBot="1">
      <c r="A716" s="1858"/>
      <c r="B716" s="166">
        <v>10</v>
      </c>
      <c r="C716" s="165"/>
      <c r="D716" s="166"/>
      <c r="E716" s="166"/>
      <c r="F716" s="167"/>
      <c r="G716" s="168"/>
      <c r="H716" s="168"/>
      <c r="I716" s="168"/>
      <c r="J716" s="168"/>
      <c r="K716" s="169"/>
      <c r="L716" s="168"/>
      <c r="M716" s="170"/>
      <c r="N716" s="171"/>
      <c r="O716" s="172"/>
      <c r="P716" s="173"/>
      <c r="Q716" s="174"/>
      <c r="S716" s="58"/>
      <c r="T716" s="58"/>
    </row>
    <row r="717" spans="1:20" ht="12.75">
      <c r="A717" s="1859" t="s">
        <v>157</v>
      </c>
      <c r="B717" s="17">
        <v>1</v>
      </c>
      <c r="C717" s="16"/>
      <c r="D717" s="17"/>
      <c r="E717" s="17"/>
      <c r="F717" s="185"/>
      <c r="G717" s="185"/>
      <c r="H717" s="185"/>
      <c r="I717" s="185"/>
      <c r="J717" s="185"/>
      <c r="K717" s="186"/>
      <c r="L717" s="185"/>
      <c r="M717" s="187"/>
      <c r="N717" s="188"/>
      <c r="O717" s="122"/>
      <c r="P717" s="189"/>
      <c r="Q717" s="190"/>
      <c r="S717" s="58"/>
      <c r="T717" s="58"/>
    </row>
    <row r="718" spans="1:20" ht="12.75">
      <c r="A718" s="1860"/>
      <c r="B718" s="18">
        <v>2</v>
      </c>
      <c r="C718" s="11"/>
      <c r="D718" s="18"/>
      <c r="E718" s="18"/>
      <c r="F718" s="191"/>
      <c r="G718" s="191"/>
      <c r="H718" s="191"/>
      <c r="I718" s="191"/>
      <c r="J718" s="191"/>
      <c r="K718" s="90"/>
      <c r="L718" s="191"/>
      <c r="M718" s="192"/>
      <c r="N718" s="193"/>
      <c r="O718" s="75"/>
      <c r="P718" s="194"/>
      <c r="Q718" s="195"/>
      <c r="S718" s="58"/>
      <c r="T718" s="58"/>
    </row>
    <row r="719" spans="1:20" ht="12.75">
      <c r="A719" s="1860"/>
      <c r="B719" s="18">
        <v>3</v>
      </c>
      <c r="C719" s="11"/>
      <c r="D719" s="18"/>
      <c r="E719" s="18"/>
      <c r="F719" s="191"/>
      <c r="G719" s="191"/>
      <c r="H719" s="191"/>
      <c r="I719" s="191"/>
      <c r="J719" s="191"/>
      <c r="K719" s="90"/>
      <c r="L719" s="191"/>
      <c r="M719" s="192"/>
      <c r="N719" s="193"/>
      <c r="O719" s="75"/>
      <c r="P719" s="194"/>
      <c r="Q719" s="195"/>
      <c r="S719" s="58"/>
      <c r="T719" s="58"/>
    </row>
    <row r="720" spans="1:20" ht="12.75">
      <c r="A720" s="1860"/>
      <c r="B720" s="18">
        <v>4</v>
      </c>
      <c r="C720" s="11"/>
      <c r="D720" s="18"/>
      <c r="E720" s="18"/>
      <c r="F720" s="191"/>
      <c r="G720" s="191"/>
      <c r="H720" s="191"/>
      <c r="I720" s="191"/>
      <c r="J720" s="191"/>
      <c r="K720" s="90"/>
      <c r="L720" s="191"/>
      <c r="M720" s="192"/>
      <c r="N720" s="193"/>
      <c r="O720" s="75"/>
      <c r="P720" s="194"/>
      <c r="Q720" s="195"/>
      <c r="S720" s="58"/>
      <c r="T720" s="58"/>
    </row>
    <row r="721" spans="1:20" ht="12.75">
      <c r="A721" s="1860"/>
      <c r="B721" s="18">
        <v>5</v>
      </c>
      <c r="C721" s="11"/>
      <c r="D721" s="18"/>
      <c r="E721" s="18"/>
      <c r="F721" s="191"/>
      <c r="G721" s="191"/>
      <c r="H721" s="191"/>
      <c r="I721" s="191"/>
      <c r="J721" s="191"/>
      <c r="K721" s="90"/>
      <c r="L721" s="191"/>
      <c r="M721" s="192"/>
      <c r="N721" s="193"/>
      <c r="O721" s="75"/>
      <c r="P721" s="194"/>
      <c r="Q721" s="195"/>
      <c r="S721" s="58"/>
      <c r="T721" s="58"/>
    </row>
    <row r="722" spans="1:20" ht="12.75">
      <c r="A722" s="1860"/>
      <c r="B722" s="18">
        <v>6</v>
      </c>
      <c r="C722" s="11"/>
      <c r="D722" s="18"/>
      <c r="E722" s="18"/>
      <c r="F722" s="191"/>
      <c r="G722" s="191"/>
      <c r="H722" s="191"/>
      <c r="I722" s="191"/>
      <c r="J722" s="191"/>
      <c r="K722" s="90"/>
      <c r="L722" s="191"/>
      <c r="M722" s="192"/>
      <c r="N722" s="193"/>
      <c r="O722" s="75"/>
      <c r="P722" s="194"/>
      <c r="Q722" s="195"/>
      <c r="S722" s="58"/>
      <c r="T722" s="58"/>
    </row>
    <row r="723" spans="1:20" ht="12.75">
      <c r="A723" s="1860"/>
      <c r="B723" s="18">
        <v>7</v>
      </c>
      <c r="C723" s="11"/>
      <c r="D723" s="18"/>
      <c r="E723" s="18"/>
      <c r="F723" s="191"/>
      <c r="G723" s="191"/>
      <c r="H723" s="191"/>
      <c r="I723" s="191"/>
      <c r="J723" s="191"/>
      <c r="K723" s="90"/>
      <c r="L723" s="191"/>
      <c r="M723" s="192"/>
      <c r="N723" s="193"/>
      <c r="O723" s="75"/>
      <c r="P723" s="194"/>
      <c r="Q723" s="195"/>
      <c r="S723" s="58"/>
      <c r="T723" s="58"/>
    </row>
    <row r="724" spans="1:20" ht="12.75">
      <c r="A724" s="1860"/>
      <c r="B724" s="18">
        <v>8</v>
      </c>
      <c r="C724" s="11"/>
      <c r="D724" s="18"/>
      <c r="E724" s="18"/>
      <c r="F724" s="191"/>
      <c r="G724" s="191"/>
      <c r="H724" s="191"/>
      <c r="I724" s="191"/>
      <c r="J724" s="191"/>
      <c r="K724" s="90"/>
      <c r="L724" s="191"/>
      <c r="M724" s="192"/>
      <c r="N724" s="193"/>
      <c r="O724" s="75"/>
      <c r="P724" s="194"/>
      <c r="Q724" s="195"/>
      <c r="S724" s="58"/>
      <c r="T724" s="58"/>
    </row>
    <row r="725" spans="1:20" ht="12.75">
      <c r="A725" s="1860"/>
      <c r="B725" s="18">
        <v>9</v>
      </c>
      <c r="C725" s="11"/>
      <c r="D725" s="18"/>
      <c r="E725" s="18"/>
      <c r="F725" s="191"/>
      <c r="G725" s="191"/>
      <c r="H725" s="191"/>
      <c r="I725" s="191"/>
      <c r="J725" s="191"/>
      <c r="K725" s="90"/>
      <c r="L725" s="191"/>
      <c r="M725" s="192"/>
      <c r="N725" s="193"/>
      <c r="O725" s="75"/>
      <c r="P725" s="194"/>
      <c r="Q725" s="195"/>
      <c r="S725" s="58"/>
      <c r="T725" s="58"/>
    </row>
    <row r="726" spans="1:20" ht="13.5" thickBot="1">
      <c r="A726" s="1861"/>
      <c r="B726" s="60">
        <v>10</v>
      </c>
      <c r="C726" s="11"/>
      <c r="D726" s="18"/>
      <c r="E726" s="18"/>
      <c r="F726" s="191"/>
      <c r="G726" s="191"/>
      <c r="H726" s="191"/>
      <c r="I726" s="191"/>
      <c r="J726" s="191"/>
      <c r="K726" s="90"/>
      <c r="L726" s="191"/>
      <c r="M726" s="192"/>
      <c r="N726" s="193"/>
      <c r="O726" s="75"/>
      <c r="P726" s="194"/>
      <c r="Q726" s="195"/>
      <c r="S726" s="58"/>
      <c r="T726" s="58"/>
    </row>
    <row r="727" spans="1:20" ht="12.75">
      <c r="A727" s="1862" t="s">
        <v>167</v>
      </c>
      <c r="B727" s="196">
        <v>1</v>
      </c>
      <c r="C727" s="197"/>
      <c r="D727" s="196"/>
      <c r="E727" s="196"/>
      <c r="F727" s="198"/>
      <c r="G727" s="198"/>
      <c r="H727" s="198"/>
      <c r="I727" s="198"/>
      <c r="J727" s="198"/>
      <c r="K727" s="199"/>
      <c r="L727" s="198"/>
      <c r="M727" s="200"/>
      <c r="N727" s="201"/>
      <c r="O727" s="202"/>
      <c r="P727" s="203"/>
      <c r="Q727" s="204"/>
      <c r="S727" s="58"/>
      <c r="T727" s="58"/>
    </row>
    <row r="728" spans="1:20" ht="12.75">
      <c r="A728" s="1863"/>
      <c r="B728" s="205">
        <v>2</v>
      </c>
      <c r="C728" s="206"/>
      <c r="D728" s="205"/>
      <c r="E728" s="205"/>
      <c r="F728" s="207"/>
      <c r="G728" s="207"/>
      <c r="H728" s="207"/>
      <c r="I728" s="207"/>
      <c r="J728" s="207"/>
      <c r="K728" s="208"/>
      <c r="L728" s="207"/>
      <c r="M728" s="209"/>
      <c r="N728" s="210"/>
      <c r="O728" s="211"/>
      <c r="P728" s="212"/>
      <c r="Q728" s="213"/>
      <c r="S728" s="58"/>
      <c r="T728" s="58"/>
    </row>
    <row r="729" spans="1:20" ht="12.75">
      <c r="A729" s="1863"/>
      <c r="B729" s="205">
        <v>3</v>
      </c>
      <c r="C729" s="206"/>
      <c r="D729" s="205"/>
      <c r="E729" s="205"/>
      <c r="F729" s="207"/>
      <c r="G729" s="207"/>
      <c r="H729" s="207"/>
      <c r="I729" s="207"/>
      <c r="J729" s="207"/>
      <c r="K729" s="208"/>
      <c r="L729" s="207"/>
      <c r="M729" s="209"/>
      <c r="N729" s="210"/>
      <c r="O729" s="211"/>
      <c r="P729" s="212"/>
      <c r="Q729" s="213"/>
      <c r="S729" s="58"/>
      <c r="T729" s="58"/>
    </row>
    <row r="730" spans="1:20" ht="12.75">
      <c r="A730" s="1863"/>
      <c r="B730" s="205">
        <v>4</v>
      </c>
      <c r="C730" s="206"/>
      <c r="D730" s="205"/>
      <c r="E730" s="205"/>
      <c r="F730" s="207"/>
      <c r="G730" s="207"/>
      <c r="H730" s="207"/>
      <c r="I730" s="207"/>
      <c r="J730" s="207"/>
      <c r="K730" s="208"/>
      <c r="L730" s="207"/>
      <c r="M730" s="209"/>
      <c r="N730" s="210"/>
      <c r="O730" s="211"/>
      <c r="P730" s="212"/>
      <c r="Q730" s="213"/>
      <c r="S730" s="58"/>
      <c r="T730" s="58"/>
    </row>
    <row r="731" spans="1:20" ht="12.75">
      <c r="A731" s="1863"/>
      <c r="B731" s="205">
        <v>5</v>
      </c>
      <c r="C731" s="206"/>
      <c r="D731" s="205"/>
      <c r="E731" s="205"/>
      <c r="F731" s="207"/>
      <c r="G731" s="207"/>
      <c r="H731" s="207"/>
      <c r="I731" s="207"/>
      <c r="J731" s="207"/>
      <c r="K731" s="208"/>
      <c r="L731" s="207"/>
      <c r="M731" s="209"/>
      <c r="N731" s="210"/>
      <c r="O731" s="211"/>
      <c r="P731" s="212"/>
      <c r="Q731" s="213"/>
      <c r="S731" s="58"/>
      <c r="T731" s="58"/>
    </row>
    <row r="732" spans="1:20" ht="12.75">
      <c r="A732" s="1863"/>
      <c r="B732" s="205">
        <v>6</v>
      </c>
      <c r="C732" s="206"/>
      <c r="D732" s="205"/>
      <c r="E732" s="205"/>
      <c r="F732" s="207"/>
      <c r="G732" s="207"/>
      <c r="H732" s="207"/>
      <c r="I732" s="207"/>
      <c r="J732" s="207"/>
      <c r="K732" s="208"/>
      <c r="L732" s="207"/>
      <c r="M732" s="209"/>
      <c r="N732" s="210"/>
      <c r="O732" s="211"/>
      <c r="P732" s="212"/>
      <c r="Q732" s="213"/>
      <c r="S732" s="58"/>
      <c r="T732" s="58"/>
    </row>
    <row r="733" spans="1:20" ht="12.75">
      <c r="A733" s="1863"/>
      <c r="B733" s="205">
        <v>7</v>
      </c>
      <c r="C733" s="206"/>
      <c r="D733" s="205"/>
      <c r="E733" s="205"/>
      <c r="F733" s="207"/>
      <c r="G733" s="207"/>
      <c r="H733" s="207"/>
      <c r="I733" s="207"/>
      <c r="J733" s="207"/>
      <c r="K733" s="208"/>
      <c r="L733" s="207"/>
      <c r="M733" s="209"/>
      <c r="N733" s="210"/>
      <c r="O733" s="211"/>
      <c r="P733" s="212"/>
      <c r="Q733" s="213"/>
      <c r="S733" s="58"/>
      <c r="T733" s="58"/>
    </row>
    <row r="734" spans="1:20" ht="12.75">
      <c r="A734" s="1863"/>
      <c r="B734" s="205">
        <v>8</v>
      </c>
      <c r="C734" s="206"/>
      <c r="D734" s="205"/>
      <c r="E734" s="205"/>
      <c r="F734" s="207"/>
      <c r="G734" s="207"/>
      <c r="H734" s="207"/>
      <c r="I734" s="207"/>
      <c r="J734" s="207"/>
      <c r="K734" s="208"/>
      <c r="L734" s="207"/>
      <c r="M734" s="209"/>
      <c r="N734" s="210"/>
      <c r="O734" s="211"/>
      <c r="P734" s="212"/>
      <c r="Q734" s="213"/>
      <c r="S734" s="58"/>
      <c r="T734" s="58"/>
    </row>
    <row r="735" spans="1:20" ht="12.75">
      <c r="A735" s="1863"/>
      <c r="B735" s="205">
        <v>9</v>
      </c>
      <c r="C735" s="206"/>
      <c r="D735" s="205"/>
      <c r="E735" s="205"/>
      <c r="F735" s="207"/>
      <c r="G735" s="207"/>
      <c r="H735" s="207"/>
      <c r="I735" s="207"/>
      <c r="J735" s="207"/>
      <c r="K735" s="208"/>
      <c r="L735" s="207"/>
      <c r="M735" s="209"/>
      <c r="N735" s="210"/>
      <c r="O735" s="211"/>
      <c r="P735" s="212"/>
      <c r="Q735" s="213"/>
      <c r="S735" s="58"/>
      <c r="T735" s="58"/>
    </row>
    <row r="736" spans="1:20" ht="13.5" thickBot="1">
      <c r="A736" s="1864"/>
      <c r="B736" s="214">
        <v>10</v>
      </c>
      <c r="C736" s="215"/>
      <c r="D736" s="214"/>
      <c r="E736" s="214"/>
      <c r="F736" s="216"/>
      <c r="G736" s="216"/>
      <c r="H736" s="216"/>
      <c r="I736" s="216"/>
      <c r="J736" s="216"/>
      <c r="K736" s="217"/>
      <c r="L736" s="216"/>
      <c r="M736" s="218"/>
      <c r="N736" s="219"/>
      <c r="O736" s="220"/>
      <c r="P736" s="221"/>
      <c r="Q736" s="222"/>
      <c r="S736" s="58"/>
      <c r="T736" s="58"/>
    </row>
    <row r="737" spans="1:20" ht="12.75">
      <c r="A737" s="1853" t="s">
        <v>178</v>
      </c>
      <c r="B737" s="125">
        <v>1</v>
      </c>
      <c r="C737" s="1248" t="s">
        <v>445</v>
      </c>
      <c r="D737" s="1249">
        <v>37</v>
      </c>
      <c r="E737" s="1249">
        <v>1983</v>
      </c>
      <c r="F737" s="1250">
        <v>43.778</v>
      </c>
      <c r="G737" s="1250">
        <v>3.911516</v>
      </c>
      <c r="H737" s="1250">
        <v>5.76</v>
      </c>
      <c r="I737" s="1250">
        <v>34.106484</v>
      </c>
      <c r="J737" s="1250">
        <v>2108.85</v>
      </c>
      <c r="K737" s="1251">
        <v>34.106484</v>
      </c>
      <c r="L737" s="1250">
        <v>2108.85</v>
      </c>
      <c r="M737" s="1252">
        <v>0.016173025108471444</v>
      </c>
      <c r="N737" s="1253">
        <v>292.19</v>
      </c>
      <c r="O737" s="1254">
        <v>4.725596206444271</v>
      </c>
      <c r="P737" s="1255">
        <v>970.3815065082867</v>
      </c>
      <c r="Q737" s="1256">
        <v>283.53577238665633</v>
      </c>
      <c r="S737" s="58"/>
      <c r="T737" s="58"/>
    </row>
    <row r="738" spans="1:20" ht="12.75">
      <c r="A738" s="1854"/>
      <c r="B738" s="125">
        <v>2</v>
      </c>
      <c r="C738" s="1248" t="s">
        <v>447</v>
      </c>
      <c r="D738" s="1249">
        <v>25</v>
      </c>
      <c r="E738" s="1249">
        <v>1982</v>
      </c>
      <c r="F738" s="1250">
        <v>28.321</v>
      </c>
      <c r="G738" s="1250">
        <v>2.30695</v>
      </c>
      <c r="H738" s="1250">
        <v>3.84</v>
      </c>
      <c r="I738" s="1250">
        <v>22.17405</v>
      </c>
      <c r="J738" s="1250">
        <v>1353.96</v>
      </c>
      <c r="K738" s="1251">
        <v>22.17405</v>
      </c>
      <c r="L738" s="1250">
        <v>1353.96</v>
      </c>
      <c r="M738" s="1252">
        <v>0.016377182486927235</v>
      </c>
      <c r="N738" s="1253">
        <v>292.19</v>
      </c>
      <c r="O738" s="1254">
        <v>4.7852489508552685</v>
      </c>
      <c r="P738" s="1255">
        <v>982.6309492156341</v>
      </c>
      <c r="Q738" s="1256">
        <v>287.11493705131613</v>
      </c>
      <c r="S738" s="58"/>
      <c r="T738" s="58"/>
    </row>
    <row r="739" spans="1:20" ht="12.75">
      <c r="A739" s="1854"/>
      <c r="B739" s="125">
        <v>3</v>
      </c>
      <c r="C739" s="1248" t="s">
        <v>449</v>
      </c>
      <c r="D739" s="1249">
        <v>37</v>
      </c>
      <c r="E739" s="1249">
        <v>1987</v>
      </c>
      <c r="F739" s="1250">
        <v>38.753</v>
      </c>
      <c r="G739" s="1250">
        <v>3.353125</v>
      </c>
      <c r="H739" s="1250">
        <v>4.84</v>
      </c>
      <c r="I739" s="1250">
        <v>30.559873</v>
      </c>
      <c r="J739" s="1250">
        <v>1832.06</v>
      </c>
      <c r="K739" s="1251">
        <v>30.559873</v>
      </c>
      <c r="L739" s="1250">
        <v>1832.06</v>
      </c>
      <c r="M739" s="1252">
        <v>0.016680607076187463</v>
      </c>
      <c r="N739" s="1253">
        <v>292.19</v>
      </c>
      <c r="O739" s="1254">
        <v>4.873906581591215</v>
      </c>
      <c r="P739" s="1255">
        <v>1000.8364245712478</v>
      </c>
      <c r="Q739" s="1256">
        <v>292.4343948954729</v>
      </c>
      <c r="S739" s="58"/>
      <c r="T739" s="58"/>
    </row>
    <row r="740" spans="1:20" ht="12.75">
      <c r="A740" s="1854"/>
      <c r="B740" s="125">
        <v>4</v>
      </c>
      <c r="C740" s="1248" t="s">
        <v>444</v>
      </c>
      <c r="D740" s="1249">
        <v>52</v>
      </c>
      <c r="E740" s="1249">
        <v>1985</v>
      </c>
      <c r="F740" s="1250">
        <v>57.853</v>
      </c>
      <c r="G740" s="1250">
        <v>4.3993</v>
      </c>
      <c r="H740" s="1250">
        <v>7.6784</v>
      </c>
      <c r="I740" s="1250">
        <v>45.7753</v>
      </c>
      <c r="J740" s="1250">
        <v>2741.26</v>
      </c>
      <c r="K740" s="1251">
        <v>45.7753</v>
      </c>
      <c r="L740" s="1250">
        <v>2741.26</v>
      </c>
      <c r="M740" s="1252">
        <v>0.016698634934300283</v>
      </c>
      <c r="N740" s="1253">
        <v>292.19</v>
      </c>
      <c r="O740" s="1254">
        <v>4.8791741414532</v>
      </c>
      <c r="P740" s="1255">
        <v>1001.918096058017</v>
      </c>
      <c r="Q740" s="1256">
        <v>292.750448487192</v>
      </c>
      <c r="S740" s="58"/>
      <c r="T740" s="58"/>
    </row>
    <row r="741" spans="1:20" ht="12.75">
      <c r="A741" s="1854"/>
      <c r="B741" s="125">
        <v>5</v>
      </c>
      <c r="C741" s="1248" t="s">
        <v>446</v>
      </c>
      <c r="D741" s="1249">
        <v>15</v>
      </c>
      <c r="E741" s="1249">
        <v>1979</v>
      </c>
      <c r="F741" s="1250">
        <v>15.385</v>
      </c>
      <c r="G741" s="1250">
        <v>1.2876</v>
      </c>
      <c r="H741" s="1250">
        <v>1.93</v>
      </c>
      <c r="I741" s="1250">
        <v>12.167398</v>
      </c>
      <c r="J741" s="1250">
        <v>706.88</v>
      </c>
      <c r="K741" s="1251">
        <v>12.167398</v>
      </c>
      <c r="L741" s="1250">
        <v>706.88</v>
      </c>
      <c r="M741" s="1252">
        <v>0.01721281971480308</v>
      </c>
      <c r="N741" s="1253">
        <v>292.19</v>
      </c>
      <c r="O741" s="1254">
        <v>5.029413792468311</v>
      </c>
      <c r="P741" s="1255">
        <v>1032.7691828881846</v>
      </c>
      <c r="Q741" s="1256">
        <v>301.76482754809865</v>
      </c>
      <c r="S741" s="58"/>
      <c r="T741" s="58"/>
    </row>
    <row r="742" spans="1:20" ht="12.75">
      <c r="A742" s="1854"/>
      <c r="B742" s="125">
        <v>6</v>
      </c>
      <c r="C742" s="1248" t="s">
        <v>452</v>
      </c>
      <c r="D742" s="1249">
        <v>26</v>
      </c>
      <c r="E742" s="1249">
        <v>1982</v>
      </c>
      <c r="F742" s="1250">
        <v>29.981</v>
      </c>
      <c r="G742" s="1250">
        <v>2.511841</v>
      </c>
      <c r="H742" s="1250">
        <v>3.84</v>
      </c>
      <c r="I742" s="1250">
        <v>23.62916</v>
      </c>
      <c r="J742" s="1250">
        <v>1351.11</v>
      </c>
      <c r="K742" s="1251">
        <v>23.62916</v>
      </c>
      <c r="L742" s="1250">
        <v>1351.11</v>
      </c>
      <c r="M742" s="1252">
        <v>0.017488701882156153</v>
      </c>
      <c r="N742" s="1253">
        <v>292.19</v>
      </c>
      <c r="O742" s="1254">
        <v>5.1100238029472065</v>
      </c>
      <c r="P742" s="1255">
        <v>1049.322112929369</v>
      </c>
      <c r="Q742" s="1256">
        <v>306.6014281768323</v>
      </c>
      <c r="S742" s="58"/>
      <c r="T742" s="58"/>
    </row>
    <row r="743" spans="1:20" ht="12.75">
      <c r="A743" s="1854"/>
      <c r="B743" s="125">
        <v>7</v>
      </c>
      <c r="C743" s="1248" t="s">
        <v>451</v>
      </c>
      <c r="D743" s="1249">
        <v>30</v>
      </c>
      <c r="E743" s="1249">
        <v>1980</v>
      </c>
      <c r="F743" s="1250">
        <v>30.503</v>
      </c>
      <c r="G743" s="1250">
        <v>2.30695</v>
      </c>
      <c r="H743" s="1250">
        <v>3.84</v>
      </c>
      <c r="I743" s="1250">
        <v>24.35605</v>
      </c>
      <c r="J743" s="1250">
        <v>1363.59</v>
      </c>
      <c r="K743" s="1251">
        <v>24.35605</v>
      </c>
      <c r="L743" s="1250">
        <v>1363.59</v>
      </c>
      <c r="M743" s="1252">
        <v>0.017861710631494804</v>
      </c>
      <c r="N743" s="1253">
        <v>292.19</v>
      </c>
      <c r="O743" s="1254">
        <v>5.219013229416467</v>
      </c>
      <c r="P743" s="1255">
        <v>1071.7026378896883</v>
      </c>
      <c r="Q743" s="1256">
        <v>313.140793764988</v>
      </c>
      <c r="S743" s="58"/>
      <c r="T743" s="58"/>
    </row>
    <row r="744" spans="1:20" ht="12.75">
      <c r="A744" s="1854"/>
      <c r="B744" s="125">
        <v>8</v>
      </c>
      <c r="C744" s="1248" t="s">
        <v>448</v>
      </c>
      <c r="D744" s="1249">
        <v>26</v>
      </c>
      <c r="E744" s="1249">
        <v>1984</v>
      </c>
      <c r="F744" s="1250">
        <v>30.626</v>
      </c>
      <c r="G744" s="1250">
        <v>2.236134</v>
      </c>
      <c r="H744" s="1250">
        <v>3.76</v>
      </c>
      <c r="I744" s="1250">
        <v>24.629867</v>
      </c>
      <c r="J744" s="1250">
        <v>1357.72</v>
      </c>
      <c r="K744" s="1251">
        <v>24.629867</v>
      </c>
      <c r="L744" s="1250">
        <v>1357.72</v>
      </c>
      <c r="M744" s="1252">
        <v>0.018140608520166163</v>
      </c>
      <c r="N744" s="1253">
        <v>292.19</v>
      </c>
      <c r="O744" s="1254">
        <v>5.300504403507351</v>
      </c>
      <c r="P744" s="1255">
        <v>1088.4365112099697</v>
      </c>
      <c r="Q744" s="1256">
        <v>318.03026421044103</v>
      </c>
      <c r="S744" s="58"/>
      <c r="T744" s="58"/>
    </row>
    <row r="745" spans="1:20" ht="12.75">
      <c r="A745" s="1854"/>
      <c r="B745" s="125">
        <v>9</v>
      </c>
      <c r="C745" s="1248" t="s">
        <v>450</v>
      </c>
      <c r="D745" s="1249">
        <v>12</v>
      </c>
      <c r="E745" s="1249">
        <v>1981</v>
      </c>
      <c r="F745" s="1250">
        <v>15.617</v>
      </c>
      <c r="G745" s="1250">
        <v>0.778032</v>
      </c>
      <c r="H745" s="1250">
        <v>1.84</v>
      </c>
      <c r="I745" s="1250">
        <v>12.998969</v>
      </c>
      <c r="J745" s="1250">
        <v>716.05</v>
      </c>
      <c r="K745" s="1251">
        <v>12.998969</v>
      </c>
      <c r="L745" s="1250">
        <v>716.05</v>
      </c>
      <c r="M745" s="1252">
        <v>0.018153716919209556</v>
      </c>
      <c r="N745" s="1253">
        <v>292.19</v>
      </c>
      <c r="O745" s="1254">
        <v>5.30433454662384</v>
      </c>
      <c r="P745" s="1255">
        <v>1089.2230151525735</v>
      </c>
      <c r="Q745" s="1256">
        <v>318.26007279743044</v>
      </c>
      <c r="S745" s="58"/>
      <c r="T745" s="58"/>
    </row>
    <row r="746" spans="1:20" ht="13.5" thickBot="1">
      <c r="A746" s="1854"/>
      <c r="B746" s="229">
        <v>10</v>
      </c>
      <c r="C746" s="1312" t="s">
        <v>443</v>
      </c>
      <c r="D746" s="1313">
        <v>14</v>
      </c>
      <c r="E746" s="1313">
        <v>1981</v>
      </c>
      <c r="F746" s="1314">
        <v>18.792</v>
      </c>
      <c r="G746" s="1314">
        <v>2.0387</v>
      </c>
      <c r="H746" s="1314">
        <v>2.08</v>
      </c>
      <c r="I746" s="1314">
        <v>14.673302</v>
      </c>
      <c r="J746" s="1314">
        <v>779.03</v>
      </c>
      <c r="K746" s="1315">
        <v>14.673302</v>
      </c>
      <c r="L746" s="1314">
        <v>779.03</v>
      </c>
      <c r="M746" s="1316">
        <v>0.01883534908796837</v>
      </c>
      <c r="N746" s="1317">
        <v>292.19</v>
      </c>
      <c r="O746" s="1318">
        <v>5.5035006500134775</v>
      </c>
      <c r="P746" s="1319">
        <v>1130.1209452781022</v>
      </c>
      <c r="Q746" s="1320">
        <v>330.21003900080865</v>
      </c>
      <c r="S746" s="58"/>
      <c r="T746" s="58"/>
    </row>
    <row r="747" spans="1:20" ht="12.75">
      <c r="A747" s="1855" t="s">
        <v>189</v>
      </c>
      <c r="B747" s="238">
        <v>1</v>
      </c>
      <c r="C747" s="1257" t="s">
        <v>453</v>
      </c>
      <c r="D747" s="1258">
        <v>47</v>
      </c>
      <c r="E747" s="1258">
        <v>1969</v>
      </c>
      <c r="F747" s="1259">
        <v>35.305</v>
      </c>
      <c r="G747" s="1259">
        <v>0</v>
      </c>
      <c r="H747" s="1259">
        <v>0</v>
      </c>
      <c r="I747" s="1259">
        <v>35.305</v>
      </c>
      <c r="J747" s="1259">
        <v>1893.25</v>
      </c>
      <c r="K747" s="1260">
        <v>35.305</v>
      </c>
      <c r="L747" s="1259">
        <v>1893.25</v>
      </c>
      <c r="M747" s="1261">
        <v>0.018647827809322594</v>
      </c>
      <c r="N747" s="1262">
        <v>292.19</v>
      </c>
      <c r="O747" s="1263">
        <v>5.448708807605969</v>
      </c>
      <c r="P747" s="1264">
        <v>1118.8696685593554</v>
      </c>
      <c r="Q747" s="1265">
        <v>326.92252845635807</v>
      </c>
      <c r="S747" s="58"/>
      <c r="T747" s="58"/>
    </row>
    <row r="748" spans="1:20" ht="12.75">
      <c r="A748" s="1856"/>
      <c r="B748" s="247">
        <v>2</v>
      </c>
      <c r="C748" s="1266" t="s">
        <v>454</v>
      </c>
      <c r="D748" s="1267">
        <v>17</v>
      </c>
      <c r="E748" s="1267">
        <v>1980</v>
      </c>
      <c r="F748" s="1268">
        <v>18.369</v>
      </c>
      <c r="G748" s="1268">
        <v>1.6095</v>
      </c>
      <c r="H748" s="1268">
        <v>2.08</v>
      </c>
      <c r="I748" s="1268">
        <v>14.679499</v>
      </c>
      <c r="J748" s="1268">
        <v>757.14</v>
      </c>
      <c r="K748" s="1269">
        <v>14.679499</v>
      </c>
      <c r="L748" s="1268">
        <v>757.14</v>
      </c>
      <c r="M748" s="1270">
        <v>0.019388090709776262</v>
      </c>
      <c r="N748" s="1271">
        <v>292.19</v>
      </c>
      <c r="O748" s="1272">
        <v>5.665006224489526</v>
      </c>
      <c r="P748" s="1273">
        <v>1163.2854425865758</v>
      </c>
      <c r="Q748" s="1274">
        <v>339.9003734693716</v>
      </c>
      <c r="S748" s="58"/>
      <c r="T748" s="58"/>
    </row>
    <row r="749" spans="1:20" ht="12.75">
      <c r="A749" s="1856"/>
      <c r="B749" s="247">
        <v>3</v>
      </c>
      <c r="C749" s="1266" t="s">
        <v>456</v>
      </c>
      <c r="D749" s="1267">
        <v>14</v>
      </c>
      <c r="E749" s="1267">
        <v>1983</v>
      </c>
      <c r="F749" s="1268">
        <v>18.76</v>
      </c>
      <c r="G749" s="1268">
        <v>0.91205</v>
      </c>
      <c r="H749" s="1268">
        <v>2.08</v>
      </c>
      <c r="I749" s="1268">
        <v>15.767952</v>
      </c>
      <c r="J749" s="1268">
        <v>786.5</v>
      </c>
      <c r="K749" s="1269">
        <v>15.767952</v>
      </c>
      <c r="L749" s="1268">
        <v>786.5</v>
      </c>
      <c r="M749" s="1270">
        <v>0.02004825429116338</v>
      </c>
      <c r="N749" s="1271">
        <v>292.19</v>
      </c>
      <c r="O749" s="1272">
        <v>5.857899421335028</v>
      </c>
      <c r="P749" s="1273">
        <v>1202.8952574698028</v>
      </c>
      <c r="Q749" s="1274">
        <v>351.4739652801017</v>
      </c>
      <c r="S749" s="58"/>
      <c r="T749" s="58"/>
    </row>
    <row r="750" spans="1:20" ht="12.75">
      <c r="A750" s="1856"/>
      <c r="B750" s="247">
        <v>4</v>
      </c>
      <c r="C750" s="1266" t="s">
        <v>455</v>
      </c>
      <c r="D750" s="1267">
        <v>14</v>
      </c>
      <c r="E750" s="1267">
        <v>1984</v>
      </c>
      <c r="F750" s="1268">
        <v>18.601</v>
      </c>
      <c r="G750" s="1268">
        <v>1.432455</v>
      </c>
      <c r="H750" s="1268">
        <v>2.068</v>
      </c>
      <c r="I750" s="1268">
        <v>15.100544</v>
      </c>
      <c r="J750" s="1268">
        <v>744.57</v>
      </c>
      <c r="K750" s="1269">
        <v>15.100544</v>
      </c>
      <c r="L750" s="1268">
        <v>744.57</v>
      </c>
      <c r="M750" s="1270">
        <v>0.020280892327114976</v>
      </c>
      <c r="N750" s="1271">
        <v>292.19</v>
      </c>
      <c r="O750" s="1272">
        <v>5.925873929059724</v>
      </c>
      <c r="P750" s="1273">
        <v>1216.8535396268985</v>
      </c>
      <c r="Q750" s="1274">
        <v>355.5524357435835</v>
      </c>
      <c r="S750" s="58"/>
      <c r="T750" s="58"/>
    </row>
    <row r="751" spans="1:20" ht="12.75">
      <c r="A751" s="1856"/>
      <c r="B751" s="247">
        <v>5</v>
      </c>
      <c r="C751" s="1266" t="s">
        <v>457</v>
      </c>
      <c r="D751" s="1267">
        <v>11</v>
      </c>
      <c r="E751" s="1267">
        <v>1984</v>
      </c>
      <c r="F751" s="1268">
        <v>14.604</v>
      </c>
      <c r="G751" s="1268">
        <v>0.4292</v>
      </c>
      <c r="H751" s="1268">
        <v>1.14</v>
      </c>
      <c r="I751" s="1268">
        <v>13.0348</v>
      </c>
      <c r="J751" s="1268">
        <v>597.68</v>
      </c>
      <c r="K751" s="1269">
        <v>13.0348</v>
      </c>
      <c r="L751" s="1268">
        <v>597.68</v>
      </c>
      <c r="M751" s="1270">
        <v>0.021808994779815287</v>
      </c>
      <c r="N751" s="1271">
        <v>292.19</v>
      </c>
      <c r="O751" s="1272">
        <v>6.372370184714229</v>
      </c>
      <c r="P751" s="1273">
        <v>1308.5396867889172</v>
      </c>
      <c r="Q751" s="1274">
        <v>382.34221108285374</v>
      </c>
      <c r="S751" s="58"/>
      <c r="T751" s="58"/>
    </row>
    <row r="752" spans="1:20" ht="12.75">
      <c r="A752" s="1856"/>
      <c r="B752" s="247">
        <v>6</v>
      </c>
      <c r="C752" s="1266" t="s">
        <v>459</v>
      </c>
      <c r="D752" s="1267">
        <v>12</v>
      </c>
      <c r="E752" s="1267">
        <v>1965</v>
      </c>
      <c r="F752" s="1268">
        <v>17.02</v>
      </c>
      <c r="G752" s="1268">
        <v>0</v>
      </c>
      <c r="H752" s="1268">
        <v>0</v>
      </c>
      <c r="I752" s="1268">
        <v>17.02</v>
      </c>
      <c r="J752" s="1268">
        <v>722.22</v>
      </c>
      <c r="K752" s="1269">
        <v>17.02</v>
      </c>
      <c r="L752" s="1268">
        <v>722.22</v>
      </c>
      <c r="M752" s="1270">
        <v>0.02356622635761956</v>
      </c>
      <c r="N752" s="1271">
        <v>292.19</v>
      </c>
      <c r="O752" s="1272">
        <v>6.885815679432859</v>
      </c>
      <c r="P752" s="1273">
        <v>1413.9735814571736</v>
      </c>
      <c r="Q752" s="1274">
        <v>413.14894076597153</v>
      </c>
      <c r="S752" s="58"/>
      <c r="T752" s="58"/>
    </row>
    <row r="753" spans="1:20" ht="12.75">
      <c r="A753" s="1856"/>
      <c r="B753" s="247">
        <v>7</v>
      </c>
      <c r="C753" s="1266" t="s">
        <v>458</v>
      </c>
      <c r="D753" s="1267">
        <v>16</v>
      </c>
      <c r="E753" s="1267">
        <v>1988</v>
      </c>
      <c r="F753" s="1268">
        <v>25.816</v>
      </c>
      <c r="G753" s="1268">
        <v>0.48285</v>
      </c>
      <c r="H753" s="1268">
        <v>2.4</v>
      </c>
      <c r="I753" s="1268">
        <v>22.933152</v>
      </c>
      <c r="J753" s="1268">
        <v>937.26</v>
      </c>
      <c r="K753" s="1269">
        <v>22.933152</v>
      </c>
      <c r="L753" s="1268">
        <v>937.26</v>
      </c>
      <c r="M753" s="1270">
        <v>0.02446829268292683</v>
      </c>
      <c r="N753" s="1271">
        <v>292.19</v>
      </c>
      <c r="O753" s="1272">
        <v>7.14939043902439</v>
      </c>
      <c r="P753" s="1273">
        <v>1468.0975609756097</v>
      </c>
      <c r="Q753" s="1274">
        <v>428.9634263414634</v>
      </c>
      <c r="S753" s="58"/>
      <c r="T753" s="58"/>
    </row>
    <row r="754" spans="1:20" ht="12.75">
      <c r="A754" s="1856"/>
      <c r="B754" s="247">
        <v>8</v>
      </c>
      <c r="C754" s="1266"/>
      <c r="D754" s="1267"/>
      <c r="E754" s="1267"/>
      <c r="F754" s="1268"/>
      <c r="G754" s="1268"/>
      <c r="H754" s="1268"/>
      <c r="I754" s="1268"/>
      <c r="J754" s="1268"/>
      <c r="K754" s="1269"/>
      <c r="L754" s="1268"/>
      <c r="M754" s="1270"/>
      <c r="N754" s="1271"/>
      <c r="O754" s="1272"/>
      <c r="P754" s="1273"/>
      <c r="Q754" s="1274"/>
      <c r="S754" s="58"/>
      <c r="T754" s="58"/>
    </row>
    <row r="755" spans="1:20" ht="12.75">
      <c r="A755" s="1856"/>
      <c r="B755" s="247">
        <v>9</v>
      </c>
      <c r="C755" s="1266"/>
      <c r="D755" s="1267"/>
      <c r="E755" s="1267"/>
      <c r="F755" s="1268"/>
      <c r="G755" s="1268"/>
      <c r="H755" s="1268"/>
      <c r="I755" s="1268"/>
      <c r="J755" s="1268"/>
      <c r="K755" s="1269"/>
      <c r="L755" s="1268"/>
      <c r="M755" s="1270"/>
      <c r="N755" s="1271"/>
      <c r="O755" s="1272"/>
      <c r="P755" s="1273"/>
      <c r="Q755" s="1274"/>
      <c r="S755" s="58"/>
      <c r="T755" s="58"/>
    </row>
    <row r="756" spans="1:20" ht="13.5" thickBot="1">
      <c r="A756" s="1857"/>
      <c r="B756" s="256">
        <v>10</v>
      </c>
      <c r="C756" s="1275"/>
      <c r="D756" s="1276"/>
      <c r="E756" s="1276"/>
      <c r="F756" s="1277"/>
      <c r="G756" s="1277"/>
      <c r="H756" s="1277"/>
      <c r="I756" s="1277"/>
      <c r="J756" s="1277"/>
      <c r="K756" s="1278"/>
      <c r="L756" s="1277"/>
      <c r="M756" s="1270"/>
      <c r="N756" s="1280"/>
      <c r="O756" s="1281"/>
      <c r="P756" s="1282"/>
      <c r="Q756" s="1283"/>
      <c r="S756" s="58"/>
      <c r="T756" s="58"/>
    </row>
    <row r="757" spans="1:20" ht="12.75">
      <c r="A757" s="1831" t="s">
        <v>200</v>
      </c>
      <c r="B757" s="24">
        <v>1</v>
      </c>
      <c r="C757" s="1284" t="s">
        <v>461</v>
      </c>
      <c r="D757" s="1285">
        <v>6</v>
      </c>
      <c r="E757" s="1285">
        <v>1961</v>
      </c>
      <c r="F757" s="1286">
        <v>3.411</v>
      </c>
      <c r="G757" s="1286">
        <v>0</v>
      </c>
      <c r="H757" s="1286">
        <v>0</v>
      </c>
      <c r="I757" s="1286">
        <v>3.410999</v>
      </c>
      <c r="J757" s="1286">
        <v>120.27</v>
      </c>
      <c r="K757" s="1287">
        <v>3.410999</v>
      </c>
      <c r="L757" s="1286">
        <v>120.27</v>
      </c>
      <c r="M757" s="1288">
        <v>0.028361179013885424</v>
      </c>
      <c r="N757" s="1289">
        <v>292.19</v>
      </c>
      <c r="O757" s="1290">
        <v>8.286852896067183</v>
      </c>
      <c r="P757" s="1291">
        <v>1701.6707408331256</v>
      </c>
      <c r="Q757" s="1292">
        <v>497.21117376403095</v>
      </c>
      <c r="S757" s="58"/>
      <c r="T757" s="58"/>
    </row>
    <row r="758" spans="1:20" ht="12.75">
      <c r="A758" s="1832"/>
      <c r="B758" s="26">
        <v>2</v>
      </c>
      <c r="C758" s="1293" t="s">
        <v>460</v>
      </c>
      <c r="D758" s="1294">
        <v>6</v>
      </c>
      <c r="E758" s="1294">
        <v>1977</v>
      </c>
      <c r="F758" s="1295">
        <v>11.7082</v>
      </c>
      <c r="G758" s="1295">
        <v>0.6438</v>
      </c>
      <c r="H758" s="1295">
        <v>0.05</v>
      </c>
      <c r="I758" s="1295">
        <v>11.0144</v>
      </c>
      <c r="J758" s="1295">
        <v>371.33</v>
      </c>
      <c r="K758" s="1296">
        <v>11.0144</v>
      </c>
      <c r="L758" s="1295">
        <v>371.33</v>
      </c>
      <c r="M758" s="1297">
        <v>0.0296620256914335</v>
      </c>
      <c r="N758" s="1298">
        <v>292.19</v>
      </c>
      <c r="O758" s="1299">
        <v>8.666947286779953</v>
      </c>
      <c r="P758" s="1300">
        <v>1779.72154148601</v>
      </c>
      <c r="Q758" s="1301">
        <v>520.0168372067973</v>
      </c>
      <c r="S758" s="58"/>
      <c r="T758" s="58"/>
    </row>
    <row r="759" spans="1:20" ht="12.75">
      <c r="A759" s="1832"/>
      <c r="B759" s="26">
        <v>3</v>
      </c>
      <c r="C759" s="1293" t="s">
        <v>462</v>
      </c>
      <c r="D759" s="1294">
        <v>9</v>
      </c>
      <c r="E759" s="1294">
        <v>1959</v>
      </c>
      <c r="F759" s="1295">
        <v>11.333</v>
      </c>
      <c r="G759" s="1295">
        <v>0</v>
      </c>
      <c r="H759" s="1295">
        <v>0</v>
      </c>
      <c r="I759" s="1295">
        <v>11.333</v>
      </c>
      <c r="J759" s="1295">
        <v>321.4</v>
      </c>
      <c r="K759" s="1296">
        <v>11.333</v>
      </c>
      <c r="L759" s="1295">
        <v>321.4</v>
      </c>
      <c r="M759" s="1297">
        <v>0.035261356565028004</v>
      </c>
      <c r="N759" s="1298">
        <v>292.19</v>
      </c>
      <c r="O759" s="1299">
        <v>10.303015774735533</v>
      </c>
      <c r="P759" s="1300">
        <v>2115.68139390168</v>
      </c>
      <c r="Q759" s="1301">
        <v>618.1809464841319</v>
      </c>
      <c r="S759" s="58"/>
      <c r="T759" s="58"/>
    </row>
    <row r="760" spans="1:20" ht="12.75">
      <c r="A760" s="1832"/>
      <c r="B760" s="26">
        <v>4</v>
      </c>
      <c r="C760" s="442"/>
      <c r="D760" s="443"/>
      <c r="E760" s="443"/>
      <c r="F760" s="271"/>
      <c r="G760" s="271"/>
      <c r="H760" s="271"/>
      <c r="I760" s="271"/>
      <c r="J760" s="271"/>
      <c r="K760" s="444"/>
      <c r="L760" s="271"/>
      <c r="M760" s="445"/>
      <c r="N760" s="446"/>
      <c r="O760" s="89"/>
      <c r="P760" s="447"/>
      <c r="Q760" s="448"/>
      <c r="S760" s="58"/>
      <c r="T760" s="58"/>
    </row>
    <row r="761" spans="1:20" ht="12.75">
      <c r="A761" s="1832"/>
      <c r="B761" s="26">
        <v>5</v>
      </c>
      <c r="C761" s="442"/>
      <c r="D761" s="443"/>
      <c r="E761" s="443"/>
      <c r="F761" s="271"/>
      <c r="G761" s="271"/>
      <c r="H761" s="271"/>
      <c r="I761" s="271"/>
      <c r="J761" s="271"/>
      <c r="K761" s="444"/>
      <c r="L761" s="271"/>
      <c r="M761" s="445"/>
      <c r="N761" s="446"/>
      <c r="O761" s="89"/>
      <c r="P761" s="447"/>
      <c r="Q761" s="448"/>
      <c r="S761" s="58"/>
      <c r="T761" s="58"/>
    </row>
    <row r="762" spans="1:20" ht="12.75">
      <c r="A762" s="1832"/>
      <c r="B762" s="26">
        <v>6</v>
      </c>
      <c r="C762" s="442"/>
      <c r="D762" s="443"/>
      <c r="E762" s="443"/>
      <c r="F762" s="271"/>
      <c r="G762" s="271"/>
      <c r="H762" s="271"/>
      <c r="I762" s="271"/>
      <c r="J762" s="271"/>
      <c r="K762" s="444"/>
      <c r="L762" s="271"/>
      <c r="M762" s="445"/>
      <c r="N762" s="446"/>
      <c r="O762" s="89"/>
      <c r="P762" s="447"/>
      <c r="Q762" s="448"/>
      <c r="S762" s="58"/>
      <c r="T762" s="58"/>
    </row>
    <row r="763" spans="1:20" ht="12.75">
      <c r="A763" s="1832"/>
      <c r="B763" s="26">
        <v>7</v>
      </c>
      <c r="C763" s="442"/>
      <c r="D763" s="443"/>
      <c r="E763" s="443"/>
      <c r="F763" s="271"/>
      <c r="G763" s="271"/>
      <c r="H763" s="271"/>
      <c r="I763" s="271"/>
      <c r="J763" s="271"/>
      <c r="K763" s="444"/>
      <c r="L763" s="271"/>
      <c r="M763" s="445"/>
      <c r="N763" s="446"/>
      <c r="O763" s="89"/>
      <c r="P763" s="447"/>
      <c r="Q763" s="448"/>
      <c r="S763" s="58"/>
      <c r="T763" s="58"/>
    </row>
    <row r="764" spans="1:20" ht="12.75">
      <c r="A764" s="1832"/>
      <c r="B764" s="26">
        <v>8</v>
      </c>
      <c r="C764" s="442"/>
      <c r="D764" s="443"/>
      <c r="E764" s="443"/>
      <c r="F764" s="271"/>
      <c r="G764" s="271"/>
      <c r="H764" s="271"/>
      <c r="I764" s="271"/>
      <c r="J764" s="271"/>
      <c r="K764" s="444"/>
      <c r="L764" s="271"/>
      <c r="M764" s="445"/>
      <c r="N764" s="446"/>
      <c r="O764" s="89"/>
      <c r="P764" s="447"/>
      <c r="Q764" s="448"/>
      <c r="S764" s="58"/>
      <c r="T764" s="58"/>
    </row>
    <row r="765" spans="1:20" ht="12.75">
      <c r="A765" s="1832"/>
      <c r="B765" s="26">
        <v>9</v>
      </c>
      <c r="C765" s="442"/>
      <c r="D765" s="443"/>
      <c r="E765" s="443"/>
      <c r="F765" s="271"/>
      <c r="G765" s="271"/>
      <c r="H765" s="271"/>
      <c r="I765" s="271"/>
      <c r="J765" s="271"/>
      <c r="K765" s="444"/>
      <c r="L765" s="271"/>
      <c r="M765" s="445"/>
      <c r="N765" s="446"/>
      <c r="O765" s="89"/>
      <c r="P765" s="447"/>
      <c r="Q765" s="448"/>
      <c r="S765" s="58"/>
      <c r="T765" s="58"/>
    </row>
    <row r="766" spans="1:20" ht="13.5" thickBot="1">
      <c r="A766" s="1833"/>
      <c r="B766" s="466">
        <v>10</v>
      </c>
      <c r="C766" s="449"/>
      <c r="D766" s="450"/>
      <c r="E766" s="450"/>
      <c r="F766" s="272"/>
      <c r="G766" s="272"/>
      <c r="H766" s="272"/>
      <c r="I766" s="272"/>
      <c r="J766" s="272"/>
      <c r="K766" s="451"/>
      <c r="L766" s="272"/>
      <c r="M766" s="452"/>
      <c r="N766" s="453"/>
      <c r="O766" s="454"/>
      <c r="P766" s="455"/>
      <c r="Q766" s="273"/>
      <c r="S766" s="58"/>
      <c r="T766" s="58"/>
    </row>
    <row r="767" spans="6:20" ht="12.75">
      <c r="F767" s="145"/>
      <c r="G767" s="145"/>
      <c r="H767" s="145"/>
      <c r="I767" s="145"/>
      <c r="S767" s="58"/>
      <c r="T767" s="58"/>
    </row>
    <row r="768" spans="6:20" ht="12.75">
      <c r="F768" s="145"/>
      <c r="G768" s="145"/>
      <c r="H768" s="145"/>
      <c r="I768" s="145"/>
      <c r="S768" s="58"/>
      <c r="T768" s="58"/>
    </row>
    <row r="769" spans="1:20" ht="15">
      <c r="A769" s="1792" t="s">
        <v>463</v>
      </c>
      <c r="B769" s="1792"/>
      <c r="C769" s="1792"/>
      <c r="D769" s="1792"/>
      <c r="E769" s="1792"/>
      <c r="F769" s="1792"/>
      <c r="G769" s="1792"/>
      <c r="H769" s="1792"/>
      <c r="I769" s="1792"/>
      <c r="J769" s="1792"/>
      <c r="K769" s="1792"/>
      <c r="L769" s="1792"/>
      <c r="M769" s="1792"/>
      <c r="N769" s="1792"/>
      <c r="O769" s="1792"/>
      <c r="P769" s="1792"/>
      <c r="Q769" s="1792"/>
      <c r="S769" s="1122"/>
      <c r="T769" s="1122"/>
    </row>
    <row r="770" spans="1:20" ht="12.75">
      <c r="A770" s="1865" t="s">
        <v>833</v>
      </c>
      <c r="B770" s="1865"/>
      <c r="C770" s="1865"/>
      <c r="D770" s="1865"/>
      <c r="E770" s="1865"/>
      <c r="F770" s="1865"/>
      <c r="G770" s="1865"/>
      <c r="H770" s="1865"/>
      <c r="I770" s="1865"/>
      <c r="J770" s="1865"/>
      <c r="K770" s="1865"/>
      <c r="L770" s="1865"/>
      <c r="M770" s="1865"/>
      <c r="N770" s="1865"/>
      <c r="O770" s="1865"/>
      <c r="P770" s="1865"/>
      <c r="Q770" s="1865"/>
      <c r="S770" s="58"/>
      <c r="T770" s="58"/>
    </row>
    <row r="771" spans="6:20" ht="12.75">
      <c r="F771" s="145"/>
      <c r="G771" s="145"/>
      <c r="H771" s="145"/>
      <c r="I771" s="145"/>
      <c r="S771" s="58"/>
      <c r="T771" s="58"/>
    </row>
    <row r="772" spans="6:20" ht="13.5" thickBot="1">
      <c r="F772" s="145"/>
      <c r="G772" s="145"/>
      <c r="H772" s="145"/>
      <c r="I772" s="145"/>
      <c r="S772" s="58"/>
      <c r="T772" s="58"/>
    </row>
    <row r="773" spans="1:20" ht="12.75">
      <c r="A773" s="1839" t="s">
        <v>1</v>
      </c>
      <c r="B773" s="1710" t="s">
        <v>0</v>
      </c>
      <c r="C773" s="1713" t="s">
        <v>2</v>
      </c>
      <c r="D773" s="1713" t="s">
        <v>3</v>
      </c>
      <c r="E773" s="1713" t="s">
        <v>13</v>
      </c>
      <c r="F773" s="1717" t="s">
        <v>14</v>
      </c>
      <c r="G773" s="1718"/>
      <c r="H773" s="1718"/>
      <c r="I773" s="1719"/>
      <c r="J773" s="1713" t="s">
        <v>4</v>
      </c>
      <c r="K773" s="1713" t="s">
        <v>15</v>
      </c>
      <c r="L773" s="1713" t="s">
        <v>5</v>
      </c>
      <c r="M773" s="1713" t="s">
        <v>6</v>
      </c>
      <c r="N773" s="1713" t="s">
        <v>16</v>
      </c>
      <c r="O773" s="1720" t="s">
        <v>17</v>
      </c>
      <c r="P773" s="1713" t="s">
        <v>25</v>
      </c>
      <c r="Q773" s="1722" t="s">
        <v>26</v>
      </c>
      <c r="S773" s="58"/>
      <c r="T773" s="58"/>
    </row>
    <row r="774" spans="1:20" ht="33.75">
      <c r="A774" s="1840"/>
      <c r="B774" s="1711"/>
      <c r="C774" s="1714"/>
      <c r="D774" s="1716"/>
      <c r="E774" s="1716"/>
      <c r="F774" s="21" t="s">
        <v>18</v>
      </c>
      <c r="G774" s="21" t="s">
        <v>19</v>
      </c>
      <c r="H774" s="21" t="s">
        <v>20</v>
      </c>
      <c r="I774" s="21" t="s">
        <v>21</v>
      </c>
      <c r="J774" s="1716"/>
      <c r="K774" s="1716"/>
      <c r="L774" s="1716"/>
      <c r="M774" s="1716"/>
      <c r="N774" s="1716"/>
      <c r="O774" s="1721"/>
      <c r="P774" s="1716"/>
      <c r="Q774" s="1723"/>
      <c r="S774" s="58"/>
      <c r="T774" s="58"/>
    </row>
    <row r="775" spans="1:20" ht="12.75">
      <c r="A775" s="1841"/>
      <c r="B775" s="1800"/>
      <c r="C775" s="1716"/>
      <c r="D775" s="155" t="s">
        <v>7</v>
      </c>
      <c r="E775" s="155" t="s">
        <v>8</v>
      </c>
      <c r="F775" s="155" t="s">
        <v>9</v>
      </c>
      <c r="G775" s="155" t="s">
        <v>9</v>
      </c>
      <c r="H775" s="155" t="s">
        <v>9</v>
      </c>
      <c r="I775" s="155" t="s">
        <v>9</v>
      </c>
      <c r="J775" s="155" t="s">
        <v>22</v>
      </c>
      <c r="K775" s="155" t="s">
        <v>9</v>
      </c>
      <c r="L775" s="155" t="s">
        <v>22</v>
      </c>
      <c r="M775" s="155" t="s">
        <v>95</v>
      </c>
      <c r="N775" s="155" t="s">
        <v>10</v>
      </c>
      <c r="O775" s="155" t="s">
        <v>96</v>
      </c>
      <c r="P775" s="156" t="s">
        <v>27</v>
      </c>
      <c r="Q775" s="157" t="s">
        <v>28</v>
      </c>
      <c r="S775" s="58"/>
      <c r="T775" s="58"/>
    </row>
    <row r="776" spans="1:20" ht="13.5" thickBot="1">
      <c r="A776" s="158">
        <v>1</v>
      </c>
      <c r="B776" s="159">
        <v>2</v>
      </c>
      <c r="C776" s="160">
        <v>3</v>
      </c>
      <c r="D776" s="161">
        <v>4</v>
      </c>
      <c r="E776" s="161">
        <v>5</v>
      </c>
      <c r="F776" s="161">
        <v>6</v>
      </c>
      <c r="G776" s="161">
        <v>7</v>
      </c>
      <c r="H776" s="161">
        <v>8</v>
      </c>
      <c r="I776" s="161">
        <v>9</v>
      </c>
      <c r="J776" s="161">
        <v>10</v>
      </c>
      <c r="K776" s="161">
        <v>11</v>
      </c>
      <c r="L776" s="160">
        <v>12</v>
      </c>
      <c r="M776" s="161">
        <v>13</v>
      </c>
      <c r="N776" s="161">
        <v>14</v>
      </c>
      <c r="O776" s="162">
        <v>15</v>
      </c>
      <c r="P776" s="160">
        <v>16</v>
      </c>
      <c r="Q776" s="163">
        <v>17</v>
      </c>
      <c r="S776" s="58"/>
      <c r="T776" s="58"/>
    </row>
    <row r="777" spans="1:20" ht="12.75">
      <c r="A777" s="1848" t="s">
        <v>149</v>
      </c>
      <c r="B777" s="465">
        <v>1</v>
      </c>
      <c r="C777" s="1369" t="s">
        <v>555</v>
      </c>
      <c r="D777" s="1370">
        <v>50</v>
      </c>
      <c r="E777" s="1370">
        <v>1973</v>
      </c>
      <c r="F777" s="1371">
        <v>29.641</v>
      </c>
      <c r="G777" s="1371">
        <v>3.887985</v>
      </c>
      <c r="H777" s="1371">
        <v>8.01</v>
      </c>
      <c r="I777" s="1371">
        <v>17.74302</v>
      </c>
      <c r="J777" s="1371">
        <v>2622.52</v>
      </c>
      <c r="K777" s="1371">
        <v>17.74302</v>
      </c>
      <c r="L777" s="1371">
        <v>2622.52</v>
      </c>
      <c r="M777" s="1372">
        <v>0.006765637630980889</v>
      </c>
      <c r="N777" s="1373">
        <v>235.113</v>
      </c>
      <c r="O777" s="1373">
        <v>1.5906893603328096</v>
      </c>
      <c r="P777" s="1373">
        <v>405.9382578588533</v>
      </c>
      <c r="Q777" s="1374">
        <v>95.44136161996857</v>
      </c>
      <c r="S777" s="58"/>
      <c r="T777" s="58"/>
    </row>
    <row r="778" spans="1:20" ht="12.75">
      <c r="A778" s="1858"/>
      <c r="B778" s="166">
        <v>2</v>
      </c>
      <c r="C778" s="1327" t="s">
        <v>556</v>
      </c>
      <c r="D778" s="1328">
        <v>32</v>
      </c>
      <c r="E778" s="1328">
        <v>1973</v>
      </c>
      <c r="F778" s="1329">
        <v>20.687</v>
      </c>
      <c r="G778" s="1329">
        <v>2.342481</v>
      </c>
      <c r="H778" s="1329">
        <v>5.13</v>
      </c>
      <c r="I778" s="1329">
        <v>13.214519000000001</v>
      </c>
      <c r="J778" s="1329">
        <v>1758.16</v>
      </c>
      <c r="K778" s="1329">
        <v>13.214519000000001</v>
      </c>
      <c r="L778" s="1329">
        <v>1758.16</v>
      </c>
      <c r="M778" s="1330">
        <v>0.007516107180233881</v>
      </c>
      <c r="N778" s="1331">
        <v>235.113</v>
      </c>
      <c r="O778" s="1331">
        <v>1.7671345074663285</v>
      </c>
      <c r="P778" s="1331">
        <v>450.9664308140329</v>
      </c>
      <c r="Q778" s="1375">
        <v>106.02807044797972</v>
      </c>
      <c r="S778" s="58"/>
      <c r="T778" s="58"/>
    </row>
    <row r="779" spans="1:20" ht="12.75">
      <c r="A779" s="1858"/>
      <c r="B779" s="166">
        <v>3</v>
      </c>
      <c r="C779" s="1327" t="s">
        <v>897</v>
      </c>
      <c r="D779" s="1328">
        <v>29</v>
      </c>
      <c r="E779" s="1328">
        <v>1987</v>
      </c>
      <c r="F779" s="1329">
        <v>19.08</v>
      </c>
      <c r="G779" s="1329">
        <v>2.714373</v>
      </c>
      <c r="H779" s="1329">
        <v>4.8</v>
      </c>
      <c r="I779" s="1329">
        <v>11.565622999999999</v>
      </c>
      <c r="J779" s="1329">
        <v>1510.61</v>
      </c>
      <c r="K779" s="1329">
        <v>11.565622999999999</v>
      </c>
      <c r="L779" s="1329">
        <v>1454.7299999999998</v>
      </c>
      <c r="M779" s="1330">
        <v>0.00795035711094155</v>
      </c>
      <c r="N779" s="1331">
        <v>235.113</v>
      </c>
      <c r="O779" s="1331">
        <v>1.8692323114248004</v>
      </c>
      <c r="P779" s="1331">
        <v>477.02142665649296</v>
      </c>
      <c r="Q779" s="1375">
        <v>112.15393868548803</v>
      </c>
      <c r="S779" s="58"/>
      <c r="T779" s="58"/>
    </row>
    <row r="780" spans="1:20" ht="12.75">
      <c r="A780" s="1858"/>
      <c r="B780" s="166">
        <v>4</v>
      </c>
      <c r="C780" s="1327" t="s">
        <v>898</v>
      </c>
      <c r="D780" s="1328">
        <v>13</v>
      </c>
      <c r="E780" s="1328">
        <v>1962</v>
      </c>
      <c r="F780" s="1329">
        <v>8.295</v>
      </c>
      <c r="G780" s="1329">
        <v>0.68952</v>
      </c>
      <c r="H780" s="1329">
        <v>2.56</v>
      </c>
      <c r="I780" s="1329">
        <v>5.045478</v>
      </c>
      <c r="J780" s="1329">
        <v>583.82</v>
      </c>
      <c r="K780" s="1329">
        <v>5.045478</v>
      </c>
      <c r="L780" s="1329">
        <v>583.82</v>
      </c>
      <c r="M780" s="1330">
        <v>0.008642180809153506</v>
      </c>
      <c r="N780" s="1331">
        <v>235.113</v>
      </c>
      <c r="O780" s="1331">
        <v>2.031889056582508</v>
      </c>
      <c r="P780" s="1331">
        <v>518.5308485492104</v>
      </c>
      <c r="Q780" s="1375">
        <v>121.91334339495052</v>
      </c>
      <c r="S780" s="58"/>
      <c r="T780" s="58"/>
    </row>
    <row r="781" spans="1:20" ht="12.75">
      <c r="A781" s="1858"/>
      <c r="B781" s="166">
        <v>5</v>
      </c>
      <c r="C781" s="1327" t="s">
        <v>899</v>
      </c>
      <c r="D781" s="1328">
        <v>10</v>
      </c>
      <c r="E781" s="1328">
        <v>1984</v>
      </c>
      <c r="F781" s="1329">
        <v>15.561</v>
      </c>
      <c r="G781" s="1329">
        <v>1.940142</v>
      </c>
      <c r="H781" s="1329">
        <v>4.32</v>
      </c>
      <c r="I781" s="1329">
        <v>9.300856</v>
      </c>
      <c r="J781" s="1329">
        <v>609.7</v>
      </c>
      <c r="K781" s="1329">
        <v>9.300856</v>
      </c>
      <c r="L781" s="1329">
        <v>609.7</v>
      </c>
      <c r="M781" s="1330">
        <v>0.015254807282269967</v>
      </c>
      <c r="N781" s="1331">
        <v>235.113</v>
      </c>
      <c r="O781" s="1331">
        <v>3.5866035045563387</v>
      </c>
      <c r="P781" s="1331">
        <v>915.288436936198</v>
      </c>
      <c r="Q781" s="1375">
        <v>215.1962102733803</v>
      </c>
      <c r="S781" s="58"/>
      <c r="T781" s="58"/>
    </row>
    <row r="782" spans="1:20" ht="12.75">
      <c r="A782" s="1858"/>
      <c r="B782" s="166">
        <v>6</v>
      </c>
      <c r="C782" s="941"/>
      <c r="D782" s="942"/>
      <c r="E782" s="942"/>
      <c r="F782" s="942"/>
      <c r="G782" s="942"/>
      <c r="H782" s="942"/>
      <c r="I782" s="942"/>
      <c r="J782" s="942"/>
      <c r="K782" s="942"/>
      <c r="L782" s="942"/>
      <c r="M782" s="942"/>
      <c r="N782" s="942"/>
      <c r="O782" s="942"/>
      <c r="P782" s="942"/>
      <c r="Q782" s="943"/>
      <c r="S782" s="58"/>
      <c r="T782" s="58"/>
    </row>
    <row r="783" spans="1:20" ht="12.75">
      <c r="A783" s="1858"/>
      <c r="B783" s="166">
        <v>7</v>
      </c>
      <c r="C783" s="941"/>
      <c r="D783" s="942"/>
      <c r="E783" s="942"/>
      <c r="F783" s="942"/>
      <c r="G783" s="942"/>
      <c r="H783" s="942"/>
      <c r="I783" s="942"/>
      <c r="J783" s="942"/>
      <c r="K783" s="942"/>
      <c r="L783" s="942"/>
      <c r="M783" s="942"/>
      <c r="N783" s="942"/>
      <c r="O783" s="942"/>
      <c r="P783" s="942"/>
      <c r="Q783" s="943"/>
      <c r="S783" s="58"/>
      <c r="T783" s="58"/>
    </row>
    <row r="784" spans="1:20" ht="12.75">
      <c r="A784" s="1858"/>
      <c r="B784" s="166">
        <v>8</v>
      </c>
      <c r="C784" s="941"/>
      <c r="D784" s="942"/>
      <c r="E784" s="942"/>
      <c r="F784" s="942"/>
      <c r="G784" s="942"/>
      <c r="H784" s="942"/>
      <c r="I784" s="942"/>
      <c r="J784" s="942"/>
      <c r="K784" s="942"/>
      <c r="L784" s="942"/>
      <c r="M784" s="942"/>
      <c r="N784" s="942"/>
      <c r="O784" s="942"/>
      <c r="P784" s="942"/>
      <c r="Q784" s="943"/>
      <c r="S784" s="58"/>
      <c r="T784" s="58"/>
    </row>
    <row r="785" spans="1:20" ht="12.75">
      <c r="A785" s="1858"/>
      <c r="B785" s="166">
        <v>9</v>
      </c>
      <c r="C785" s="941"/>
      <c r="D785" s="942"/>
      <c r="E785" s="942"/>
      <c r="F785" s="942"/>
      <c r="G785" s="942"/>
      <c r="H785" s="942"/>
      <c r="I785" s="942"/>
      <c r="J785" s="942"/>
      <c r="K785" s="942"/>
      <c r="L785" s="942"/>
      <c r="M785" s="942"/>
      <c r="N785" s="942"/>
      <c r="O785" s="942"/>
      <c r="P785" s="942"/>
      <c r="Q785" s="943"/>
      <c r="S785" s="58"/>
      <c r="T785" s="58"/>
    </row>
    <row r="786" spans="1:20" ht="13.5" thickBot="1">
      <c r="A786" s="1858"/>
      <c r="B786" s="166">
        <v>10</v>
      </c>
      <c r="C786" s="944"/>
      <c r="D786" s="945"/>
      <c r="E786" s="945"/>
      <c r="F786" s="945"/>
      <c r="G786" s="945"/>
      <c r="H786" s="945"/>
      <c r="I786" s="945"/>
      <c r="J786" s="945"/>
      <c r="K786" s="945"/>
      <c r="L786" s="945"/>
      <c r="M786" s="945"/>
      <c r="N786" s="945"/>
      <c r="O786" s="945"/>
      <c r="P786" s="945"/>
      <c r="Q786" s="946"/>
      <c r="S786" s="58"/>
      <c r="T786" s="58"/>
    </row>
    <row r="787" spans="1:20" ht="12.75">
      <c r="A787" s="1859" t="s">
        <v>157</v>
      </c>
      <c r="B787" s="17">
        <v>1</v>
      </c>
      <c r="C787" s="1369" t="s">
        <v>557</v>
      </c>
      <c r="D787" s="1370">
        <v>12</v>
      </c>
      <c r="E787" s="1370">
        <v>1963</v>
      </c>
      <c r="F787" s="1371">
        <v>8.314</v>
      </c>
      <c r="G787" s="1371">
        <v>0.813858</v>
      </c>
      <c r="H787" s="1371">
        <v>1.92</v>
      </c>
      <c r="I787" s="1371">
        <v>5.58014</v>
      </c>
      <c r="J787" s="1371">
        <v>528.35</v>
      </c>
      <c r="K787" s="1371">
        <v>5.58014</v>
      </c>
      <c r="L787" s="1371">
        <v>528.35</v>
      </c>
      <c r="M787" s="1372">
        <v>0.01056144601116684</v>
      </c>
      <c r="N787" s="1373">
        <v>236.31200000000004</v>
      </c>
      <c r="O787" s="1373">
        <v>2.495796429790859</v>
      </c>
      <c r="P787" s="1373">
        <v>633.6867606700104</v>
      </c>
      <c r="Q787" s="1374">
        <v>149.7477857874515</v>
      </c>
      <c r="S787" s="58"/>
      <c r="T787" s="58"/>
    </row>
    <row r="788" spans="1:20" ht="12.75">
      <c r="A788" s="1860"/>
      <c r="B788" s="18">
        <v>2</v>
      </c>
      <c r="C788" s="1327" t="s">
        <v>558</v>
      </c>
      <c r="D788" s="1328">
        <v>9</v>
      </c>
      <c r="E788" s="1328">
        <v>1960</v>
      </c>
      <c r="F788" s="1329">
        <v>7.505</v>
      </c>
      <c r="G788" s="1329">
        <v>0.620058</v>
      </c>
      <c r="H788" s="1329">
        <v>1.84</v>
      </c>
      <c r="I788" s="1329">
        <v>5.044942000000001</v>
      </c>
      <c r="J788" s="1329">
        <v>536.88</v>
      </c>
      <c r="K788" s="1329">
        <v>5.044942000000001</v>
      </c>
      <c r="L788" s="1329">
        <v>400.83</v>
      </c>
      <c r="M788" s="1330">
        <v>0.01258623855499838</v>
      </c>
      <c r="N788" s="1331">
        <v>236.31200000000004</v>
      </c>
      <c r="O788" s="1331">
        <v>2.9742792054087777</v>
      </c>
      <c r="P788" s="1331">
        <v>755.1743132999028</v>
      </c>
      <c r="Q788" s="1332">
        <v>178.45675232452666</v>
      </c>
      <c r="S788" s="58"/>
      <c r="T788" s="58"/>
    </row>
    <row r="789" spans="1:20" ht="12.75">
      <c r="A789" s="1860"/>
      <c r="B789" s="18">
        <v>3</v>
      </c>
      <c r="C789" s="1327" t="s">
        <v>559</v>
      </c>
      <c r="D789" s="1328">
        <v>10</v>
      </c>
      <c r="E789" s="1328">
        <v>1959</v>
      </c>
      <c r="F789" s="1329">
        <v>9.313</v>
      </c>
      <c r="G789" s="1329">
        <v>0.936666</v>
      </c>
      <c r="H789" s="1329">
        <v>1.92</v>
      </c>
      <c r="I789" s="1329">
        <v>6.456333</v>
      </c>
      <c r="J789" s="1329">
        <v>543.35</v>
      </c>
      <c r="K789" s="1329">
        <v>6.456333</v>
      </c>
      <c r="L789" s="1329">
        <v>446.8</v>
      </c>
      <c r="M789" s="1330">
        <v>0.014450163384064458</v>
      </c>
      <c r="N789" s="1331">
        <v>236.31200000000004</v>
      </c>
      <c r="O789" s="1331">
        <v>3.4147470096150405</v>
      </c>
      <c r="P789" s="1331">
        <v>867.0098030438675</v>
      </c>
      <c r="Q789" s="1332">
        <v>204.88482057690246</v>
      </c>
      <c r="S789" s="58"/>
      <c r="T789" s="58"/>
    </row>
    <row r="790" spans="1:20" ht="12.75">
      <c r="A790" s="1860"/>
      <c r="B790" s="18">
        <v>4</v>
      </c>
      <c r="C790" s="947"/>
      <c r="D790" s="948"/>
      <c r="E790" s="948"/>
      <c r="F790" s="948"/>
      <c r="G790" s="948"/>
      <c r="H790" s="948"/>
      <c r="I790" s="948"/>
      <c r="J790" s="948"/>
      <c r="K790" s="948"/>
      <c r="L790" s="948"/>
      <c r="M790" s="948"/>
      <c r="N790" s="948"/>
      <c r="O790" s="948"/>
      <c r="P790" s="948"/>
      <c r="Q790" s="949"/>
      <c r="S790" s="58"/>
      <c r="T790" s="58"/>
    </row>
    <row r="791" spans="1:20" ht="12.75">
      <c r="A791" s="1860"/>
      <c r="B791" s="18">
        <v>5</v>
      </c>
      <c r="C791" s="947"/>
      <c r="D791" s="948"/>
      <c r="E791" s="948"/>
      <c r="F791" s="948"/>
      <c r="G791" s="948"/>
      <c r="H791" s="948"/>
      <c r="I791" s="948"/>
      <c r="J791" s="948"/>
      <c r="K791" s="948"/>
      <c r="L791" s="948"/>
      <c r="M791" s="948"/>
      <c r="N791" s="948"/>
      <c r="O791" s="948"/>
      <c r="P791" s="948"/>
      <c r="Q791" s="949"/>
      <c r="S791" s="58"/>
      <c r="T791" s="58"/>
    </row>
    <row r="792" spans="1:20" ht="12.75">
      <c r="A792" s="1860"/>
      <c r="B792" s="18">
        <v>6</v>
      </c>
      <c r="C792" s="947"/>
      <c r="D792" s="948"/>
      <c r="E792" s="948"/>
      <c r="F792" s="948"/>
      <c r="G792" s="948"/>
      <c r="H792" s="948"/>
      <c r="I792" s="948"/>
      <c r="J792" s="948"/>
      <c r="K792" s="948"/>
      <c r="L792" s="948"/>
      <c r="M792" s="948"/>
      <c r="N792" s="948"/>
      <c r="O792" s="948"/>
      <c r="P792" s="948"/>
      <c r="Q792" s="949"/>
      <c r="S792" s="58"/>
      <c r="T792" s="58"/>
    </row>
    <row r="793" spans="1:20" ht="12.75">
      <c r="A793" s="1860"/>
      <c r="B793" s="18">
        <v>7</v>
      </c>
      <c r="C793" s="947"/>
      <c r="D793" s="948"/>
      <c r="E793" s="948"/>
      <c r="F793" s="948"/>
      <c r="G793" s="948"/>
      <c r="H793" s="948"/>
      <c r="I793" s="948"/>
      <c r="J793" s="948"/>
      <c r="K793" s="948"/>
      <c r="L793" s="948"/>
      <c r="M793" s="948"/>
      <c r="N793" s="948"/>
      <c r="O793" s="948"/>
      <c r="P793" s="948"/>
      <c r="Q793" s="949"/>
      <c r="S793" s="58"/>
      <c r="T793" s="58"/>
    </row>
    <row r="794" spans="1:20" ht="12.75">
      <c r="A794" s="1860"/>
      <c r="B794" s="18">
        <v>8</v>
      </c>
      <c r="C794" s="947"/>
      <c r="D794" s="948"/>
      <c r="E794" s="948"/>
      <c r="F794" s="948"/>
      <c r="G794" s="948"/>
      <c r="H794" s="948"/>
      <c r="I794" s="948"/>
      <c r="J794" s="948"/>
      <c r="K794" s="948"/>
      <c r="L794" s="948"/>
      <c r="M794" s="948"/>
      <c r="N794" s="948"/>
      <c r="O794" s="948"/>
      <c r="P794" s="948"/>
      <c r="Q794" s="949"/>
      <c r="S794" s="58"/>
      <c r="T794" s="58"/>
    </row>
    <row r="795" spans="1:20" ht="12.75">
      <c r="A795" s="1860"/>
      <c r="B795" s="18">
        <v>9</v>
      </c>
      <c r="C795" s="947"/>
      <c r="D795" s="948"/>
      <c r="E795" s="948"/>
      <c r="F795" s="948"/>
      <c r="G795" s="948"/>
      <c r="H795" s="948"/>
      <c r="I795" s="948"/>
      <c r="J795" s="948"/>
      <c r="K795" s="948"/>
      <c r="L795" s="948"/>
      <c r="M795" s="948"/>
      <c r="N795" s="948"/>
      <c r="O795" s="948"/>
      <c r="P795" s="948"/>
      <c r="Q795" s="949"/>
      <c r="S795" s="58"/>
      <c r="T795" s="58"/>
    </row>
    <row r="796" spans="1:20" ht="13.5" thickBot="1">
      <c r="A796" s="1861"/>
      <c r="B796" s="60">
        <v>10</v>
      </c>
      <c r="C796" s="947"/>
      <c r="D796" s="948"/>
      <c r="E796" s="948"/>
      <c r="F796" s="948"/>
      <c r="G796" s="948"/>
      <c r="H796" s="948"/>
      <c r="I796" s="948"/>
      <c r="J796" s="948"/>
      <c r="K796" s="948"/>
      <c r="L796" s="948"/>
      <c r="M796" s="948"/>
      <c r="N796" s="948"/>
      <c r="O796" s="948"/>
      <c r="P796" s="948"/>
      <c r="Q796" s="949"/>
      <c r="S796" s="58"/>
      <c r="T796" s="58"/>
    </row>
    <row r="797" spans="1:20" ht="12.75">
      <c r="A797" s="1862" t="s">
        <v>167</v>
      </c>
      <c r="B797" s="196">
        <v>1</v>
      </c>
      <c r="C797" s="950"/>
      <c r="D797" s="951"/>
      <c r="E797" s="951"/>
      <c r="F797" s="951"/>
      <c r="G797" s="951"/>
      <c r="H797" s="951"/>
      <c r="I797" s="951"/>
      <c r="J797" s="951"/>
      <c r="K797" s="951"/>
      <c r="L797" s="951"/>
      <c r="M797" s="951"/>
      <c r="N797" s="951"/>
      <c r="O797" s="951"/>
      <c r="P797" s="951"/>
      <c r="Q797" s="952"/>
      <c r="S797" s="58"/>
      <c r="T797" s="58"/>
    </row>
    <row r="798" spans="1:20" ht="12.75">
      <c r="A798" s="1863"/>
      <c r="B798" s="205">
        <v>2</v>
      </c>
      <c r="C798" s="953"/>
      <c r="D798" s="954"/>
      <c r="E798" s="954"/>
      <c r="F798" s="954"/>
      <c r="G798" s="954"/>
      <c r="H798" s="954"/>
      <c r="I798" s="954"/>
      <c r="J798" s="954"/>
      <c r="K798" s="954"/>
      <c r="L798" s="954"/>
      <c r="M798" s="954"/>
      <c r="N798" s="954"/>
      <c r="O798" s="954"/>
      <c r="P798" s="954"/>
      <c r="Q798" s="955"/>
      <c r="S798" s="58"/>
      <c r="T798" s="58"/>
    </row>
    <row r="799" spans="1:20" ht="12.75">
      <c r="A799" s="1863"/>
      <c r="B799" s="205">
        <v>3</v>
      </c>
      <c r="C799" s="953"/>
      <c r="D799" s="954"/>
      <c r="E799" s="954"/>
      <c r="F799" s="954"/>
      <c r="G799" s="954"/>
      <c r="H799" s="954"/>
      <c r="I799" s="954"/>
      <c r="J799" s="954"/>
      <c r="K799" s="954"/>
      <c r="L799" s="954"/>
      <c r="M799" s="954"/>
      <c r="N799" s="954"/>
      <c r="O799" s="954"/>
      <c r="P799" s="954"/>
      <c r="Q799" s="955"/>
      <c r="S799" s="58"/>
      <c r="T799" s="58"/>
    </row>
    <row r="800" spans="1:20" ht="12.75">
      <c r="A800" s="1863"/>
      <c r="B800" s="205">
        <v>4</v>
      </c>
      <c r="C800" s="953"/>
      <c r="D800" s="954"/>
      <c r="E800" s="954"/>
      <c r="F800" s="954"/>
      <c r="G800" s="954"/>
      <c r="H800" s="954"/>
      <c r="I800" s="954"/>
      <c r="J800" s="954"/>
      <c r="K800" s="954"/>
      <c r="L800" s="954"/>
      <c r="M800" s="954"/>
      <c r="N800" s="954"/>
      <c r="O800" s="954"/>
      <c r="P800" s="954"/>
      <c r="Q800" s="955"/>
      <c r="S800" s="58"/>
      <c r="T800" s="58"/>
    </row>
    <row r="801" spans="1:20" ht="12.75">
      <c r="A801" s="1863"/>
      <c r="B801" s="205">
        <v>5</v>
      </c>
      <c r="C801" s="953"/>
      <c r="D801" s="954"/>
      <c r="E801" s="954"/>
      <c r="F801" s="954"/>
      <c r="G801" s="954"/>
      <c r="H801" s="954"/>
      <c r="I801" s="954"/>
      <c r="J801" s="954"/>
      <c r="K801" s="954"/>
      <c r="L801" s="954"/>
      <c r="M801" s="954"/>
      <c r="N801" s="954"/>
      <c r="O801" s="954"/>
      <c r="P801" s="954"/>
      <c r="Q801" s="955"/>
      <c r="S801" s="58"/>
      <c r="T801" s="58"/>
    </row>
    <row r="802" spans="1:20" ht="12.75">
      <c r="A802" s="1863"/>
      <c r="B802" s="205">
        <v>6</v>
      </c>
      <c r="C802" s="953"/>
      <c r="D802" s="954"/>
      <c r="E802" s="954"/>
      <c r="F802" s="954"/>
      <c r="G802" s="954"/>
      <c r="H802" s="954"/>
      <c r="I802" s="954"/>
      <c r="J802" s="954"/>
      <c r="K802" s="954"/>
      <c r="L802" s="954"/>
      <c r="M802" s="954"/>
      <c r="N802" s="954"/>
      <c r="O802" s="954"/>
      <c r="P802" s="954"/>
      <c r="Q802" s="955"/>
      <c r="S802" s="58"/>
      <c r="T802" s="58"/>
    </row>
    <row r="803" spans="1:20" ht="12.75">
      <c r="A803" s="1863"/>
      <c r="B803" s="205">
        <v>7</v>
      </c>
      <c r="C803" s="953"/>
      <c r="D803" s="954"/>
      <c r="E803" s="954"/>
      <c r="F803" s="954"/>
      <c r="G803" s="954"/>
      <c r="H803" s="954"/>
      <c r="I803" s="954"/>
      <c r="J803" s="954"/>
      <c r="K803" s="954"/>
      <c r="L803" s="954"/>
      <c r="M803" s="954"/>
      <c r="N803" s="954"/>
      <c r="O803" s="954"/>
      <c r="P803" s="954"/>
      <c r="Q803" s="955"/>
      <c r="S803" s="58"/>
      <c r="T803" s="58"/>
    </row>
    <row r="804" spans="1:20" ht="12.75">
      <c r="A804" s="1863"/>
      <c r="B804" s="205">
        <v>8</v>
      </c>
      <c r="C804" s="953"/>
      <c r="D804" s="954"/>
      <c r="E804" s="954"/>
      <c r="F804" s="954"/>
      <c r="G804" s="954"/>
      <c r="H804" s="954"/>
      <c r="I804" s="954"/>
      <c r="J804" s="954"/>
      <c r="K804" s="954"/>
      <c r="L804" s="954"/>
      <c r="M804" s="954"/>
      <c r="N804" s="954"/>
      <c r="O804" s="954"/>
      <c r="P804" s="954"/>
      <c r="Q804" s="955"/>
      <c r="S804" s="58"/>
      <c r="T804" s="58"/>
    </row>
    <row r="805" spans="1:20" ht="12.75">
      <c r="A805" s="1863"/>
      <c r="B805" s="205">
        <v>9</v>
      </c>
      <c r="C805" s="953"/>
      <c r="D805" s="954"/>
      <c r="E805" s="954"/>
      <c r="F805" s="954"/>
      <c r="G805" s="954"/>
      <c r="H805" s="954"/>
      <c r="I805" s="954"/>
      <c r="J805" s="954"/>
      <c r="K805" s="954"/>
      <c r="L805" s="954"/>
      <c r="M805" s="954"/>
      <c r="N805" s="954"/>
      <c r="O805" s="954"/>
      <c r="P805" s="954"/>
      <c r="Q805" s="955"/>
      <c r="S805" s="58"/>
      <c r="T805" s="58"/>
    </row>
    <row r="806" spans="1:20" ht="13.5" thickBot="1">
      <c r="A806" s="1867"/>
      <c r="B806" s="1383">
        <v>10</v>
      </c>
      <c r="C806" s="1384"/>
      <c r="D806" s="1385"/>
      <c r="E806" s="1385"/>
      <c r="F806" s="1385"/>
      <c r="G806" s="1385"/>
      <c r="H806" s="1385"/>
      <c r="I806" s="1385"/>
      <c r="J806" s="1385"/>
      <c r="K806" s="1385"/>
      <c r="L806" s="1385"/>
      <c r="M806" s="1385"/>
      <c r="N806" s="1385"/>
      <c r="O806" s="1385"/>
      <c r="P806" s="1385"/>
      <c r="Q806" s="1386"/>
      <c r="S806" s="58"/>
      <c r="T806" s="58"/>
    </row>
    <row r="807" spans="1:20" ht="12.75">
      <c r="A807" s="1868" t="s">
        <v>178</v>
      </c>
      <c r="B807" s="380">
        <v>1</v>
      </c>
      <c r="C807" s="1399" t="s">
        <v>563</v>
      </c>
      <c r="D807" s="1400">
        <v>20</v>
      </c>
      <c r="E807" s="1400">
        <v>1978</v>
      </c>
      <c r="F807" s="1379">
        <v>24.324</v>
      </c>
      <c r="G807" s="1379">
        <v>1.885062</v>
      </c>
      <c r="H807" s="1379">
        <v>3.2</v>
      </c>
      <c r="I807" s="1379">
        <v>19.238939</v>
      </c>
      <c r="J807" s="1379">
        <v>1050.01</v>
      </c>
      <c r="K807" s="1379">
        <v>19.238939</v>
      </c>
      <c r="L807" s="1379">
        <v>1050.01</v>
      </c>
      <c r="M807" s="1380">
        <v>0.01832262454643289</v>
      </c>
      <c r="N807" s="1381">
        <v>236.31200000000004</v>
      </c>
      <c r="O807" s="1381">
        <v>4.32985605181665</v>
      </c>
      <c r="P807" s="1381">
        <v>1099.3574727859734</v>
      </c>
      <c r="Q807" s="1382">
        <v>259.791363108999</v>
      </c>
      <c r="S807" s="58"/>
      <c r="T807" s="58"/>
    </row>
    <row r="808" spans="1:20" ht="12.75">
      <c r="A808" s="1869"/>
      <c r="B808" s="372">
        <v>2</v>
      </c>
      <c r="C808" s="1394" t="s">
        <v>900</v>
      </c>
      <c r="D808" s="1395">
        <v>40</v>
      </c>
      <c r="E808" s="1395">
        <v>1984</v>
      </c>
      <c r="F808" s="1396">
        <v>52.626</v>
      </c>
      <c r="G808" s="1396">
        <v>3.675315</v>
      </c>
      <c r="H808" s="1396">
        <v>6.4</v>
      </c>
      <c r="I808" s="1396">
        <v>42.550687</v>
      </c>
      <c r="J808" s="1396">
        <v>2262.78</v>
      </c>
      <c r="K808" s="1396">
        <v>42.550687</v>
      </c>
      <c r="L808" s="1396">
        <v>2262.78</v>
      </c>
      <c r="M808" s="1397">
        <v>0.018804606280769673</v>
      </c>
      <c r="N808" s="1398">
        <v>236.31200000000004</v>
      </c>
      <c r="O808" s="1398">
        <v>4.443754119421244</v>
      </c>
      <c r="P808" s="1398">
        <v>1128.2763768461803</v>
      </c>
      <c r="Q808" s="1401">
        <v>266.6252471652746</v>
      </c>
      <c r="S808" s="58"/>
      <c r="T808" s="58"/>
    </row>
    <row r="809" spans="1:20" ht="12.75">
      <c r="A809" s="1869"/>
      <c r="B809" s="372">
        <v>3</v>
      </c>
      <c r="C809" s="1394" t="s">
        <v>561</v>
      </c>
      <c r="D809" s="1395">
        <v>21</v>
      </c>
      <c r="E809" s="1395">
        <v>1988</v>
      </c>
      <c r="F809" s="1396">
        <v>25.642</v>
      </c>
      <c r="G809" s="1396">
        <v>1.757205</v>
      </c>
      <c r="H809" s="1396">
        <v>3.2</v>
      </c>
      <c r="I809" s="1396">
        <v>20.684794</v>
      </c>
      <c r="J809" s="1396">
        <v>1072.11</v>
      </c>
      <c r="K809" s="1396">
        <v>20.684794</v>
      </c>
      <c r="L809" s="1396">
        <v>1072.11</v>
      </c>
      <c r="M809" s="1397">
        <v>0.019293537043773495</v>
      </c>
      <c r="N809" s="1398">
        <v>236.31200000000004</v>
      </c>
      <c r="O809" s="1398">
        <v>4.559294325888203</v>
      </c>
      <c r="P809" s="1398">
        <v>1157.6122226264097</v>
      </c>
      <c r="Q809" s="1401">
        <v>273.5576595532921</v>
      </c>
      <c r="S809" s="58"/>
      <c r="T809" s="58"/>
    </row>
    <row r="810" spans="1:20" ht="12.75">
      <c r="A810" s="1869"/>
      <c r="B810" s="372">
        <v>4</v>
      </c>
      <c r="C810" s="1394" t="s">
        <v>560</v>
      </c>
      <c r="D810" s="1395">
        <v>40</v>
      </c>
      <c r="E810" s="1395">
        <v>1986</v>
      </c>
      <c r="F810" s="1396">
        <v>53.129</v>
      </c>
      <c r="G810" s="1396">
        <v>3.111408</v>
      </c>
      <c r="H810" s="1396">
        <v>6.4</v>
      </c>
      <c r="I810" s="1396">
        <v>43.617592</v>
      </c>
      <c r="J810" s="1396">
        <v>2240.67</v>
      </c>
      <c r="K810" s="1396">
        <v>43.617592</v>
      </c>
      <c r="L810" s="1396">
        <v>2240.67</v>
      </c>
      <c r="M810" s="1397">
        <v>0.019466316771322864</v>
      </c>
      <c r="N810" s="1398">
        <v>236.31200000000004</v>
      </c>
      <c r="O810" s="1398">
        <v>4.60012424886485</v>
      </c>
      <c r="P810" s="1398">
        <v>1167.9790062793718</v>
      </c>
      <c r="Q810" s="1401">
        <v>276.00745493189095</v>
      </c>
      <c r="S810" s="58"/>
      <c r="T810" s="58"/>
    </row>
    <row r="811" spans="1:20" ht="12.75">
      <c r="A811" s="1869"/>
      <c r="B811" s="372">
        <v>5</v>
      </c>
      <c r="C811" s="1394" t="s">
        <v>554</v>
      </c>
      <c r="D811" s="1395">
        <v>21</v>
      </c>
      <c r="E811" s="1395">
        <v>1978</v>
      </c>
      <c r="F811" s="1396">
        <v>26.653</v>
      </c>
      <c r="G811" s="1396">
        <v>1.88343</v>
      </c>
      <c r="H811" s="1396">
        <v>3.2</v>
      </c>
      <c r="I811" s="1396">
        <v>21.569568</v>
      </c>
      <c r="J811" s="1396">
        <v>1064.99</v>
      </c>
      <c r="K811" s="1396">
        <v>21.569568</v>
      </c>
      <c r="L811" s="1396">
        <v>1064.99</v>
      </c>
      <c r="M811" s="1397">
        <v>0.020253305664841924</v>
      </c>
      <c r="N811" s="1398">
        <v>236.31200000000004</v>
      </c>
      <c r="O811" s="1398">
        <v>4.786099168270126</v>
      </c>
      <c r="P811" s="1398">
        <v>1215.1983398905154</v>
      </c>
      <c r="Q811" s="1401">
        <v>287.1659500962075</v>
      </c>
      <c r="S811" s="58"/>
      <c r="T811" s="58"/>
    </row>
    <row r="812" spans="1:20" ht="12.75">
      <c r="A812" s="1869"/>
      <c r="B812" s="372">
        <v>6</v>
      </c>
      <c r="C812" s="1394" t="s">
        <v>562</v>
      </c>
      <c r="D812" s="1395">
        <v>35</v>
      </c>
      <c r="E812" s="1395">
        <v>1972</v>
      </c>
      <c r="F812" s="1396">
        <v>40.737</v>
      </c>
      <c r="G812" s="1396">
        <v>2.601867</v>
      </c>
      <c r="H812" s="1396">
        <v>5.76</v>
      </c>
      <c r="I812" s="1396">
        <v>32.375134</v>
      </c>
      <c r="J812" s="1396">
        <v>1516.82</v>
      </c>
      <c r="K812" s="1396">
        <v>32.375134</v>
      </c>
      <c r="L812" s="1396">
        <v>1516.82</v>
      </c>
      <c r="M812" s="1397">
        <v>0.021344084334331038</v>
      </c>
      <c r="N812" s="1398">
        <v>236.31200000000004</v>
      </c>
      <c r="O812" s="1398">
        <v>5.043863257214437</v>
      </c>
      <c r="P812" s="1398">
        <v>1280.6450600598623</v>
      </c>
      <c r="Q812" s="1401">
        <v>302.6317954328663</v>
      </c>
      <c r="S812" s="58"/>
      <c r="T812" s="58"/>
    </row>
    <row r="813" spans="1:20" ht="12.75">
      <c r="A813" s="1869"/>
      <c r="B813" s="372">
        <v>7</v>
      </c>
      <c r="C813" s="1394" t="s">
        <v>565</v>
      </c>
      <c r="D813" s="1395">
        <v>45</v>
      </c>
      <c r="E813" s="1395">
        <v>1972</v>
      </c>
      <c r="F813" s="1396">
        <v>51.071</v>
      </c>
      <c r="G813" s="1396">
        <v>3.353556</v>
      </c>
      <c r="H813" s="1396">
        <v>7.2</v>
      </c>
      <c r="I813" s="1396">
        <v>40.517445</v>
      </c>
      <c r="J813" s="1396">
        <v>1840.92</v>
      </c>
      <c r="K813" s="1396">
        <v>40.517445</v>
      </c>
      <c r="L813" s="1396">
        <v>1840.92</v>
      </c>
      <c r="M813" s="1397">
        <v>0.022009345870542988</v>
      </c>
      <c r="N813" s="1398">
        <v>236.31200000000004</v>
      </c>
      <c r="O813" s="1398">
        <v>5.201072541359755</v>
      </c>
      <c r="P813" s="1398">
        <v>1320.5607522325793</v>
      </c>
      <c r="Q813" s="1401">
        <v>312.06435248158533</v>
      </c>
      <c r="S813" s="58"/>
      <c r="T813" s="58"/>
    </row>
    <row r="814" spans="1:20" ht="12.75">
      <c r="A814" s="1869"/>
      <c r="B814" s="372">
        <v>8</v>
      </c>
      <c r="C814" s="1394" t="s">
        <v>564</v>
      </c>
      <c r="D814" s="1395">
        <v>19</v>
      </c>
      <c r="E814" s="1395">
        <v>1978</v>
      </c>
      <c r="F814" s="1396">
        <v>28.18</v>
      </c>
      <c r="G814" s="1396">
        <v>1.248225</v>
      </c>
      <c r="H814" s="1396">
        <v>3.2</v>
      </c>
      <c r="I814" s="1396">
        <v>23.731774</v>
      </c>
      <c r="J814" s="1396">
        <v>1059.15</v>
      </c>
      <c r="K814" s="1396">
        <v>23.731774</v>
      </c>
      <c r="L814" s="1396">
        <v>1059.15</v>
      </c>
      <c r="M814" s="1397">
        <v>0.02240643346079403</v>
      </c>
      <c r="N814" s="1398">
        <v>236.31200000000004</v>
      </c>
      <c r="O814" s="1398">
        <v>5.29490910398716</v>
      </c>
      <c r="P814" s="1398">
        <v>1344.386007647642</v>
      </c>
      <c r="Q814" s="1401">
        <v>317.6945462392296</v>
      </c>
      <c r="S814" s="58"/>
      <c r="T814" s="58"/>
    </row>
    <row r="815" spans="1:20" ht="12.75">
      <c r="A815" s="1869"/>
      <c r="B815" s="372">
        <v>9</v>
      </c>
      <c r="C815" s="1394" t="s">
        <v>566</v>
      </c>
      <c r="D815" s="1395">
        <v>51</v>
      </c>
      <c r="E815" s="1395">
        <v>1984</v>
      </c>
      <c r="F815" s="1396">
        <v>47.978</v>
      </c>
      <c r="G815" s="1396">
        <v>3.915729</v>
      </c>
      <c r="H815" s="1396">
        <v>0.5</v>
      </c>
      <c r="I815" s="1396">
        <v>43.562272</v>
      </c>
      <c r="J815" s="1396">
        <v>1816.15</v>
      </c>
      <c r="K815" s="1396">
        <v>43.562272</v>
      </c>
      <c r="L815" s="1396">
        <v>1816.15</v>
      </c>
      <c r="M815" s="1397">
        <v>0.023986054015362166</v>
      </c>
      <c r="N815" s="1398">
        <v>236.31200000000004</v>
      </c>
      <c r="O815" s="1398">
        <v>5.668192396478265</v>
      </c>
      <c r="P815" s="1398">
        <v>1439.1632409217298</v>
      </c>
      <c r="Q815" s="1401">
        <v>340.0915437886959</v>
      </c>
      <c r="S815" s="58"/>
      <c r="T815" s="58"/>
    </row>
    <row r="816" spans="1:20" ht="13.5" thickBot="1">
      <c r="A816" s="1870"/>
      <c r="B816" s="376">
        <v>10</v>
      </c>
      <c r="C816" s="1402"/>
      <c r="D816" s="1403"/>
      <c r="E816" s="1403"/>
      <c r="F816" s="1404"/>
      <c r="G816" s="1404"/>
      <c r="H816" s="1404"/>
      <c r="I816" s="1404"/>
      <c r="J816" s="1404"/>
      <c r="K816" s="1404"/>
      <c r="L816" s="1404"/>
      <c r="M816" s="1405"/>
      <c r="N816" s="1406"/>
      <c r="O816" s="1406"/>
      <c r="P816" s="1406"/>
      <c r="Q816" s="1407"/>
      <c r="S816" s="58"/>
      <c r="T816" s="58"/>
    </row>
    <row r="817" spans="1:20" ht="12.75">
      <c r="A817" s="1866" t="s">
        <v>189</v>
      </c>
      <c r="B817" s="1387">
        <v>1</v>
      </c>
      <c r="C817" s="1388" t="s">
        <v>567</v>
      </c>
      <c r="D817" s="1389">
        <v>24</v>
      </c>
      <c r="E817" s="1389">
        <v>1968</v>
      </c>
      <c r="F817" s="1390">
        <v>20.704</v>
      </c>
      <c r="G817" s="1390">
        <v>0</v>
      </c>
      <c r="H817" s="1390">
        <v>0</v>
      </c>
      <c r="I817" s="1390">
        <v>20.704004</v>
      </c>
      <c r="J817" s="1390">
        <v>828.47</v>
      </c>
      <c r="K817" s="1390">
        <v>20.704004</v>
      </c>
      <c r="L817" s="1390">
        <v>828.47</v>
      </c>
      <c r="M817" s="1391">
        <v>0.02499065023477012</v>
      </c>
      <c r="N817" s="1392">
        <v>236.31200000000004</v>
      </c>
      <c r="O817" s="1392">
        <v>5.9055905382789975</v>
      </c>
      <c r="P817" s="1392">
        <v>1499.4390140862072</v>
      </c>
      <c r="Q817" s="1393">
        <v>354.33543229673984</v>
      </c>
      <c r="S817" s="58"/>
      <c r="T817" s="58"/>
    </row>
    <row r="818" spans="1:20" ht="12.75">
      <c r="A818" s="1856"/>
      <c r="B818" s="247">
        <v>2</v>
      </c>
      <c r="C818" s="1376" t="s">
        <v>568</v>
      </c>
      <c r="D818" s="1377">
        <v>20</v>
      </c>
      <c r="E818" s="1377">
        <v>1964</v>
      </c>
      <c r="F818" s="1361">
        <v>32.235</v>
      </c>
      <c r="G818" s="1359">
        <v>1.036779</v>
      </c>
      <c r="H818" s="1359">
        <v>3.84</v>
      </c>
      <c r="I818" s="1359">
        <v>27.358222</v>
      </c>
      <c r="J818" s="1359">
        <v>1114.29</v>
      </c>
      <c r="K818" s="1361">
        <v>27.358222</v>
      </c>
      <c r="L818" s="1359">
        <v>900.28</v>
      </c>
      <c r="M818" s="1360">
        <v>0.030388570222597416</v>
      </c>
      <c r="N818" s="1361">
        <v>236.31200000000004</v>
      </c>
      <c r="O818" s="1361">
        <v>7.181183806442442</v>
      </c>
      <c r="P818" s="1361">
        <v>1823.314213355845</v>
      </c>
      <c r="Q818" s="1362">
        <v>430.87102838654647</v>
      </c>
      <c r="S818" s="58"/>
      <c r="T818" s="58"/>
    </row>
    <row r="819" spans="1:20" ht="12.75">
      <c r="A819" s="1856"/>
      <c r="B819" s="247">
        <v>3</v>
      </c>
      <c r="C819" s="958"/>
      <c r="D819" s="959"/>
      <c r="E819" s="959"/>
      <c r="F819" s="959"/>
      <c r="G819" s="959"/>
      <c r="H819" s="959"/>
      <c r="I819" s="959"/>
      <c r="J819" s="959"/>
      <c r="K819" s="959"/>
      <c r="L819" s="959"/>
      <c r="M819" s="959"/>
      <c r="N819" s="959"/>
      <c r="O819" s="959"/>
      <c r="P819" s="959"/>
      <c r="Q819" s="960"/>
      <c r="S819" s="58"/>
      <c r="T819" s="58"/>
    </row>
    <row r="820" spans="1:20" ht="12.75">
      <c r="A820" s="1856"/>
      <c r="B820" s="247">
        <v>4</v>
      </c>
      <c r="C820" s="958"/>
      <c r="D820" s="959"/>
      <c r="E820" s="959"/>
      <c r="F820" s="959"/>
      <c r="G820" s="959"/>
      <c r="H820" s="959"/>
      <c r="I820" s="959"/>
      <c r="J820" s="959"/>
      <c r="K820" s="959"/>
      <c r="L820" s="959"/>
      <c r="M820" s="959"/>
      <c r="N820" s="959"/>
      <c r="O820" s="959"/>
      <c r="P820" s="959"/>
      <c r="Q820" s="960"/>
      <c r="S820" s="58"/>
      <c r="T820" s="58"/>
    </row>
    <row r="821" spans="1:20" ht="12.75">
      <c r="A821" s="1856"/>
      <c r="B821" s="247">
        <v>5</v>
      </c>
      <c r="C821" s="958"/>
      <c r="D821" s="959"/>
      <c r="E821" s="959"/>
      <c r="F821" s="959"/>
      <c r="G821" s="959"/>
      <c r="H821" s="959"/>
      <c r="I821" s="959"/>
      <c r="J821" s="959"/>
      <c r="K821" s="959"/>
      <c r="L821" s="959"/>
      <c r="M821" s="959"/>
      <c r="N821" s="959"/>
      <c r="O821" s="959"/>
      <c r="P821" s="959"/>
      <c r="Q821" s="960"/>
      <c r="S821" s="58"/>
      <c r="T821" s="58"/>
    </row>
    <row r="822" spans="1:20" ht="12.75">
      <c r="A822" s="1856"/>
      <c r="B822" s="247">
        <v>6</v>
      </c>
      <c r="C822" s="958"/>
      <c r="D822" s="959"/>
      <c r="E822" s="959"/>
      <c r="F822" s="959"/>
      <c r="G822" s="959"/>
      <c r="H822" s="959"/>
      <c r="I822" s="959"/>
      <c r="J822" s="959"/>
      <c r="K822" s="959"/>
      <c r="L822" s="959"/>
      <c r="M822" s="959"/>
      <c r="N822" s="959"/>
      <c r="O822" s="959"/>
      <c r="P822" s="959"/>
      <c r="Q822" s="960"/>
      <c r="S822" s="58"/>
      <c r="T822" s="58"/>
    </row>
    <row r="823" spans="1:20" ht="12.75">
      <c r="A823" s="1856"/>
      <c r="B823" s="247">
        <v>7</v>
      </c>
      <c r="C823" s="958"/>
      <c r="D823" s="959"/>
      <c r="E823" s="959"/>
      <c r="F823" s="959"/>
      <c r="G823" s="959"/>
      <c r="H823" s="959"/>
      <c r="I823" s="959"/>
      <c r="J823" s="959"/>
      <c r="K823" s="959"/>
      <c r="L823" s="959"/>
      <c r="M823" s="959"/>
      <c r="N823" s="959"/>
      <c r="O823" s="959"/>
      <c r="P823" s="959"/>
      <c r="Q823" s="960"/>
      <c r="S823" s="58"/>
      <c r="T823" s="58"/>
    </row>
    <row r="824" spans="1:20" ht="12.75">
      <c r="A824" s="1856"/>
      <c r="B824" s="247">
        <v>8</v>
      </c>
      <c r="C824" s="958"/>
      <c r="D824" s="959"/>
      <c r="E824" s="959"/>
      <c r="F824" s="959"/>
      <c r="G824" s="959"/>
      <c r="H824" s="959"/>
      <c r="I824" s="959"/>
      <c r="J824" s="959"/>
      <c r="K824" s="959"/>
      <c r="L824" s="959"/>
      <c r="M824" s="959"/>
      <c r="N824" s="959"/>
      <c r="O824" s="959"/>
      <c r="P824" s="959"/>
      <c r="Q824" s="960"/>
      <c r="S824" s="58"/>
      <c r="T824" s="58"/>
    </row>
    <row r="825" spans="1:20" ht="12.75">
      <c r="A825" s="1856"/>
      <c r="B825" s="247">
        <v>9</v>
      </c>
      <c r="C825" s="958"/>
      <c r="D825" s="959"/>
      <c r="E825" s="959"/>
      <c r="F825" s="959"/>
      <c r="G825" s="959"/>
      <c r="H825" s="959"/>
      <c r="I825" s="959"/>
      <c r="J825" s="959"/>
      <c r="K825" s="959"/>
      <c r="L825" s="959"/>
      <c r="M825" s="959"/>
      <c r="N825" s="959"/>
      <c r="O825" s="959"/>
      <c r="P825" s="959"/>
      <c r="Q825" s="960"/>
      <c r="S825" s="58"/>
      <c r="T825" s="58"/>
    </row>
    <row r="826" spans="1:20" ht="13.5" thickBot="1">
      <c r="A826" s="1857"/>
      <c r="B826" s="256">
        <v>10</v>
      </c>
      <c r="C826" s="961"/>
      <c r="D826" s="962"/>
      <c r="E826" s="962"/>
      <c r="F826" s="962"/>
      <c r="G826" s="962"/>
      <c r="H826" s="962"/>
      <c r="I826" s="962"/>
      <c r="J826" s="962"/>
      <c r="K826" s="962"/>
      <c r="L826" s="962"/>
      <c r="M826" s="962"/>
      <c r="N826" s="962"/>
      <c r="O826" s="962"/>
      <c r="P826" s="962"/>
      <c r="Q826" s="963"/>
      <c r="S826" s="58"/>
      <c r="T826" s="58"/>
    </row>
    <row r="827" spans="1:20" ht="12.75">
      <c r="A827" s="1831" t="s">
        <v>200</v>
      </c>
      <c r="B827" s="24">
        <v>1</v>
      </c>
      <c r="C827" s="964"/>
      <c r="D827" s="965"/>
      <c r="E827" s="965"/>
      <c r="F827" s="965"/>
      <c r="G827" s="965"/>
      <c r="H827" s="965"/>
      <c r="I827" s="965"/>
      <c r="J827" s="965"/>
      <c r="K827" s="965"/>
      <c r="L827" s="965"/>
      <c r="M827" s="965"/>
      <c r="N827" s="965"/>
      <c r="O827" s="965"/>
      <c r="P827" s="965"/>
      <c r="Q827" s="966"/>
      <c r="S827" s="58"/>
      <c r="T827" s="58"/>
    </row>
    <row r="828" spans="1:20" ht="12.75">
      <c r="A828" s="1832"/>
      <c r="B828" s="26">
        <v>2</v>
      </c>
      <c r="C828" s="967"/>
      <c r="D828" s="968"/>
      <c r="E828" s="968"/>
      <c r="F828" s="968"/>
      <c r="G828" s="968"/>
      <c r="H828" s="968"/>
      <c r="I828" s="968"/>
      <c r="J828" s="968"/>
      <c r="K828" s="968"/>
      <c r="L828" s="968"/>
      <c r="M828" s="968"/>
      <c r="N828" s="968"/>
      <c r="O828" s="968"/>
      <c r="P828" s="968"/>
      <c r="Q828" s="969"/>
      <c r="S828" s="58"/>
      <c r="T828" s="58"/>
    </row>
    <row r="829" spans="1:20" ht="12.75">
      <c r="A829" s="1832"/>
      <c r="B829" s="26">
        <v>3</v>
      </c>
      <c r="C829" s="967"/>
      <c r="D829" s="968"/>
      <c r="E829" s="968"/>
      <c r="F829" s="968"/>
      <c r="G829" s="968"/>
      <c r="H829" s="968"/>
      <c r="I829" s="968"/>
      <c r="J829" s="968"/>
      <c r="K829" s="968"/>
      <c r="L829" s="968"/>
      <c r="M829" s="968"/>
      <c r="N829" s="968"/>
      <c r="O829" s="968"/>
      <c r="P829" s="968"/>
      <c r="Q829" s="969"/>
      <c r="S829" s="58"/>
      <c r="T829" s="58"/>
    </row>
    <row r="830" spans="1:20" ht="12.75">
      <c r="A830" s="1832"/>
      <c r="B830" s="26">
        <v>4</v>
      </c>
      <c r="C830" s="967"/>
      <c r="D830" s="968"/>
      <c r="E830" s="968"/>
      <c r="F830" s="968"/>
      <c r="G830" s="968"/>
      <c r="H830" s="968"/>
      <c r="I830" s="968"/>
      <c r="J830" s="968"/>
      <c r="K830" s="968"/>
      <c r="L830" s="968"/>
      <c r="M830" s="968"/>
      <c r="N830" s="968"/>
      <c r="O830" s="968"/>
      <c r="P830" s="968"/>
      <c r="Q830" s="969"/>
      <c r="S830" s="58"/>
      <c r="T830" s="58"/>
    </row>
    <row r="831" spans="1:20" ht="12.75">
      <c r="A831" s="1832"/>
      <c r="B831" s="26">
        <v>5</v>
      </c>
      <c r="C831" s="970"/>
      <c r="D831" s="446"/>
      <c r="E831" s="446"/>
      <c r="F831" s="446"/>
      <c r="G831" s="446"/>
      <c r="H831" s="446"/>
      <c r="I831" s="968"/>
      <c r="J831" s="968"/>
      <c r="K831" s="968"/>
      <c r="L831" s="968"/>
      <c r="M831" s="968"/>
      <c r="N831" s="968"/>
      <c r="O831" s="968"/>
      <c r="P831" s="968"/>
      <c r="Q831" s="969"/>
      <c r="S831" s="58"/>
      <c r="T831" s="58"/>
    </row>
    <row r="832" spans="1:20" ht="12.75">
      <c r="A832" s="1832"/>
      <c r="B832" s="26">
        <v>6</v>
      </c>
      <c r="C832" s="970"/>
      <c r="D832" s="446"/>
      <c r="E832" s="446"/>
      <c r="F832" s="446"/>
      <c r="G832" s="446"/>
      <c r="H832" s="446"/>
      <c r="I832" s="968"/>
      <c r="J832" s="968"/>
      <c r="K832" s="968"/>
      <c r="L832" s="968"/>
      <c r="M832" s="968"/>
      <c r="N832" s="968"/>
      <c r="O832" s="968"/>
      <c r="P832" s="968"/>
      <c r="Q832" s="969"/>
      <c r="S832" s="58"/>
      <c r="T832" s="58"/>
    </row>
    <row r="833" spans="1:20" ht="12.75">
      <c r="A833" s="1832"/>
      <c r="B833" s="26">
        <v>7</v>
      </c>
      <c r="C833" s="970"/>
      <c r="D833" s="446"/>
      <c r="E833" s="446"/>
      <c r="F833" s="446"/>
      <c r="G833" s="446"/>
      <c r="H833" s="446"/>
      <c r="I833" s="968"/>
      <c r="J833" s="968"/>
      <c r="K833" s="968"/>
      <c r="L833" s="968"/>
      <c r="M833" s="968"/>
      <c r="N833" s="968"/>
      <c r="O833" s="968"/>
      <c r="P833" s="968"/>
      <c r="Q833" s="969"/>
      <c r="S833" s="58"/>
      <c r="T833" s="58"/>
    </row>
    <row r="834" spans="1:20" ht="12.75">
      <c r="A834" s="1832"/>
      <c r="B834" s="26">
        <v>8</v>
      </c>
      <c r="C834" s="970"/>
      <c r="D834" s="446"/>
      <c r="E834" s="446"/>
      <c r="F834" s="446"/>
      <c r="G834" s="446"/>
      <c r="H834" s="446"/>
      <c r="I834" s="968"/>
      <c r="J834" s="968"/>
      <c r="K834" s="968"/>
      <c r="L834" s="968"/>
      <c r="M834" s="968"/>
      <c r="N834" s="968"/>
      <c r="O834" s="968"/>
      <c r="P834" s="968"/>
      <c r="Q834" s="969"/>
      <c r="S834" s="58"/>
      <c r="T834" s="58"/>
    </row>
    <row r="835" spans="1:20" ht="12.75">
      <c r="A835" s="1832"/>
      <c r="B835" s="26">
        <v>9</v>
      </c>
      <c r="C835" s="970"/>
      <c r="D835" s="446"/>
      <c r="E835" s="446"/>
      <c r="F835" s="446"/>
      <c r="G835" s="446"/>
      <c r="H835" s="446"/>
      <c r="I835" s="968"/>
      <c r="J835" s="968"/>
      <c r="K835" s="968"/>
      <c r="L835" s="968"/>
      <c r="M835" s="968"/>
      <c r="N835" s="968"/>
      <c r="O835" s="968"/>
      <c r="P835" s="968"/>
      <c r="Q835" s="969"/>
      <c r="S835" s="58"/>
      <c r="T835" s="58"/>
    </row>
    <row r="836" spans="1:20" ht="13.5" thickBot="1">
      <c r="A836" s="1833"/>
      <c r="B836" s="466">
        <v>10</v>
      </c>
      <c r="C836" s="449"/>
      <c r="D836" s="450"/>
      <c r="E836" s="450"/>
      <c r="F836" s="272"/>
      <c r="G836" s="272"/>
      <c r="H836" s="272"/>
      <c r="I836" s="272"/>
      <c r="J836" s="272"/>
      <c r="K836" s="451"/>
      <c r="L836" s="272"/>
      <c r="M836" s="452"/>
      <c r="N836" s="453"/>
      <c r="O836" s="454"/>
      <c r="P836" s="455"/>
      <c r="Q836" s="273"/>
      <c r="S836" s="58"/>
      <c r="T836" s="58"/>
    </row>
    <row r="837" spans="6:20" ht="13.5" thickBot="1">
      <c r="F837" s="145"/>
      <c r="G837" s="145"/>
      <c r="H837" s="145"/>
      <c r="I837" s="145"/>
      <c r="S837" s="58"/>
      <c r="T837" s="58"/>
    </row>
    <row r="838" spans="1:20" ht="16.5" thickBot="1">
      <c r="A838" s="972"/>
      <c r="B838" s="973"/>
      <c r="C838" s="971" t="s">
        <v>464</v>
      </c>
      <c r="F838" s="145"/>
      <c r="G838" s="145"/>
      <c r="H838" s="145"/>
      <c r="I838" s="145"/>
      <c r="S838" s="58"/>
      <c r="T838" s="58"/>
    </row>
    <row r="839" spans="6:20" ht="12.75">
      <c r="F839" s="145"/>
      <c r="G839" s="145"/>
      <c r="H839" s="145"/>
      <c r="I839" s="145"/>
      <c r="S839" s="58"/>
      <c r="T839" s="58"/>
    </row>
    <row r="840" spans="1:20" ht="15">
      <c r="A840" s="1792" t="s">
        <v>465</v>
      </c>
      <c r="B840" s="1792"/>
      <c r="C840" s="1792"/>
      <c r="D840" s="1792"/>
      <c r="E840" s="1792"/>
      <c r="F840" s="1792"/>
      <c r="G840" s="1792"/>
      <c r="H840" s="1792"/>
      <c r="I840" s="1792"/>
      <c r="J840" s="1792"/>
      <c r="K840" s="1792"/>
      <c r="L840" s="1792"/>
      <c r="M840" s="1792"/>
      <c r="N840" s="1792"/>
      <c r="O840" s="1792"/>
      <c r="P840" s="1792"/>
      <c r="Q840" s="1792"/>
      <c r="S840" s="1122"/>
      <c r="T840" s="1122"/>
    </row>
    <row r="841" spans="1:20" ht="12.75">
      <c r="A841" s="1865" t="s">
        <v>832</v>
      </c>
      <c r="B841" s="1865"/>
      <c r="C841" s="1865"/>
      <c r="D841" s="1865"/>
      <c r="E841" s="1865"/>
      <c r="F841" s="1865"/>
      <c r="G841" s="1865"/>
      <c r="H841" s="1865"/>
      <c r="I841" s="1865"/>
      <c r="J841" s="1865"/>
      <c r="K841" s="1865"/>
      <c r="L841" s="1865"/>
      <c r="M841" s="1865"/>
      <c r="N841" s="1865"/>
      <c r="O841" s="1865"/>
      <c r="P841" s="1865"/>
      <c r="Q841" s="1865"/>
      <c r="S841" s="58"/>
      <c r="T841" s="58"/>
    </row>
    <row r="842" spans="6:20" ht="13.5" thickBot="1">
      <c r="F842" s="145"/>
      <c r="G842" s="145"/>
      <c r="H842" s="145"/>
      <c r="I842" s="145"/>
      <c r="S842" s="58"/>
      <c r="T842" s="58"/>
    </row>
    <row r="843" spans="1:20" ht="12.75">
      <c r="A843" s="1839" t="s">
        <v>1</v>
      </c>
      <c r="B843" s="1710" t="s">
        <v>0</v>
      </c>
      <c r="C843" s="1713" t="s">
        <v>2</v>
      </c>
      <c r="D843" s="1713" t="s">
        <v>3</v>
      </c>
      <c r="E843" s="1713" t="s">
        <v>13</v>
      </c>
      <c r="F843" s="1717" t="s">
        <v>14</v>
      </c>
      <c r="G843" s="1718"/>
      <c r="H843" s="1718"/>
      <c r="I843" s="1719"/>
      <c r="J843" s="1713" t="s">
        <v>4</v>
      </c>
      <c r="K843" s="1713" t="s">
        <v>15</v>
      </c>
      <c r="L843" s="1713" t="s">
        <v>5</v>
      </c>
      <c r="M843" s="1713" t="s">
        <v>6</v>
      </c>
      <c r="N843" s="1713" t="s">
        <v>16</v>
      </c>
      <c r="O843" s="1720" t="s">
        <v>17</v>
      </c>
      <c r="P843" s="1713" t="s">
        <v>25</v>
      </c>
      <c r="Q843" s="1722" t="s">
        <v>26</v>
      </c>
      <c r="S843" s="58"/>
      <c r="T843" s="58"/>
    </row>
    <row r="844" spans="1:20" ht="33.75">
      <c r="A844" s="1840"/>
      <c r="B844" s="1711"/>
      <c r="C844" s="1714"/>
      <c r="D844" s="1716"/>
      <c r="E844" s="1716"/>
      <c r="F844" s="21" t="s">
        <v>18</v>
      </c>
      <c r="G844" s="21" t="s">
        <v>19</v>
      </c>
      <c r="H844" s="21" t="s">
        <v>20</v>
      </c>
      <c r="I844" s="21" t="s">
        <v>21</v>
      </c>
      <c r="J844" s="1716"/>
      <c r="K844" s="1716"/>
      <c r="L844" s="1716"/>
      <c r="M844" s="1716"/>
      <c r="N844" s="1716"/>
      <c r="O844" s="1721"/>
      <c r="P844" s="1716"/>
      <c r="Q844" s="1723"/>
      <c r="S844" s="58"/>
      <c r="T844" s="58"/>
    </row>
    <row r="845" spans="1:20" ht="12.75">
      <c r="A845" s="1841"/>
      <c r="B845" s="1800"/>
      <c r="C845" s="1716"/>
      <c r="D845" s="155" t="s">
        <v>7</v>
      </c>
      <c r="E845" s="155" t="s">
        <v>8</v>
      </c>
      <c r="F845" s="155" t="s">
        <v>9</v>
      </c>
      <c r="G845" s="155" t="s">
        <v>9</v>
      </c>
      <c r="H845" s="155" t="s">
        <v>9</v>
      </c>
      <c r="I845" s="155" t="s">
        <v>9</v>
      </c>
      <c r="J845" s="155" t="s">
        <v>22</v>
      </c>
      <c r="K845" s="155" t="s">
        <v>9</v>
      </c>
      <c r="L845" s="155" t="s">
        <v>22</v>
      </c>
      <c r="M845" s="155" t="s">
        <v>95</v>
      </c>
      <c r="N845" s="155" t="s">
        <v>10</v>
      </c>
      <c r="O845" s="155" t="s">
        <v>96</v>
      </c>
      <c r="P845" s="156" t="s">
        <v>27</v>
      </c>
      <c r="Q845" s="157" t="s">
        <v>28</v>
      </c>
      <c r="S845" s="58"/>
      <c r="T845" s="58"/>
    </row>
    <row r="846" spans="1:20" ht="13.5" thickBot="1">
      <c r="A846" s="158">
        <v>1</v>
      </c>
      <c r="B846" s="159">
        <v>2</v>
      </c>
      <c r="C846" s="160">
        <v>3</v>
      </c>
      <c r="D846" s="161">
        <v>4</v>
      </c>
      <c r="E846" s="161">
        <v>5</v>
      </c>
      <c r="F846" s="161">
        <v>6</v>
      </c>
      <c r="G846" s="161">
        <v>7</v>
      </c>
      <c r="H846" s="161">
        <v>8</v>
      </c>
      <c r="I846" s="161">
        <v>9</v>
      </c>
      <c r="J846" s="161">
        <v>10</v>
      </c>
      <c r="K846" s="161">
        <v>11</v>
      </c>
      <c r="L846" s="160">
        <v>12</v>
      </c>
      <c r="M846" s="161">
        <v>13</v>
      </c>
      <c r="N846" s="161">
        <v>14</v>
      </c>
      <c r="O846" s="162">
        <v>15</v>
      </c>
      <c r="P846" s="160">
        <v>16</v>
      </c>
      <c r="Q846" s="163">
        <v>17</v>
      </c>
      <c r="S846" s="58"/>
      <c r="T846" s="58"/>
    </row>
    <row r="847" spans="1:20" ht="12.75">
      <c r="A847" s="1848" t="s">
        <v>149</v>
      </c>
      <c r="B847" s="465">
        <v>1</v>
      </c>
      <c r="C847" s="1321" t="s">
        <v>569</v>
      </c>
      <c r="D847" s="1322">
        <v>14</v>
      </c>
      <c r="E847" s="1322">
        <v>2011</v>
      </c>
      <c r="F847" s="1323">
        <v>7.652</v>
      </c>
      <c r="G847" s="1323">
        <v>0.790092</v>
      </c>
      <c r="H847" s="1323">
        <v>3.04</v>
      </c>
      <c r="I847" s="1323">
        <v>3.821908</v>
      </c>
      <c r="J847" s="1323">
        <v>517.4</v>
      </c>
      <c r="K847" s="1323">
        <v>3.821908</v>
      </c>
      <c r="L847" s="1323">
        <v>517.4</v>
      </c>
      <c r="M847" s="1324">
        <v>0.007386756861229224</v>
      </c>
      <c r="N847" s="1325">
        <v>306.39900000000006</v>
      </c>
      <c r="O847" s="1325">
        <v>2.2632949155237734</v>
      </c>
      <c r="P847" s="1325">
        <v>443.2054116737534</v>
      </c>
      <c r="Q847" s="1326">
        <v>135.7976949314264</v>
      </c>
      <c r="S847" s="58"/>
      <c r="T847" s="58"/>
    </row>
    <row r="848" spans="1:20" ht="12.75">
      <c r="A848" s="1858"/>
      <c r="B848" s="166">
        <v>2</v>
      </c>
      <c r="C848" s="1327" t="s">
        <v>901</v>
      </c>
      <c r="D848" s="1328">
        <v>20</v>
      </c>
      <c r="E848" s="1328">
        <v>1975</v>
      </c>
      <c r="F848" s="1329">
        <v>14.881</v>
      </c>
      <c r="G848" s="1329">
        <v>2.193</v>
      </c>
      <c r="H848" s="1329">
        <v>3.2</v>
      </c>
      <c r="I848" s="1329">
        <v>9.488</v>
      </c>
      <c r="J848" s="1329">
        <v>1147.92</v>
      </c>
      <c r="K848" s="1329">
        <v>9.488</v>
      </c>
      <c r="L848" s="1329">
        <v>1147.92</v>
      </c>
      <c r="M848" s="1330">
        <v>0.008265384347341278</v>
      </c>
      <c r="N848" s="1331">
        <v>306.39900000000006</v>
      </c>
      <c r="O848" s="1331">
        <v>2.5325054986410205</v>
      </c>
      <c r="P848" s="1331">
        <v>495.92306084047664</v>
      </c>
      <c r="Q848" s="1332">
        <v>151.95032991846125</v>
      </c>
      <c r="S848" s="58"/>
      <c r="T848" s="58"/>
    </row>
    <row r="849" spans="1:20" ht="12.75">
      <c r="A849" s="1858"/>
      <c r="B849" s="166">
        <v>3</v>
      </c>
      <c r="C849" s="1327" t="s">
        <v>902</v>
      </c>
      <c r="D849" s="1328">
        <v>20</v>
      </c>
      <c r="E849" s="1328">
        <v>1975</v>
      </c>
      <c r="F849" s="1329">
        <v>15.179</v>
      </c>
      <c r="G849" s="1329">
        <v>1.9125</v>
      </c>
      <c r="H849" s="1329">
        <v>3.2</v>
      </c>
      <c r="I849" s="1329">
        <v>10.0665</v>
      </c>
      <c r="J849" s="1329">
        <v>1127.03</v>
      </c>
      <c r="K849" s="1329">
        <v>10.0665</v>
      </c>
      <c r="L849" s="1329">
        <v>1127.03</v>
      </c>
      <c r="M849" s="1330">
        <v>0.00893188291349831</v>
      </c>
      <c r="N849" s="1331">
        <v>306.39900000000006</v>
      </c>
      <c r="O849" s="1331">
        <v>2.7367199928129695</v>
      </c>
      <c r="P849" s="1331">
        <v>535.9129748098986</v>
      </c>
      <c r="Q849" s="1332">
        <v>164.20319956877816</v>
      </c>
      <c r="S849" s="58"/>
      <c r="T849" s="58"/>
    </row>
    <row r="850" spans="1:20" ht="12.75">
      <c r="A850" s="1858"/>
      <c r="B850" s="166">
        <v>4</v>
      </c>
      <c r="C850" s="1333" t="s">
        <v>553</v>
      </c>
      <c r="D850" s="1334">
        <v>21</v>
      </c>
      <c r="E850" s="1334">
        <v>2010</v>
      </c>
      <c r="F850" s="1335">
        <v>11.568</v>
      </c>
      <c r="G850" s="1335">
        <v>0.204</v>
      </c>
      <c r="H850" s="1335">
        <v>2</v>
      </c>
      <c r="I850" s="1335">
        <v>9.364001</v>
      </c>
      <c r="J850" s="1335">
        <v>1013.26</v>
      </c>
      <c r="K850" s="1335">
        <v>9.364001</v>
      </c>
      <c r="L850" s="1335">
        <v>1013.26</v>
      </c>
      <c r="M850" s="1336">
        <v>0.009241459250340485</v>
      </c>
      <c r="N850" s="1337">
        <v>306.39900000000006</v>
      </c>
      <c r="O850" s="1337">
        <v>2.8315738728450746</v>
      </c>
      <c r="P850" s="1337">
        <v>554.4875550204291</v>
      </c>
      <c r="Q850" s="1338">
        <v>169.8944323707045</v>
      </c>
      <c r="S850" s="58"/>
      <c r="T850" s="58"/>
    </row>
    <row r="851" spans="1:20" ht="12.75">
      <c r="A851" s="1858"/>
      <c r="B851" s="166">
        <v>5</v>
      </c>
      <c r="C851" s="974"/>
      <c r="D851" s="975"/>
      <c r="E851" s="975"/>
      <c r="F851" s="975"/>
      <c r="G851" s="975"/>
      <c r="H851" s="975"/>
      <c r="I851" s="975"/>
      <c r="J851" s="975"/>
      <c r="K851" s="975"/>
      <c r="L851" s="975"/>
      <c r="M851" s="976"/>
      <c r="N851" s="977"/>
      <c r="O851" s="977"/>
      <c r="P851" s="977"/>
      <c r="Q851" s="978"/>
      <c r="S851" s="58"/>
      <c r="T851" s="58"/>
    </row>
    <row r="852" spans="1:20" ht="12.75">
      <c r="A852" s="1858"/>
      <c r="B852" s="166">
        <v>6</v>
      </c>
      <c r="C852" s="974"/>
      <c r="D852" s="975"/>
      <c r="E852" s="975"/>
      <c r="F852" s="975"/>
      <c r="G852" s="975"/>
      <c r="H852" s="975"/>
      <c r="I852" s="975"/>
      <c r="J852" s="975"/>
      <c r="K852" s="975"/>
      <c r="L852" s="975"/>
      <c r="M852" s="976"/>
      <c r="N852" s="977"/>
      <c r="O852" s="977"/>
      <c r="P852" s="977"/>
      <c r="Q852" s="978"/>
      <c r="S852" s="58"/>
      <c r="T852" s="58"/>
    </row>
    <row r="853" spans="1:20" ht="12.75">
      <c r="A853" s="1858"/>
      <c r="B853" s="166">
        <v>7</v>
      </c>
      <c r="C853" s="974"/>
      <c r="D853" s="975"/>
      <c r="E853" s="975"/>
      <c r="F853" s="975"/>
      <c r="G853" s="975"/>
      <c r="H853" s="975"/>
      <c r="I853" s="975"/>
      <c r="J853" s="975"/>
      <c r="K853" s="975"/>
      <c r="L853" s="975"/>
      <c r="M853" s="976"/>
      <c r="N853" s="977"/>
      <c r="O853" s="977"/>
      <c r="P853" s="977"/>
      <c r="Q853" s="978"/>
      <c r="S853" s="58"/>
      <c r="T853" s="58"/>
    </row>
    <row r="854" spans="1:20" ht="12.75">
      <c r="A854" s="1858"/>
      <c r="B854" s="166">
        <v>8</v>
      </c>
      <c r="C854" s="974"/>
      <c r="D854" s="975"/>
      <c r="E854" s="975"/>
      <c r="F854" s="975"/>
      <c r="G854" s="975"/>
      <c r="H854" s="975"/>
      <c r="I854" s="975"/>
      <c r="J854" s="975"/>
      <c r="K854" s="975"/>
      <c r="L854" s="975"/>
      <c r="M854" s="976"/>
      <c r="N854" s="977"/>
      <c r="O854" s="977"/>
      <c r="P854" s="977"/>
      <c r="Q854" s="978"/>
      <c r="S854" s="58"/>
      <c r="T854" s="58"/>
    </row>
    <row r="855" spans="1:20" ht="12.75">
      <c r="A855" s="1858"/>
      <c r="B855" s="166">
        <v>9</v>
      </c>
      <c r="C855" s="974"/>
      <c r="D855" s="975"/>
      <c r="E855" s="975"/>
      <c r="F855" s="975"/>
      <c r="G855" s="975"/>
      <c r="H855" s="975"/>
      <c r="I855" s="975"/>
      <c r="J855" s="975"/>
      <c r="K855" s="975"/>
      <c r="L855" s="975"/>
      <c r="M855" s="976"/>
      <c r="N855" s="977"/>
      <c r="O855" s="977"/>
      <c r="P855" s="977"/>
      <c r="Q855" s="978"/>
      <c r="S855" s="58"/>
      <c r="T855" s="58"/>
    </row>
    <row r="856" spans="1:20" ht="13.5" thickBot="1">
      <c r="A856" s="1858"/>
      <c r="B856" s="166">
        <v>10</v>
      </c>
      <c r="C856" s="979"/>
      <c r="D856" s="980"/>
      <c r="E856" s="980"/>
      <c r="F856" s="980"/>
      <c r="G856" s="980"/>
      <c r="H856" s="980"/>
      <c r="I856" s="980"/>
      <c r="J856" s="980"/>
      <c r="K856" s="980"/>
      <c r="L856" s="980"/>
      <c r="M856" s="981"/>
      <c r="N856" s="982"/>
      <c r="O856" s="982"/>
      <c r="P856" s="982"/>
      <c r="Q856" s="983"/>
      <c r="S856" s="58"/>
      <c r="T856" s="58"/>
    </row>
    <row r="857" spans="1:20" ht="12.75">
      <c r="A857" s="1859" t="s">
        <v>157</v>
      </c>
      <c r="B857" s="17">
        <v>1</v>
      </c>
      <c r="C857" s="984"/>
      <c r="D857" s="985"/>
      <c r="E857" s="985"/>
      <c r="F857" s="986"/>
      <c r="G857" s="986"/>
      <c r="H857" s="986"/>
      <c r="I857" s="986"/>
      <c r="J857" s="986"/>
      <c r="K857" s="986"/>
      <c r="L857" s="986"/>
      <c r="M857" s="987"/>
      <c r="N857" s="988"/>
      <c r="O857" s="988"/>
      <c r="P857" s="988"/>
      <c r="Q857" s="989"/>
      <c r="S857" s="58"/>
      <c r="T857" s="58"/>
    </row>
    <row r="858" spans="1:20" ht="12.75">
      <c r="A858" s="1860"/>
      <c r="B858" s="18">
        <v>2</v>
      </c>
      <c r="C858" s="990"/>
      <c r="D858" s="990"/>
      <c r="E858" s="990"/>
      <c r="F858" s="991"/>
      <c r="G858" s="991"/>
      <c r="H858" s="991"/>
      <c r="I858" s="991"/>
      <c r="J858" s="991"/>
      <c r="K858" s="991"/>
      <c r="L858" s="991"/>
      <c r="M858" s="992"/>
      <c r="N858" s="948"/>
      <c r="O858" s="948"/>
      <c r="P858" s="948"/>
      <c r="Q858" s="949"/>
      <c r="S858" s="58"/>
      <c r="T858" s="58"/>
    </row>
    <row r="859" spans="1:20" ht="12.75">
      <c r="A859" s="1860"/>
      <c r="B859" s="18">
        <v>3</v>
      </c>
      <c r="C859" s="990"/>
      <c r="D859" s="990"/>
      <c r="E859" s="990"/>
      <c r="F859" s="991"/>
      <c r="G859" s="991"/>
      <c r="H859" s="991"/>
      <c r="I859" s="991"/>
      <c r="J859" s="991"/>
      <c r="K859" s="991"/>
      <c r="L859" s="991"/>
      <c r="M859" s="992"/>
      <c r="N859" s="948"/>
      <c r="O859" s="948"/>
      <c r="P859" s="948"/>
      <c r="Q859" s="949"/>
      <c r="S859" s="58"/>
      <c r="T859" s="58"/>
    </row>
    <row r="860" spans="1:20" ht="12.75">
      <c r="A860" s="1860"/>
      <c r="B860" s="18">
        <v>4</v>
      </c>
      <c r="C860" s="990"/>
      <c r="D860" s="990"/>
      <c r="E860" s="990"/>
      <c r="F860" s="991"/>
      <c r="G860" s="991"/>
      <c r="H860" s="991"/>
      <c r="I860" s="991"/>
      <c r="J860" s="991"/>
      <c r="K860" s="991"/>
      <c r="L860" s="991"/>
      <c r="M860" s="992"/>
      <c r="N860" s="948"/>
      <c r="O860" s="948"/>
      <c r="P860" s="948"/>
      <c r="Q860" s="949"/>
      <c r="S860" s="58"/>
      <c r="T860" s="58"/>
    </row>
    <row r="861" spans="1:20" ht="12.75">
      <c r="A861" s="1860"/>
      <c r="B861" s="18">
        <v>5</v>
      </c>
      <c r="C861" s="990"/>
      <c r="D861" s="990"/>
      <c r="E861" s="990"/>
      <c r="F861" s="991"/>
      <c r="G861" s="991"/>
      <c r="H861" s="991"/>
      <c r="I861" s="991"/>
      <c r="J861" s="991"/>
      <c r="K861" s="991"/>
      <c r="L861" s="991"/>
      <c r="M861" s="992"/>
      <c r="N861" s="948"/>
      <c r="O861" s="948"/>
      <c r="P861" s="948"/>
      <c r="Q861" s="949"/>
      <c r="S861" s="58"/>
      <c r="T861" s="58"/>
    </row>
    <row r="862" spans="1:20" ht="12.75">
      <c r="A862" s="1860"/>
      <c r="B862" s="18">
        <v>6</v>
      </c>
      <c r="C862" s="990"/>
      <c r="D862" s="990"/>
      <c r="E862" s="990"/>
      <c r="F862" s="991"/>
      <c r="G862" s="991"/>
      <c r="H862" s="991"/>
      <c r="I862" s="991"/>
      <c r="J862" s="991"/>
      <c r="K862" s="991"/>
      <c r="L862" s="991"/>
      <c r="M862" s="992"/>
      <c r="N862" s="948"/>
      <c r="O862" s="948"/>
      <c r="P862" s="948"/>
      <c r="Q862" s="949"/>
      <c r="S862" s="58"/>
      <c r="T862" s="58"/>
    </row>
    <row r="863" spans="1:20" ht="12.75">
      <c r="A863" s="1860"/>
      <c r="B863" s="18">
        <v>7</v>
      </c>
      <c r="C863" s="993"/>
      <c r="D863" s="990"/>
      <c r="E863" s="990"/>
      <c r="F863" s="991"/>
      <c r="G863" s="991"/>
      <c r="H863" s="991"/>
      <c r="I863" s="991"/>
      <c r="J863" s="991"/>
      <c r="K863" s="991"/>
      <c r="L863" s="991"/>
      <c r="M863" s="992"/>
      <c r="N863" s="948"/>
      <c r="O863" s="948"/>
      <c r="P863" s="948"/>
      <c r="Q863" s="949"/>
      <c r="S863" s="58"/>
      <c r="T863" s="58"/>
    </row>
    <row r="864" spans="1:20" ht="12.75">
      <c r="A864" s="1860"/>
      <c r="B864" s="18">
        <v>8</v>
      </c>
      <c r="C864" s="993"/>
      <c r="D864" s="990"/>
      <c r="E864" s="990"/>
      <c r="F864" s="991"/>
      <c r="G864" s="991"/>
      <c r="H864" s="991"/>
      <c r="I864" s="991"/>
      <c r="J864" s="991"/>
      <c r="K864" s="991"/>
      <c r="L864" s="991"/>
      <c r="M864" s="992"/>
      <c r="N864" s="948"/>
      <c r="O864" s="948"/>
      <c r="P864" s="948"/>
      <c r="Q864" s="949"/>
      <c r="S864" s="58"/>
      <c r="T864" s="58"/>
    </row>
    <row r="865" spans="1:20" ht="12.75">
      <c r="A865" s="1860"/>
      <c r="B865" s="18">
        <v>9</v>
      </c>
      <c r="C865" s="993"/>
      <c r="D865" s="990"/>
      <c r="E865" s="990"/>
      <c r="F865" s="991"/>
      <c r="G865" s="991"/>
      <c r="H865" s="991"/>
      <c r="I865" s="991"/>
      <c r="J865" s="991"/>
      <c r="K865" s="991"/>
      <c r="L865" s="991"/>
      <c r="M865" s="992"/>
      <c r="N865" s="948"/>
      <c r="O865" s="948"/>
      <c r="P865" s="948"/>
      <c r="Q865" s="949"/>
      <c r="S865" s="58"/>
      <c r="T865" s="58"/>
    </row>
    <row r="866" spans="1:20" ht="13.5" thickBot="1">
      <c r="A866" s="1861"/>
      <c r="B866" s="60">
        <v>10</v>
      </c>
      <c r="C866" s="993"/>
      <c r="D866" s="990"/>
      <c r="E866" s="990"/>
      <c r="F866" s="991"/>
      <c r="G866" s="991"/>
      <c r="H866" s="991"/>
      <c r="I866" s="991"/>
      <c r="J866" s="991"/>
      <c r="K866" s="991"/>
      <c r="L866" s="991"/>
      <c r="M866" s="992"/>
      <c r="N866" s="948"/>
      <c r="O866" s="948"/>
      <c r="P866" s="948"/>
      <c r="Q866" s="949"/>
      <c r="S866" s="58"/>
      <c r="T866" s="58"/>
    </row>
    <row r="867" spans="1:20" ht="12.75">
      <c r="A867" s="1862" t="s">
        <v>167</v>
      </c>
      <c r="B867" s="196">
        <v>1</v>
      </c>
      <c r="C867" s="994"/>
      <c r="D867" s="995"/>
      <c r="E867" s="995"/>
      <c r="F867" s="996"/>
      <c r="G867" s="996"/>
      <c r="H867" s="996"/>
      <c r="I867" s="996"/>
      <c r="J867" s="996"/>
      <c r="K867" s="996"/>
      <c r="L867" s="996"/>
      <c r="M867" s="997"/>
      <c r="N867" s="951"/>
      <c r="O867" s="951"/>
      <c r="P867" s="951"/>
      <c r="Q867" s="952"/>
      <c r="S867" s="58"/>
      <c r="T867" s="58"/>
    </row>
    <row r="868" spans="1:20" ht="12.75">
      <c r="A868" s="1863"/>
      <c r="B868" s="205">
        <v>2</v>
      </c>
      <c r="C868" s="998"/>
      <c r="D868" s="999"/>
      <c r="E868" s="999"/>
      <c r="F868" s="1000"/>
      <c r="G868" s="1000"/>
      <c r="H868" s="1000"/>
      <c r="I868" s="1000"/>
      <c r="J868" s="1000"/>
      <c r="K868" s="1000"/>
      <c r="L868" s="1000"/>
      <c r="M868" s="1001"/>
      <c r="N868" s="954"/>
      <c r="O868" s="954"/>
      <c r="P868" s="954"/>
      <c r="Q868" s="955"/>
      <c r="S868" s="58"/>
      <c r="T868" s="58"/>
    </row>
    <row r="869" spans="1:20" ht="12.75">
      <c r="A869" s="1863"/>
      <c r="B869" s="205">
        <v>3</v>
      </c>
      <c r="C869" s="998"/>
      <c r="D869" s="999"/>
      <c r="E869" s="999"/>
      <c r="F869" s="1000"/>
      <c r="G869" s="1000"/>
      <c r="H869" s="1000"/>
      <c r="I869" s="1000"/>
      <c r="J869" s="1000"/>
      <c r="K869" s="1000"/>
      <c r="L869" s="1000"/>
      <c r="M869" s="1001"/>
      <c r="N869" s="954"/>
      <c r="O869" s="954"/>
      <c r="P869" s="954"/>
      <c r="Q869" s="955"/>
      <c r="S869" s="58"/>
      <c r="T869" s="58"/>
    </row>
    <row r="870" spans="1:20" ht="12.75">
      <c r="A870" s="1863"/>
      <c r="B870" s="205">
        <v>4</v>
      </c>
      <c r="C870" s="998"/>
      <c r="D870" s="999"/>
      <c r="E870" s="999"/>
      <c r="F870" s="1000"/>
      <c r="G870" s="1000"/>
      <c r="H870" s="1000"/>
      <c r="I870" s="1000"/>
      <c r="J870" s="1000"/>
      <c r="K870" s="1000"/>
      <c r="L870" s="1000"/>
      <c r="M870" s="1001"/>
      <c r="N870" s="954"/>
      <c r="O870" s="954"/>
      <c r="P870" s="954"/>
      <c r="Q870" s="955"/>
      <c r="S870" s="58"/>
      <c r="T870" s="58"/>
    </row>
    <row r="871" spans="1:20" ht="12.75">
      <c r="A871" s="1863"/>
      <c r="B871" s="205">
        <v>5</v>
      </c>
      <c r="C871" s="998"/>
      <c r="D871" s="999"/>
      <c r="E871" s="999"/>
      <c r="F871" s="1000"/>
      <c r="G871" s="1000"/>
      <c r="H871" s="1000"/>
      <c r="I871" s="1000"/>
      <c r="J871" s="1000"/>
      <c r="K871" s="1000"/>
      <c r="L871" s="1000"/>
      <c r="M871" s="1001"/>
      <c r="N871" s="954"/>
      <c r="O871" s="954"/>
      <c r="P871" s="954"/>
      <c r="Q871" s="955"/>
      <c r="S871" s="58"/>
      <c r="T871" s="58"/>
    </row>
    <row r="872" spans="1:20" ht="12.75">
      <c r="A872" s="1863"/>
      <c r="B872" s="205">
        <v>6</v>
      </c>
      <c r="C872" s="998"/>
      <c r="D872" s="999"/>
      <c r="E872" s="999"/>
      <c r="F872" s="1000"/>
      <c r="G872" s="1000"/>
      <c r="H872" s="1000"/>
      <c r="I872" s="1000"/>
      <c r="J872" s="1000"/>
      <c r="K872" s="1000"/>
      <c r="L872" s="1000"/>
      <c r="M872" s="1001"/>
      <c r="N872" s="954"/>
      <c r="O872" s="954"/>
      <c r="P872" s="954"/>
      <c r="Q872" s="955"/>
      <c r="S872" s="58"/>
      <c r="T872" s="58"/>
    </row>
    <row r="873" spans="1:20" ht="12.75">
      <c r="A873" s="1863"/>
      <c r="B873" s="205">
        <v>7</v>
      </c>
      <c r="C873" s="998"/>
      <c r="D873" s="999"/>
      <c r="E873" s="999"/>
      <c r="F873" s="1000"/>
      <c r="G873" s="1000"/>
      <c r="H873" s="1000"/>
      <c r="I873" s="1000"/>
      <c r="J873" s="1000"/>
      <c r="K873" s="1000"/>
      <c r="L873" s="1000"/>
      <c r="M873" s="1001"/>
      <c r="N873" s="954"/>
      <c r="O873" s="954"/>
      <c r="P873" s="954"/>
      <c r="Q873" s="955"/>
      <c r="S873" s="58"/>
      <c r="T873" s="58"/>
    </row>
    <row r="874" spans="1:20" ht="12.75">
      <c r="A874" s="1863"/>
      <c r="B874" s="205">
        <v>8</v>
      </c>
      <c r="C874" s="998"/>
      <c r="D874" s="999"/>
      <c r="E874" s="999"/>
      <c r="F874" s="1000"/>
      <c r="G874" s="1000"/>
      <c r="H874" s="1000"/>
      <c r="I874" s="1000"/>
      <c r="J874" s="1000"/>
      <c r="K874" s="1000"/>
      <c r="L874" s="1000"/>
      <c r="M874" s="1001"/>
      <c r="N874" s="954"/>
      <c r="O874" s="954"/>
      <c r="P874" s="954"/>
      <c r="Q874" s="955"/>
      <c r="S874" s="58"/>
      <c r="T874" s="58"/>
    </row>
    <row r="875" spans="1:20" ht="12.75">
      <c r="A875" s="1863"/>
      <c r="B875" s="205">
        <v>9</v>
      </c>
      <c r="C875" s="998"/>
      <c r="D875" s="999"/>
      <c r="E875" s="999"/>
      <c r="F875" s="1000"/>
      <c r="G875" s="1000"/>
      <c r="H875" s="1000"/>
      <c r="I875" s="1000"/>
      <c r="J875" s="1000"/>
      <c r="K875" s="1000"/>
      <c r="L875" s="1000"/>
      <c r="M875" s="1001"/>
      <c r="N875" s="954"/>
      <c r="O875" s="954"/>
      <c r="P875" s="954"/>
      <c r="Q875" s="955"/>
      <c r="S875" s="58"/>
      <c r="T875" s="58"/>
    </row>
    <row r="876" spans="1:20" ht="13.5" thickBot="1">
      <c r="A876" s="1864"/>
      <c r="B876" s="214">
        <v>10</v>
      </c>
      <c r="C876" s="1002"/>
      <c r="D876" s="1003"/>
      <c r="E876" s="1003"/>
      <c r="F876" s="1004"/>
      <c r="G876" s="1004"/>
      <c r="H876" s="1004"/>
      <c r="I876" s="1004"/>
      <c r="J876" s="1004"/>
      <c r="K876" s="1004"/>
      <c r="L876" s="1004"/>
      <c r="M876" s="1005"/>
      <c r="N876" s="956"/>
      <c r="O876" s="956"/>
      <c r="P876" s="956"/>
      <c r="Q876" s="957"/>
      <c r="S876" s="58"/>
      <c r="T876" s="58"/>
    </row>
    <row r="877" spans="1:20" ht="12.75">
      <c r="A877" s="1853" t="s">
        <v>178</v>
      </c>
      <c r="B877" s="125">
        <v>1</v>
      </c>
      <c r="C877" s="1339" t="s">
        <v>903</v>
      </c>
      <c r="D877" s="1340">
        <v>73</v>
      </c>
      <c r="E877" s="1340">
        <v>1966</v>
      </c>
      <c r="F877" s="1341">
        <v>42.498</v>
      </c>
      <c r="G877" s="1341">
        <v>4.861881</v>
      </c>
      <c r="H877" s="1341">
        <v>0.76</v>
      </c>
      <c r="I877" s="1341">
        <v>36.876124</v>
      </c>
      <c r="J877" s="1341">
        <v>2087.05</v>
      </c>
      <c r="K877" s="1341">
        <v>36.876124</v>
      </c>
      <c r="L877" s="1341">
        <v>2087.05</v>
      </c>
      <c r="M877" s="1342">
        <v>0.017669017991902444</v>
      </c>
      <c r="N877" s="1343">
        <v>306.39900000000006</v>
      </c>
      <c r="O877" s="1343">
        <v>5.413769443700918</v>
      </c>
      <c r="P877" s="1343">
        <v>1060.1410795141467</v>
      </c>
      <c r="Q877" s="1344">
        <v>324.8261666220551</v>
      </c>
      <c r="S877" s="58"/>
      <c r="T877" s="58"/>
    </row>
    <row r="878" spans="1:20" ht="12.75">
      <c r="A878" s="1854"/>
      <c r="B878" s="125">
        <v>2</v>
      </c>
      <c r="C878" s="1339" t="s">
        <v>904</v>
      </c>
      <c r="D878" s="1340">
        <v>37</v>
      </c>
      <c r="E878" s="1340">
        <v>1986</v>
      </c>
      <c r="F878" s="1341">
        <v>50.655</v>
      </c>
      <c r="G878" s="1341">
        <v>3.9984</v>
      </c>
      <c r="H878" s="1341">
        <v>5.92</v>
      </c>
      <c r="I878" s="1341">
        <v>40.736596</v>
      </c>
      <c r="J878" s="1341">
        <v>2244.37</v>
      </c>
      <c r="K878" s="1341">
        <v>40.736596</v>
      </c>
      <c r="L878" s="1341">
        <v>2244.37</v>
      </c>
      <c r="M878" s="1342">
        <v>0.01815057053872579</v>
      </c>
      <c r="N878" s="1343">
        <v>306.39900000000006</v>
      </c>
      <c r="O878" s="1343">
        <v>5.561316662495044</v>
      </c>
      <c r="P878" s="1343">
        <v>1089.0342323235473</v>
      </c>
      <c r="Q878" s="1344">
        <v>333.67899974970265</v>
      </c>
      <c r="S878" s="58"/>
      <c r="T878" s="58"/>
    </row>
    <row r="879" spans="1:20" ht="12.75">
      <c r="A879" s="1854"/>
      <c r="B879" s="125">
        <v>3</v>
      </c>
      <c r="C879" s="1339" t="s">
        <v>544</v>
      </c>
      <c r="D879" s="1340">
        <v>38</v>
      </c>
      <c r="E879" s="1340">
        <v>1987</v>
      </c>
      <c r="F879" s="1341">
        <v>53.297</v>
      </c>
      <c r="G879" s="1341">
        <v>4.131</v>
      </c>
      <c r="H879" s="1341">
        <v>7.36</v>
      </c>
      <c r="I879" s="1341">
        <v>41.806004</v>
      </c>
      <c r="J879" s="1341">
        <v>2284.84</v>
      </c>
      <c r="K879" s="1341">
        <v>41.806004</v>
      </c>
      <c r="L879" s="1341">
        <v>2284.84</v>
      </c>
      <c r="M879" s="1342">
        <v>0.01829712540046568</v>
      </c>
      <c r="N879" s="1343">
        <v>313.92</v>
      </c>
      <c r="O879" s="1343">
        <v>5.743833605714186</v>
      </c>
      <c r="P879" s="1343">
        <v>1097.8275240279406</v>
      </c>
      <c r="Q879" s="1344">
        <v>344.63001634285115</v>
      </c>
      <c r="S879" s="58"/>
      <c r="T879" s="58"/>
    </row>
    <row r="880" spans="1:20" ht="12.75">
      <c r="A880" s="1854"/>
      <c r="B880" s="125">
        <v>4</v>
      </c>
      <c r="C880" s="1339" t="s">
        <v>905</v>
      </c>
      <c r="D880" s="1340">
        <v>19</v>
      </c>
      <c r="E880" s="1340">
        <v>1969</v>
      </c>
      <c r="F880" s="1341">
        <v>23.292</v>
      </c>
      <c r="G880" s="1341">
        <v>1.734</v>
      </c>
      <c r="H880" s="1341">
        <v>0</v>
      </c>
      <c r="I880" s="1341">
        <v>21.557999</v>
      </c>
      <c r="J880" s="1341">
        <v>1148.45</v>
      </c>
      <c r="K880" s="1341">
        <v>21.557999</v>
      </c>
      <c r="L880" s="1341">
        <v>1148.45</v>
      </c>
      <c r="M880" s="1342">
        <v>0.01877138665157386</v>
      </c>
      <c r="N880" s="1343">
        <v>313.92</v>
      </c>
      <c r="O880" s="1343">
        <v>5.8927136976620655</v>
      </c>
      <c r="P880" s="1343">
        <v>1126.2831990944314</v>
      </c>
      <c r="Q880" s="1344">
        <v>353.56282185972395</v>
      </c>
      <c r="S880" s="58"/>
      <c r="T880" s="58"/>
    </row>
    <row r="881" spans="1:20" ht="12.75">
      <c r="A881" s="1854"/>
      <c r="B881" s="125">
        <v>5</v>
      </c>
      <c r="C881" s="1339" t="s">
        <v>906</v>
      </c>
      <c r="D881" s="1340">
        <v>52</v>
      </c>
      <c r="E881" s="1340">
        <v>1994</v>
      </c>
      <c r="F881" s="1341">
        <v>75.489</v>
      </c>
      <c r="G881" s="1341">
        <v>8.5425</v>
      </c>
      <c r="H881" s="1341">
        <v>8.32</v>
      </c>
      <c r="I881" s="1341">
        <v>58.626503</v>
      </c>
      <c r="J881" s="1341">
        <v>3006.49</v>
      </c>
      <c r="K881" s="1341">
        <v>58.626503</v>
      </c>
      <c r="L881" s="1341">
        <v>3006.49</v>
      </c>
      <c r="M881" s="1342">
        <v>0.019499982704083502</v>
      </c>
      <c r="N881" s="1343">
        <v>306.39900000000006</v>
      </c>
      <c r="O881" s="1343">
        <v>5.974775200548482</v>
      </c>
      <c r="P881" s="1343">
        <v>1169.9989622450103</v>
      </c>
      <c r="Q881" s="1344">
        <v>358.486512032909</v>
      </c>
      <c r="S881" s="58"/>
      <c r="T881" s="58"/>
    </row>
    <row r="882" spans="1:20" ht="12.75">
      <c r="A882" s="1854"/>
      <c r="B882" s="125">
        <v>6</v>
      </c>
      <c r="C882" s="1339" t="s">
        <v>545</v>
      </c>
      <c r="D882" s="1340">
        <v>38</v>
      </c>
      <c r="E882" s="1340">
        <v>1978</v>
      </c>
      <c r="F882" s="1341">
        <v>48.848</v>
      </c>
      <c r="G882" s="1341">
        <v>4.96434</v>
      </c>
      <c r="H882" s="1341">
        <v>5.92</v>
      </c>
      <c r="I882" s="1341">
        <v>37.963659</v>
      </c>
      <c r="J882" s="1341">
        <v>1934.43</v>
      </c>
      <c r="K882" s="1341">
        <v>37.963659</v>
      </c>
      <c r="L882" s="1341">
        <v>1934.43</v>
      </c>
      <c r="M882" s="1342">
        <v>0.019625243094865154</v>
      </c>
      <c r="N882" s="1343">
        <v>306.39900000000006</v>
      </c>
      <c r="O882" s="1343">
        <v>6.013154859023589</v>
      </c>
      <c r="P882" s="1343">
        <v>1177.5145856919094</v>
      </c>
      <c r="Q882" s="1344">
        <v>360.78929154141537</v>
      </c>
      <c r="S882" s="58"/>
      <c r="T882" s="58"/>
    </row>
    <row r="883" spans="1:20" ht="12.75">
      <c r="A883" s="1854"/>
      <c r="B883" s="125">
        <v>7</v>
      </c>
      <c r="C883" s="1339" t="s">
        <v>542</v>
      </c>
      <c r="D883" s="1340">
        <v>10</v>
      </c>
      <c r="E883" s="1340">
        <v>1977</v>
      </c>
      <c r="F883" s="1341">
        <v>14.0409</v>
      </c>
      <c r="G883" s="1341">
        <v>0.969</v>
      </c>
      <c r="H883" s="1341">
        <v>1.6</v>
      </c>
      <c r="I883" s="1341">
        <v>11.4719</v>
      </c>
      <c r="J883" s="1341">
        <v>580.31</v>
      </c>
      <c r="K883" s="1341">
        <v>11.4719</v>
      </c>
      <c r="L883" s="1341">
        <v>580.31</v>
      </c>
      <c r="M883" s="1342">
        <v>0.019768571970153886</v>
      </c>
      <c r="N883" s="1343">
        <v>306.39900000000006</v>
      </c>
      <c r="O883" s="1343">
        <v>6.0570706830831815</v>
      </c>
      <c r="P883" s="1343">
        <v>1186.114318209233</v>
      </c>
      <c r="Q883" s="1344">
        <v>363.42424098499083</v>
      </c>
      <c r="S883" s="58"/>
      <c r="T883" s="58"/>
    </row>
    <row r="884" spans="1:20" ht="12.75">
      <c r="A884" s="1854"/>
      <c r="B884" s="125">
        <v>8</v>
      </c>
      <c r="C884" s="1339" t="s">
        <v>543</v>
      </c>
      <c r="D884" s="1340">
        <v>11</v>
      </c>
      <c r="E884" s="1340">
        <v>1976</v>
      </c>
      <c r="F884" s="1341">
        <v>14.0414</v>
      </c>
      <c r="G884" s="1341">
        <v>1.173</v>
      </c>
      <c r="H884" s="1341">
        <v>1.6</v>
      </c>
      <c r="I884" s="1341">
        <v>11.268401</v>
      </c>
      <c r="J884" s="1341">
        <v>568.63</v>
      </c>
      <c r="K884" s="1341">
        <v>11.268401</v>
      </c>
      <c r="L884" s="1341">
        <v>568.63</v>
      </c>
      <c r="M884" s="1342">
        <v>0.019816754304204844</v>
      </c>
      <c r="N884" s="1343">
        <v>306.39900000000006</v>
      </c>
      <c r="O884" s="1343">
        <v>6.071833702054061</v>
      </c>
      <c r="P884" s="1343">
        <v>1189.0052582522908</v>
      </c>
      <c r="Q884" s="1344">
        <v>364.3100221232437</v>
      </c>
      <c r="S884" s="58"/>
      <c r="T884" s="58"/>
    </row>
    <row r="885" spans="1:20" ht="12.75">
      <c r="A885" s="1854"/>
      <c r="B885" s="125">
        <v>9</v>
      </c>
      <c r="C885" s="1339" t="s">
        <v>546</v>
      </c>
      <c r="D885" s="1340">
        <v>37</v>
      </c>
      <c r="E885" s="1340">
        <v>1983</v>
      </c>
      <c r="F885" s="1341">
        <v>50.96</v>
      </c>
      <c r="G885" s="1341">
        <v>4.182</v>
      </c>
      <c r="H885" s="1341">
        <v>6.08</v>
      </c>
      <c r="I885" s="1341">
        <v>40.698003</v>
      </c>
      <c r="J885" s="1341">
        <v>2034.47</v>
      </c>
      <c r="K885" s="1341">
        <v>40.698003</v>
      </c>
      <c r="L885" s="1341">
        <v>2034.47</v>
      </c>
      <c r="M885" s="1342">
        <v>0.0200042286197388</v>
      </c>
      <c r="N885" s="1343">
        <v>306.39900000000006</v>
      </c>
      <c r="O885" s="1343">
        <v>6.12927564485935</v>
      </c>
      <c r="P885" s="1343">
        <v>1200.253717184328</v>
      </c>
      <c r="Q885" s="1344">
        <v>367.756538691561</v>
      </c>
      <c r="S885" s="58"/>
      <c r="T885" s="58"/>
    </row>
    <row r="886" spans="1:20" ht="13.5" thickBot="1">
      <c r="A886" s="1854"/>
      <c r="B886" s="229">
        <v>10</v>
      </c>
      <c r="C886" s="1345" t="s">
        <v>541</v>
      </c>
      <c r="D886" s="1346">
        <v>50</v>
      </c>
      <c r="E886" s="1346">
        <v>1985</v>
      </c>
      <c r="F886" s="1347">
        <v>79.709</v>
      </c>
      <c r="G886" s="1347">
        <v>5.661</v>
      </c>
      <c r="H886" s="1347">
        <v>8</v>
      </c>
      <c r="I886" s="1347">
        <v>66.048</v>
      </c>
      <c r="J886" s="1347">
        <v>3248.27</v>
      </c>
      <c r="K886" s="1347">
        <v>66.048</v>
      </c>
      <c r="L886" s="1347">
        <v>3248.27</v>
      </c>
      <c r="M886" s="1348">
        <v>0.020333285102531504</v>
      </c>
      <c r="N886" s="1349">
        <v>306.39900000000006</v>
      </c>
      <c r="O886" s="1349">
        <v>6.230098222130551</v>
      </c>
      <c r="P886" s="1349">
        <v>1219.9971061518902</v>
      </c>
      <c r="Q886" s="1350">
        <v>373.8058933278331</v>
      </c>
      <c r="S886" s="58"/>
      <c r="T886" s="58"/>
    </row>
    <row r="887" spans="1:20" ht="12.75">
      <c r="A887" s="1855" t="s">
        <v>189</v>
      </c>
      <c r="B887" s="238">
        <v>1</v>
      </c>
      <c r="C887" s="1351" t="s">
        <v>907</v>
      </c>
      <c r="D887" s="1352">
        <v>33</v>
      </c>
      <c r="E887" s="1352">
        <v>1978</v>
      </c>
      <c r="F887" s="1353">
        <v>26.814</v>
      </c>
      <c r="G887" s="1353">
        <v>2.191368</v>
      </c>
      <c r="H887" s="1353">
        <v>0.27</v>
      </c>
      <c r="I887" s="1353">
        <v>24.352631</v>
      </c>
      <c r="J887" s="1353">
        <v>1095.47</v>
      </c>
      <c r="K887" s="1353">
        <v>24.352631</v>
      </c>
      <c r="L887" s="1353">
        <v>1095.47</v>
      </c>
      <c r="M887" s="1354">
        <v>0.022230303887828966</v>
      </c>
      <c r="N887" s="1355">
        <v>306.39900000000006</v>
      </c>
      <c r="O887" s="1355">
        <v>6.811342880926909</v>
      </c>
      <c r="P887" s="1355">
        <v>1333.818233269738</v>
      </c>
      <c r="Q887" s="1356">
        <v>408.68057285561446</v>
      </c>
      <c r="S887" s="58"/>
      <c r="T887" s="58"/>
    </row>
    <row r="888" spans="1:20" ht="12.75">
      <c r="A888" s="1856"/>
      <c r="B888" s="247">
        <v>2</v>
      </c>
      <c r="C888" s="1357" t="s">
        <v>547</v>
      </c>
      <c r="D888" s="1358">
        <v>8</v>
      </c>
      <c r="E888" s="1358">
        <v>1980</v>
      </c>
      <c r="F888" s="1359">
        <v>15.9</v>
      </c>
      <c r="G888" s="1359">
        <v>0.408</v>
      </c>
      <c r="H888" s="1359">
        <v>1.28</v>
      </c>
      <c r="I888" s="1359">
        <v>14.212001</v>
      </c>
      <c r="J888" s="1359">
        <v>627.78</v>
      </c>
      <c r="K888" s="1359">
        <v>14.212001</v>
      </c>
      <c r="L888" s="1359">
        <v>627.78</v>
      </c>
      <c r="M888" s="1360">
        <v>0.022638505527414064</v>
      </c>
      <c r="N888" s="1361">
        <v>306.39900000000006</v>
      </c>
      <c r="O888" s="1361">
        <v>6.936415455094143</v>
      </c>
      <c r="P888" s="1361">
        <v>1358.3103316448437</v>
      </c>
      <c r="Q888" s="1362">
        <v>416.18492730564856</v>
      </c>
      <c r="S888" s="58"/>
      <c r="T888" s="58"/>
    </row>
    <row r="889" spans="1:20" ht="12.75">
      <c r="A889" s="1856"/>
      <c r="B889" s="247">
        <v>3</v>
      </c>
      <c r="C889" s="1357" t="s">
        <v>908</v>
      </c>
      <c r="D889" s="1358">
        <v>24</v>
      </c>
      <c r="E889" s="1358">
        <v>1965</v>
      </c>
      <c r="F889" s="1359">
        <v>27.8612</v>
      </c>
      <c r="G889" s="1359">
        <v>2.346</v>
      </c>
      <c r="H889" s="1359">
        <v>0.24</v>
      </c>
      <c r="I889" s="1359">
        <v>25.275202</v>
      </c>
      <c r="J889" s="1359">
        <v>1110.87</v>
      </c>
      <c r="K889" s="1359">
        <v>25.275202</v>
      </c>
      <c r="L889" s="1359">
        <v>1110.87</v>
      </c>
      <c r="M889" s="1360">
        <v>0.022752619118348683</v>
      </c>
      <c r="N889" s="1361">
        <v>306.39900000000006</v>
      </c>
      <c r="O889" s="1361">
        <v>6.97137974524292</v>
      </c>
      <c r="P889" s="1361">
        <v>1365.157147100921</v>
      </c>
      <c r="Q889" s="1362">
        <v>418.2827847145752</v>
      </c>
      <c r="S889" s="58"/>
      <c r="T889" s="58"/>
    </row>
    <row r="890" spans="1:20" ht="12.75">
      <c r="A890" s="1856"/>
      <c r="B890" s="247">
        <v>4</v>
      </c>
      <c r="C890" s="1357" t="s">
        <v>909</v>
      </c>
      <c r="D890" s="1358">
        <v>20</v>
      </c>
      <c r="E890" s="1358">
        <v>0</v>
      </c>
      <c r="F890" s="1359">
        <v>26.057</v>
      </c>
      <c r="G890" s="1359">
        <v>0</v>
      </c>
      <c r="H890" s="1359">
        <v>0</v>
      </c>
      <c r="I890" s="1359">
        <v>26.057001</v>
      </c>
      <c r="J890" s="1359">
        <v>1135.1</v>
      </c>
      <c r="K890" s="1359">
        <v>26.057001</v>
      </c>
      <c r="L890" s="1359">
        <v>1135.1</v>
      </c>
      <c r="M890" s="1360">
        <v>0.022955687604616335</v>
      </c>
      <c r="N890" s="1361">
        <v>306.39900000000006</v>
      </c>
      <c r="O890" s="1361">
        <v>7.033599726366842</v>
      </c>
      <c r="P890" s="1361">
        <v>1377.34125627698</v>
      </c>
      <c r="Q890" s="1362">
        <v>422.01598358201045</v>
      </c>
      <c r="S890" s="58"/>
      <c r="T890" s="58"/>
    </row>
    <row r="891" spans="1:20" ht="12.75">
      <c r="A891" s="1856"/>
      <c r="B891" s="247">
        <v>5</v>
      </c>
      <c r="C891" s="1357" t="s">
        <v>548</v>
      </c>
      <c r="D891" s="1358">
        <v>12</v>
      </c>
      <c r="E891" s="1358">
        <v>1972</v>
      </c>
      <c r="F891" s="1359">
        <v>14.3511</v>
      </c>
      <c r="G891" s="1359">
        <v>1.53</v>
      </c>
      <c r="H891" s="1359">
        <v>0</v>
      </c>
      <c r="I891" s="1359">
        <v>12.821098</v>
      </c>
      <c r="J891" s="1359">
        <v>538.39</v>
      </c>
      <c r="K891" s="1359">
        <v>12.821098</v>
      </c>
      <c r="L891" s="1359">
        <v>538.39</v>
      </c>
      <c r="M891" s="1360">
        <v>0.023813774401456194</v>
      </c>
      <c r="N891" s="1361">
        <v>306.39900000000006</v>
      </c>
      <c r="O891" s="1361">
        <v>7.2965166628317775</v>
      </c>
      <c r="P891" s="1361">
        <v>1428.8264640873715</v>
      </c>
      <c r="Q891" s="1362">
        <v>437.79099976990665</v>
      </c>
      <c r="S891" s="58"/>
      <c r="T891" s="58"/>
    </row>
    <row r="892" spans="1:20" ht="12.75">
      <c r="A892" s="1856"/>
      <c r="B892" s="247">
        <v>6</v>
      </c>
      <c r="C892" s="1357" t="s">
        <v>551</v>
      </c>
      <c r="D892" s="1358">
        <v>33</v>
      </c>
      <c r="E892" s="1358">
        <v>1985</v>
      </c>
      <c r="F892" s="1359">
        <v>62.231</v>
      </c>
      <c r="G892" s="1359">
        <v>4.480452</v>
      </c>
      <c r="H892" s="1359">
        <v>5.28</v>
      </c>
      <c r="I892" s="1359">
        <v>52.47055</v>
      </c>
      <c r="J892" s="1359">
        <v>2059.6</v>
      </c>
      <c r="K892" s="1359">
        <v>52.47055</v>
      </c>
      <c r="L892" s="1359">
        <v>2059.6</v>
      </c>
      <c r="M892" s="1360">
        <v>0.025476087589823268</v>
      </c>
      <c r="N892" s="1361">
        <v>306.39900000000006</v>
      </c>
      <c r="O892" s="1361">
        <v>7.805847761434261</v>
      </c>
      <c r="P892" s="1361">
        <v>1528.565255389396</v>
      </c>
      <c r="Q892" s="1362">
        <v>468.3508656860556</v>
      </c>
      <c r="S892" s="58"/>
      <c r="T892" s="58"/>
    </row>
    <row r="893" spans="1:20" ht="12.75">
      <c r="A893" s="1856"/>
      <c r="B893" s="247">
        <v>7</v>
      </c>
      <c r="C893" s="1357" t="s">
        <v>550</v>
      </c>
      <c r="D893" s="1358">
        <v>51</v>
      </c>
      <c r="E893" s="1358">
        <v>1986</v>
      </c>
      <c r="F893" s="1359">
        <v>58.201</v>
      </c>
      <c r="G893" s="1359">
        <v>4.1055</v>
      </c>
      <c r="H893" s="1359">
        <v>6.79</v>
      </c>
      <c r="I893" s="1359">
        <v>47.305503</v>
      </c>
      <c r="J893" s="1359">
        <v>1842.82</v>
      </c>
      <c r="K893" s="1359">
        <v>47.305503</v>
      </c>
      <c r="L893" s="1359">
        <v>1842.82</v>
      </c>
      <c r="M893" s="1360">
        <v>0.025670170173972502</v>
      </c>
      <c r="N893" s="1361">
        <v>306.39900000000006</v>
      </c>
      <c r="O893" s="1361">
        <v>7.865314471135002</v>
      </c>
      <c r="P893" s="1361">
        <v>1540.2102104383503</v>
      </c>
      <c r="Q893" s="1362">
        <v>471.9188682681002</v>
      </c>
      <c r="S893" s="58"/>
      <c r="T893" s="58"/>
    </row>
    <row r="894" spans="1:20" ht="12.75">
      <c r="A894" s="1856"/>
      <c r="B894" s="247">
        <v>8</v>
      </c>
      <c r="C894" s="1357" t="s">
        <v>910</v>
      </c>
      <c r="D894" s="1358">
        <v>45</v>
      </c>
      <c r="E894" s="1358">
        <v>1973</v>
      </c>
      <c r="F894" s="1359">
        <v>30.413</v>
      </c>
      <c r="G894" s="1359">
        <v>0</v>
      </c>
      <c r="H894" s="1359">
        <v>0</v>
      </c>
      <c r="I894" s="1359">
        <v>30.412996</v>
      </c>
      <c r="J894" s="1359">
        <v>1179.28</v>
      </c>
      <c r="K894" s="1359">
        <v>30.412996</v>
      </c>
      <c r="L894" s="1359">
        <v>1179.28</v>
      </c>
      <c r="M894" s="1360">
        <v>0.025789461366257378</v>
      </c>
      <c r="N894" s="1361">
        <v>306.39900000000006</v>
      </c>
      <c r="O894" s="1361">
        <v>7.901865173159896</v>
      </c>
      <c r="P894" s="1361">
        <v>1547.3676819754428</v>
      </c>
      <c r="Q894" s="1362">
        <v>474.1119103895938</v>
      </c>
      <c r="S894" s="58"/>
      <c r="T894" s="58"/>
    </row>
    <row r="895" spans="1:20" ht="12.75">
      <c r="A895" s="1856"/>
      <c r="B895" s="247">
        <v>9</v>
      </c>
      <c r="C895" s="1357" t="s">
        <v>552</v>
      </c>
      <c r="D895" s="1358">
        <v>8</v>
      </c>
      <c r="E895" s="1358">
        <v>1970</v>
      </c>
      <c r="F895" s="1359">
        <v>10.489</v>
      </c>
      <c r="G895" s="1359">
        <v>0.4488</v>
      </c>
      <c r="H895" s="1359">
        <v>0</v>
      </c>
      <c r="I895" s="1359">
        <v>10.0402</v>
      </c>
      <c r="J895" s="1359">
        <v>389.07</v>
      </c>
      <c r="K895" s="1359">
        <v>10.0402</v>
      </c>
      <c r="L895" s="1359">
        <v>389.07</v>
      </c>
      <c r="M895" s="1360">
        <v>0.02580563908808184</v>
      </c>
      <c r="N895" s="1361">
        <v>306.39900000000006</v>
      </c>
      <c r="O895" s="1361">
        <v>7.906822010949189</v>
      </c>
      <c r="P895" s="1361">
        <v>1548.3383452849102</v>
      </c>
      <c r="Q895" s="1362">
        <v>474.4093206569513</v>
      </c>
      <c r="S895" s="58"/>
      <c r="T895" s="58"/>
    </row>
    <row r="896" spans="1:20" ht="13.5" thickBot="1">
      <c r="A896" s="1857"/>
      <c r="B896" s="256">
        <v>10</v>
      </c>
      <c r="C896" s="1363" t="s">
        <v>549</v>
      </c>
      <c r="D896" s="1364">
        <v>12</v>
      </c>
      <c r="E896" s="1364">
        <v>1967</v>
      </c>
      <c r="F896" s="1365">
        <v>18.506</v>
      </c>
      <c r="G896" s="1365">
        <v>1.479</v>
      </c>
      <c r="H896" s="1365">
        <v>0</v>
      </c>
      <c r="I896" s="1365">
        <v>17.027002</v>
      </c>
      <c r="J896" s="1365">
        <v>529.73</v>
      </c>
      <c r="K896" s="1365">
        <v>17.027002</v>
      </c>
      <c r="L896" s="1365">
        <v>529.73</v>
      </c>
      <c r="M896" s="1366">
        <v>0.03214279349857475</v>
      </c>
      <c r="N896" s="1367">
        <v>306.39900000000006</v>
      </c>
      <c r="O896" s="1367">
        <v>9.848519785169806</v>
      </c>
      <c r="P896" s="1367">
        <v>1928.5676099144848</v>
      </c>
      <c r="Q896" s="1368">
        <v>590.9111871101883</v>
      </c>
      <c r="S896" s="58"/>
      <c r="T896" s="58"/>
    </row>
    <row r="897" spans="1:20" ht="12.75">
      <c r="A897" s="1831" t="s">
        <v>200</v>
      </c>
      <c r="B897" s="24">
        <v>1</v>
      </c>
      <c r="C897" s="1006"/>
      <c r="D897" s="1007"/>
      <c r="E897" s="1007"/>
      <c r="F897" s="1008"/>
      <c r="G897" s="1008"/>
      <c r="H897" s="1008"/>
      <c r="I897" s="1008"/>
      <c r="J897" s="1008"/>
      <c r="K897" s="1008"/>
      <c r="L897" s="1008"/>
      <c r="M897" s="1009"/>
      <c r="N897" s="1010"/>
      <c r="O897" s="1010"/>
      <c r="P897" s="1010"/>
      <c r="Q897" s="1011"/>
      <c r="S897" s="58"/>
      <c r="T897" s="58"/>
    </row>
    <row r="898" spans="1:20" ht="12.75">
      <c r="A898" s="1832"/>
      <c r="B898" s="26">
        <v>2</v>
      </c>
      <c r="C898" s="1012"/>
      <c r="D898" s="1013"/>
      <c r="E898" s="1013"/>
      <c r="F898" s="1014"/>
      <c r="G898" s="1014"/>
      <c r="H898" s="1014"/>
      <c r="I898" s="1014"/>
      <c r="J898" s="1014"/>
      <c r="K898" s="1014"/>
      <c r="L898" s="1014"/>
      <c r="M898" s="1015"/>
      <c r="N898" s="968"/>
      <c r="O898" s="968"/>
      <c r="P898" s="968"/>
      <c r="Q898" s="969"/>
      <c r="S898" s="58"/>
      <c r="T898" s="58"/>
    </row>
    <row r="899" spans="1:20" ht="12.75">
      <c r="A899" s="1832"/>
      <c r="B899" s="26">
        <v>3</v>
      </c>
      <c r="C899" s="1012"/>
      <c r="D899" s="1013"/>
      <c r="E899" s="1013"/>
      <c r="F899" s="1014"/>
      <c r="G899" s="1014"/>
      <c r="H899" s="1014"/>
      <c r="I899" s="1014"/>
      <c r="J899" s="1014"/>
      <c r="K899" s="1014"/>
      <c r="L899" s="1014"/>
      <c r="M899" s="1015"/>
      <c r="N899" s="968"/>
      <c r="O899" s="968"/>
      <c r="P899" s="968"/>
      <c r="Q899" s="969"/>
      <c r="S899" s="58"/>
      <c r="T899" s="58"/>
    </row>
    <row r="900" spans="1:20" ht="12.75">
      <c r="A900" s="1832"/>
      <c r="B900" s="26">
        <v>4</v>
      </c>
      <c r="C900" s="1012"/>
      <c r="D900" s="443"/>
      <c r="E900" s="443"/>
      <c r="F900" s="271"/>
      <c r="G900" s="271"/>
      <c r="H900" s="271"/>
      <c r="I900" s="271"/>
      <c r="J900" s="271"/>
      <c r="K900" s="444"/>
      <c r="L900" s="271"/>
      <c r="M900" s="1016"/>
      <c r="N900" s="89"/>
      <c r="O900" s="89"/>
      <c r="P900" s="89"/>
      <c r="Q900" s="1017"/>
      <c r="S900" s="58"/>
      <c r="T900" s="58"/>
    </row>
    <row r="901" spans="1:20" ht="12.75">
      <c r="A901" s="1832"/>
      <c r="B901" s="26">
        <v>5</v>
      </c>
      <c r="C901" s="1012"/>
      <c r="D901" s="443"/>
      <c r="E901" s="443"/>
      <c r="F901" s="271"/>
      <c r="G901" s="271"/>
      <c r="H901" s="271"/>
      <c r="I901" s="271"/>
      <c r="J901" s="271"/>
      <c r="K901" s="444"/>
      <c r="L901" s="271"/>
      <c r="M901" s="1016"/>
      <c r="N901" s="89"/>
      <c r="O901" s="89"/>
      <c r="P901" s="89"/>
      <c r="Q901" s="1017"/>
      <c r="S901" s="58"/>
      <c r="T901" s="58"/>
    </row>
    <row r="902" spans="1:20" ht="12.75">
      <c r="A902" s="1832"/>
      <c r="B902" s="26">
        <v>6</v>
      </c>
      <c r="C902" s="1012"/>
      <c r="D902" s="443"/>
      <c r="E902" s="443"/>
      <c r="F902" s="271"/>
      <c r="G902" s="271"/>
      <c r="H902" s="271"/>
      <c r="I902" s="271"/>
      <c r="J902" s="271"/>
      <c r="K902" s="444"/>
      <c r="L902" s="271"/>
      <c r="M902" s="1016"/>
      <c r="N902" s="89"/>
      <c r="O902" s="89"/>
      <c r="P902" s="89"/>
      <c r="Q902" s="1017"/>
      <c r="S902" s="58"/>
      <c r="T902" s="58"/>
    </row>
    <row r="903" spans="1:20" ht="12.75">
      <c r="A903" s="1832"/>
      <c r="B903" s="26">
        <v>7</v>
      </c>
      <c r="C903" s="1012"/>
      <c r="D903" s="443"/>
      <c r="E903" s="443"/>
      <c r="F903" s="271"/>
      <c r="G903" s="271"/>
      <c r="H903" s="271"/>
      <c r="I903" s="271"/>
      <c r="J903" s="271"/>
      <c r="K903" s="444"/>
      <c r="L903" s="271"/>
      <c r="M903" s="1016"/>
      <c r="N903" s="89"/>
      <c r="O903" s="89"/>
      <c r="P903" s="89"/>
      <c r="Q903" s="1017"/>
      <c r="S903" s="58"/>
      <c r="T903" s="58"/>
    </row>
    <row r="904" spans="1:20" ht="12.75">
      <c r="A904" s="1832"/>
      <c r="B904" s="26">
        <v>8</v>
      </c>
      <c r="C904" s="1012"/>
      <c r="D904" s="443"/>
      <c r="E904" s="443"/>
      <c r="F904" s="271"/>
      <c r="G904" s="271"/>
      <c r="H904" s="271"/>
      <c r="I904" s="271"/>
      <c r="J904" s="271"/>
      <c r="K904" s="444"/>
      <c r="L904" s="271"/>
      <c r="M904" s="1016"/>
      <c r="N904" s="89"/>
      <c r="O904" s="89"/>
      <c r="P904" s="89"/>
      <c r="Q904" s="1017"/>
      <c r="S904" s="58"/>
      <c r="T904" s="58"/>
    </row>
    <row r="905" spans="1:20" ht="12.75">
      <c r="A905" s="1832"/>
      <c r="B905" s="26">
        <v>9</v>
      </c>
      <c r="C905" s="1012"/>
      <c r="D905" s="443"/>
      <c r="E905" s="443"/>
      <c r="F905" s="271"/>
      <c r="G905" s="271"/>
      <c r="H905" s="271"/>
      <c r="I905" s="271"/>
      <c r="J905" s="271"/>
      <c r="K905" s="444"/>
      <c r="L905" s="271"/>
      <c r="M905" s="1016"/>
      <c r="N905" s="89"/>
      <c r="O905" s="89"/>
      <c r="P905" s="89"/>
      <c r="Q905" s="1017"/>
      <c r="S905" s="58"/>
      <c r="T905" s="58"/>
    </row>
    <row r="906" spans="1:20" ht="13.5" thickBot="1">
      <c r="A906" s="1833"/>
      <c r="B906" s="466">
        <v>10</v>
      </c>
      <c r="C906" s="1018"/>
      <c r="D906" s="450"/>
      <c r="E906" s="450"/>
      <c r="F906" s="272"/>
      <c r="G906" s="272"/>
      <c r="H906" s="272"/>
      <c r="I906" s="272"/>
      <c r="J906" s="272"/>
      <c r="K906" s="451"/>
      <c r="L906" s="272"/>
      <c r="M906" s="1019"/>
      <c r="N906" s="454"/>
      <c r="O906" s="454"/>
      <c r="P906" s="454"/>
      <c r="Q906" s="1020"/>
      <c r="S906" s="58"/>
      <c r="T906" s="58"/>
    </row>
    <row r="907" spans="6:20" ht="12.75">
      <c r="F907" s="145"/>
      <c r="G907" s="145"/>
      <c r="H907" s="145"/>
      <c r="I907" s="145"/>
      <c r="S907" s="58"/>
      <c r="T907" s="58"/>
    </row>
    <row r="908" spans="1:20" ht="12.75">
      <c r="A908" s="290"/>
      <c r="B908" s="291" t="s">
        <v>212</v>
      </c>
      <c r="C908" s="284"/>
      <c r="F908" s="145"/>
      <c r="G908" s="145"/>
      <c r="H908" s="145"/>
      <c r="I908" s="145"/>
      <c r="S908" s="58"/>
      <c r="T908" s="58"/>
    </row>
    <row r="909" spans="6:20" ht="12.75">
      <c r="F909" s="145"/>
      <c r="G909" s="145"/>
      <c r="H909" s="145"/>
      <c r="I909" s="145"/>
      <c r="S909" s="58"/>
      <c r="T909" s="58"/>
    </row>
    <row r="910" spans="1:20" ht="15">
      <c r="A910" s="1705" t="s">
        <v>516</v>
      </c>
      <c r="B910" s="1705"/>
      <c r="C910" s="1705"/>
      <c r="D910" s="1705"/>
      <c r="E910" s="1705"/>
      <c r="F910" s="1705"/>
      <c r="G910" s="1705"/>
      <c r="H910" s="1705"/>
      <c r="I910" s="1705"/>
      <c r="J910" s="1705"/>
      <c r="K910" s="1705"/>
      <c r="L910" s="1705"/>
      <c r="M910" s="1705"/>
      <c r="N910" s="1705"/>
      <c r="O910" s="1705"/>
      <c r="P910" s="1705"/>
      <c r="Q910" s="1705"/>
      <c r="S910" s="1122"/>
      <c r="T910" s="1122"/>
    </row>
    <row r="911" spans="1:20" ht="12.75">
      <c r="A911" s="1877" t="s">
        <v>742</v>
      </c>
      <c r="B911" s="1877"/>
      <c r="C911" s="1877"/>
      <c r="D911" s="1877"/>
      <c r="E911" s="1877"/>
      <c r="F911" s="1877"/>
      <c r="G911" s="1877"/>
      <c r="H911" s="1877"/>
      <c r="I911" s="1877"/>
      <c r="J911" s="1877"/>
      <c r="K911" s="1877"/>
      <c r="L911" s="1877"/>
      <c r="M911" s="1877"/>
      <c r="N911" s="1877"/>
      <c r="O911" s="1877"/>
      <c r="P911" s="1877"/>
      <c r="Q911" s="1877"/>
      <c r="S911" s="58"/>
      <c r="T911" s="58"/>
    </row>
    <row r="912" spans="6:20" ht="13.5" thickBot="1">
      <c r="F912" s="145"/>
      <c r="G912" s="145"/>
      <c r="H912" s="145"/>
      <c r="I912" s="145"/>
      <c r="S912" s="58"/>
      <c r="T912" s="58"/>
    </row>
    <row r="913" spans="1:20" ht="12.75">
      <c r="A913" s="1707" t="s">
        <v>1</v>
      </c>
      <c r="B913" s="1710" t="s">
        <v>0</v>
      </c>
      <c r="C913" s="1713" t="s">
        <v>2</v>
      </c>
      <c r="D913" s="1713" t="s">
        <v>3</v>
      </c>
      <c r="E913" s="1713" t="s">
        <v>13</v>
      </c>
      <c r="F913" s="1717" t="s">
        <v>14</v>
      </c>
      <c r="G913" s="1718"/>
      <c r="H913" s="1718"/>
      <c r="I913" s="1719"/>
      <c r="J913" s="1713" t="s">
        <v>4</v>
      </c>
      <c r="K913" s="1713" t="s">
        <v>15</v>
      </c>
      <c r="L913" s="1713" t="s">
        <v>5</v>
      </c>
      <c r="M913" s="1713" t="s">
        <v>6</v>
      </c>
      <c r="N913" s="1713" t="s">
        <v>16</v>
      </c>
      <c r="O913" s="1713" t="s">
        <v>17</v>
      </c>
      <c r="P913" s="1713" t="s">
        <v>25</v>
      </c>
      <c r="Q913" s="1722" t="s">
        <v>26</v>
      </c>
      <c r="S913" s="58"/>
      <c r="T913" s="58"/>
    </row>
    <row r="914" spans="1:20" ht="33.75">
      <c r="A914" s="1708"/>
      <c r="B914" s="1711"/>
      <c r="C914" s="1714"/>
      <c r="D914" s="1716"/>
      <c r="E914" s="1716"/>
      <c r="F914" s="21" t="s">
        <v>18</v>
      </c>
      <c r="G914" s="21" t="s">
        <v>19</v>
      </c>
      <c r="H914" s="21" t="s">
        <v>20</v>
      </c>
      <c r="I914" s="21" t="s">
        <v>21</v>
      </c>
      <c r="J914" s="1716"/>
      <c r="K914" s="1716"/>
      <c r="L914" s="1716"/>
      <c r="M914" s="1716"/>
      <c r="N914" s="1716"/>
      <c r="O914" s="1716"/>
      <c r="P914" s="1716"/>
      <c r="Q914" s="1723"/>
      <c r="S914" s="58"/>
      <c r="T914" s="58"/>
    </row>
    <row r="915" spans="1:20" ht="13.5" thickBot="1">
      <c r="A915" s="1709"/>
      <c r="B915" s="1712"/>
      <c r="C915" s="1715"/>
      <c r="D915" s="43" t="s">
        <v>7</v>
      </c>
      <c r="E915" s="43" t="s">
        <v>8</v>
      </c>
      <c r="F915" s="43" t="s">
        <v>9</v>
      </c>
      <c r="G915" s="43" t="s">
        <v>9</v>
      </c>
      <c r="H915" s="43" t="s">
        <v>9</v>
      </c>
      <c r="I915" s="43" t="s">
        <v>9</v>
      </c>
      <c r="J915" s="43" t="s">
        <v>22</v>
      </c>
      <c r="K915" s="43" t="s">
        <v>9</v>
      </c>
      <c r="L915" s="43" t="s">
        <v>22</v>
      </c>
      <c r="M915" s="43" t="s">
        <v>83</v>
      </c>
      <c r="N915" s="43" t="s">
        <v>10</v>
      </c>
      <c r="O915" s="43" t="s">
        <v>84</v>
      </c>
      <c r="P915" s="43" t="s">
        <v>27</v>
      </c>
      <c r="Q915" s="45" t="s">
        <v>28</v>
      </c>
      <c r="S915" s="58"/>
      <c r="T915" s="58"/>
    </row>
    <row r="916" spans="1:20" ht="12.75" customHeight="1">
      <c r="A916" s="1730" t="s">
        <v>580</v>
      </c>
      <c r="B916" s="17">
        <v>1</v>
      </c>
      <c r="C916" s="560" t="s">
        <v>510</v>
      </c>
      <c r="D916" s="561">
        <v>60</v>
      </c>
      <c r="E916" s="561">
        <v>1966</v>
      </c>
      <c r="F916" s="113">
        <f aca="true" t="shared" si="67" ref="F916:F944">SUM(G916:I916)</f>
        <v>28.711</v>
      </c>
      <c r="G916" s="113">
        <v>5.592569</v>
      </c>
      <c r="H916" s="113">
        <v>9.6</v>
      </c>
      <c r="I916" s="113">
        <v>13.518431000000001</v>
      </c>
      <c r="J916" s="113">
        <v>2708.28</v>
      </c>
      <c r="K916" s="409">
        <v>13.518431000000001</v>
      </c>
      <c r="L916" s="113">
        <v>2708.28</v>
      </c>
      <c r="M916" s="406">
        <f>K916/L916</f>
        <v>0.004991518971450515</v>
      </c>
      <c r="N916" s="613">
        <v>238.928</v>
      </c>
      <c r="O916" s="411">
        <f>M916*N916</f>
        <v>1.1926136448107287</v>
      </c>
      <c r="P916" s="411">
        <f>M916*60*1000</f>
        <v>299.4911382870309</v>
      </c>
      <c r="Q916" s="190">
        <f>P916*N916/1000</f>
        <v>71.55681868864372</v>
      </c>
      <c r="S916" s="58"/>
      <c r="T916" s="58"/>
    </row>
    <row r="917" spans="1:20" ht="12.75">
      <c r="A917" s="1731"/>
      <c r="B917" s="18">
        <v>2</v>
      </c>
      <c r="C917" s="563" t="s">
        <v>509</v>
      </c>
      <c r="D917" s="474">
        <v>20</v>
      </c>
      <c r="E917" s="474" t="s">
        <v>57</v>
      </c>
      <c r="F917" s="113">
        <f t="shared" si="67"/>
        <v>11.814820000000001</v>
      </c>
      <c r="G917" s="477">
        <v>1.9264400000000002</v>
      </c>
      <c r="H917" s="477">
        <v>3.2</v>
      </c>
      <c r="I917" s="477">
        <v>6.6883799999999995</v>
      </c>
      <c r="J917" s="477">
        <v>1298.9</v>
      </c>
      <c r="K917" s="614">
        <v>6.6883799999999995</v>
      </c>
      <c r="L917" s="477">
        <v>1298.9</v>
      </c>
      <c r="M917" s="564">
        <f aca="true" t="shared" si="68" ref="M917:M925">K917/L917</f>
        <v>0.005149264762491338</v>
      </c>
      <c r="N917" s="613">
        <v>238.928</v>
      </c>
      <c r="O917" s="194">
        <f aca="true" t="shared" si="69" ref="O917:O935">M917*N917</f>
        <v>1.2303035311725303</v>
      </c>
      <c r="P917" s="411">
        <f aca="true" t="shared" si="70" ref="P917:P935">M917*60*1000</f>
        <v>308.9558857494803</v>
      </c>
      <c r="Q917" s="195">
        <f aca="true" t="shared" si="71" ref="Q917:Q935">P917*N917/1000</f>
        <v>73.81821187035182</v>
      </c>
      <c r="S917" s="58"/>
      <c r="T917" s="58"/>
    </row>
    <row r="918" spans="1:20" ht="12.75">
      <c r="A918" s="1731"/>
      <c r="B918" s="18">
        <v>3</v>
      </c>
      <c r="C918" s="563" t="s">
        <v>743</v>
      </c>
      <c r="D918" s="474">
        <v>60</v>
      </c>
      <c r="E918" s="474">
        <v>1965</v>
      </c>
      <c r="F918" s="113">
        <f t="shared" si="67"/>
        <v>31.142</v>
      </c>
      <c r="G918" s="477">
        <v>5.04274</v>
      </c>
      <c r="H918" s="477">
        <v>9.6</v>
      </c>
      <c r="I918" s="477">
        <v>16.49926</v>
      </c>
      <c r="J918" s="477">
        <v>2701.06</v>
      </c>
      <c r="K918" s="614">
        <v>16.49926</v>
      </c>
      <c r="L918" s="477">
        <v>2701.06</v>
      </c>
      <c r="M918" s="564">
        <f t="shared" si="68"/>
        <v>0.006108438909168993</v>
      </c>
      <c r="N918" s="613">
        <v>238.928</v>
      </c>
      <c r="O918" s="194">
        <f t="shared" si="69"/>
        <v>1.4594770916899291</v>
      </c>
      <c r="P918" s="411">
        <f t="shared" si="70"/>
        <v>366.5063345501395</v>
      </c>
      <c r="Q918" s="195">
        <f t="shared" si="71"/>
        <v>87.56862550139573</v>
      </c>
      <c r="S918" s="58"/>
      <c r="T918" s="58"/>
    </row>
    <row r="919" spans="1:20" ht="12.75">
      <c r="A919" s="1731"/>
      <c r="B919" s="18">
        <v>4</v>
      </c>
      <c r="C919" s="563" t="s">
        <v>744</v>
      </c>
      <c r="D919" s="474">
        <v>40</v>
      </c>
      <c r="E919" s="474">
        <v>1974</v>
      </c>
      <c r="F919" s="113">
        <f t="shared" si="67"/>
        <v>25.586</v>
      </c>
      <c r="G919" s="477">
        <v>5.479249</v>
      </c>
      <c r="H919" s="477">
        <v>6.4</v>
      </c>
      <c r="I919" s="477">
        <v>13.706750999999999</v>
      </c>
      <c r="J919" s="477">
        <v>2221.43</v>
      </c>
      <c r="K919" s="614">
        <v>13.706750999999999</v>
      </c>
      <c r="L919" s="477">
        <v>2221.43</v>
      </c>
      <c r="M919" s="564">
        <f t="shared" si="68"/>
        <v>0.00617023763971856</v>
      </c>
      <c r="N919" s="613">
        <v>238.928</v>
      </c>
      <c r="O919" s="194">
        <f t="shared" si="69"/>
        <v>1.474242538782676</v>
      </c>
      <c r="P919" s="411">
        <f t="shared" si="70"/>
        <v>370.21425838311353</v>
      </c>
      <c r="Q919" s="195">
        <f t="shared" si="71"/>
        <v>88.45455232696055</v>
      </c>
      <c r="S919" s="58"/>
      <c r="T919" s="58"/>
    </row>
    <row r="920" spans="1:20" ht="12.75">
      <c r="A920" s="1731"/>
      <c r="B920" s="18">
        <v>5</v>
      </c>
      <c r="C920" s="563" t="s">
        <v>745</v>
      </c>
      <c r="D920" s="474">
        <v>60</v>
      </c>
      <c r="E920" s="474">
        <v>1964</v>
      </c>
      <c r="F920" s="113">
        <f t="shared" si="67"/>
        <v>32.905</v>
      </c>
      <c r="G920" s="477">
        <v>5.0994</v>
      </c>
      <c r="H920" s="477">
        <v>9.6</v>
      </c>
      <c r="I920" s="477">
        <v>18.2056</v>
      </c>
      <c r="J920" s="477">
        <v>2880.44</v>
      </c>
      <c r="K920" s="614">
        <v>18.2056</v>
      </c>
      <c r="L920" s="477">
        <v>2880.44</v>
      </c>
      <c r="M920" s="564">
        <f t="shared" si="68"/>
        <v>0.006320423268667287</v>
      </c>
      <c r="N920" s="613">
        <v>238.928</v>
      </c>
      <c r="O920" s="194">
        <f t="shared" si="69"/>
        <v>1.5101260907361373</v>
      </c>
      <c r="P920" s="411">
        <f t="shared" si="70"/>
        <v>379.2253961200372</v>
      </c>
      <c r="Q920" s="195">
        <f t="shared" si="71"/>
        <v>90.60756544416824</v>
      </c>
      <c r="S920" s="58"/>
      <c r="T920" s="58"/>
    </row>
    <row r="921" spans="1:20" ht="12.75">
      <c r="A921" s="1731"/>
      <c r="B921" s="18">
        <v>6</v>
      </c>
      <c r="C921" s="563" t="s">
        <v>746</v>
      </c>
      <c r="D921" s="474">
        <v>22</v>
      </c>
      <c r="E921" s="474" t="s">
        <v>57</v>
      </c>
      <c r="F921" s="113">
        <f t="shared" si="67"/>
        <v>13.986</v>
      </c>
      <c r="G921" s="477">
        <v>2.6063600000000005</v>
      </c>
      <c r="H921" s="477">
        <v>3.52</v>
      </c>
      <c r="I921" s="477">
        <v>7.859640000000001</v>
      </c>
      <c r="J921" s="477">
        <v>1230.47</v>
      </c>
      <c r="K921" s="614">
        <v>7.859640000000001</v>
      </c>
      <c r="L921" s="477">
        <v>1230.47</v>
      </c>
      <c r="M921" s="564">
        <f t="shared" si="68"/>
        <v>0.0063875104634814345</v>
      </c>
      <c r="N921" s="613">
        <v>238.928</v>
      </c>
      <c r="O921" s="194">
        <f t="shared" si="69"/>
        <v>1.5261551000186921</v>
      </c>
      <c r="P921" s="411">
        <f t="shared" si="70"/>
        <v>383.25062780888607</v>
      </c>
      <c r="Q921" s="195">
        <f t="shared" si="71"/>
        <v>91.56930600112153</v>
      </c>
      <c r="S921" s="58"/>
      <c r="T921" s="58"/>
    </row>
    <row r="922" spans="1:20" ht="12.75">
      <c r="A922" s="1731"/>
      <c r="B922" s="18">
        <v>7</v>
      </c>
      <c r="C922" s="563" t="s">
        <v>747</v>
      </c>
      <c r="D922" s="474">
        <v>60</v>
      </c>
      <c r="E922" s="474">
        <v>1963</v>
      </c>
      <c r="F922" s="113">
        <f t="shared" si="67"/>
        <v>35.032</v>
      </c>
      <c r="G922" s="477">
        <v>6.878977</v>
      </c>
      <c r="H922" s="477">
        <v>9.6</v>
      </c>
      <c r="I922" s="477">
        <v>18.553023</v>
      </c>
      <c r="J922" s="477">
        <v>2879.9500000000003</v>
      </c>
      <c r="K922" s="614">
        <v>18.553023</v>
      </c>
      <c r="L922" s="477">
        <v>2879.9500000000003</v>
      </c>
      <c r="M922" s="564">
        <f t="shared" si="68"/>
        <v>0.006442133717599263</v>
      </c>
      <c r="N922" s="613">
        <v>238.928</v>
      </c>
      <c r="O922" s="194">
        <f t="shared" si="69"/>
        <v>1.5392061248785567</v>
      </c>
      <c r="P922" s="411">
        <f t="shared" si="70"/>
        <v>386.52802305595577</v>
      </c>
      <c r="Q922" s="195">
        <f t="shared" si="71"/>
        <v>92.3523674927134</v>
      </c>
      <c r="S922" s="58"/>
      <c r="T922" s="58"/>
    </row>
    <row r="923" spans="1:20" ht="12.75">
      <c r="A923" s="1731"/>
      <c r="B923" s="18">
        <v>8</v>
      </c>
      <c r="C923" s="563" t="s">
        <v>748</v>
      </c>
      <c r="D923" s="474">
        <v>45</v>
      </c>
      <c r="E923" s="474" t="s">
        <v>57</v>
      </c>
      <c r="F923" s="113">
        <f t="shared" si="67"/>
        <v>27.843000000000004</v>
      </c>
      <c r="G923" s="477">
        <v>5.5526800000000005</v>
      </c>
      <c r="H923" s="477">
        <v>7.2</v>
      </c>
      <c r="I923" s="477">
        <v>15.09032</v>
      </c>
      <c r="J923" s="477">
        <v>2324.67</v>
      </c>
      <c r="K923" s="614">
        <v>15.09032</v>
      </c>
      <c r="L923" s="477">
        <v>2324.67</v>
      </c>
      <c r="M923" s="564">
        <f t="shared" si="68"/>
        <v>0.006491381572438238</v>
      </c>
      <c r="N923" s="613">
        <v>238.928</v>
      </c>
      <c r="O923" s="194">
        <f t="shared" si="69"/>
        <v>1.5509728163395233</v>
      </c>
      <c r="P923" s="411">
        <f t="shared" si="70"/>
        <v>389.4828943462943</v>
      </c>
      <c r="Q923" s="195">
        <f t="shared" si="71"/>
        <v>93.05836898037141</v>
      </c>
      <c r="S923" s="58"/>
      <c r="T923" s="58"/>
    </row>
    <row r="924" spans="1:20" ht="12.75">
      <c r="A924" s="1731"/>
      <c r="B924" s="18">
        <v>9</v>
      </c>
      <c r="C924" s="563" t="s">
        <v>749</v>
      </c>
      <c r="D924" s="474">
        <v>60</v>
      </c>
      <c r="E924" s="474">
        <v>1965</v>
      </c>
      <c r="F924" s="113">
        <f t="shared" si="67"/>
        <v>31.894</v>
      </c>
      <c r="G924" s="477">
        <v>4.41948</v>
      </c>
      <c r="H924" s="477">
        <v>9.6</v>
      </c>
      <c r="I924" s="477">
        <v>17.87452</v>
      </c>
      <c r="J924" s="477">
        <v>2701.1</v>
      </c>
      <c r="K924" s="614">
        <v>17.87452</v>
      </c>
      <c r="L924" s="477">
        <v>2701.1</v>
      </c>
      <c r="M924" s="564">
        <f t="shared" si="68"/>
        <v>0.0066174965754692535</v>
      </c>
      <c r="N924" s="613">
        <v>238.928</v>
      </c>
      <c r="O924" s="194">
        <f t="shared" si="69"/>
        <v>1.5811052217837178</v>
      </c>
      <c r="P924" s="411">
        <f t="shared" si="70"/>
        <v>397.0497945281552</v>
      </c>
      <c r="Q924" s="195">
        <f t="shared" si="71"/>
        <v>94.86631330702306</v>
      </c>
      <c r="S924" s="58"/>
      <c r="T924" s="58"/>
    </row>
    <row r="925" spans="1:20" ht="13.5" thickBot="1">
      <c r="A925" s="1732"/>
      <c r="B925" s="60" t="s">
        <v>43</v>
      </c>
      <c r="C925" s="1161" t="s">
        <v>750</v>
      </c>
      <c r="D925" s="483">
        <v>60</v>
      </c>
      <c r="E925" s="483">
        <v>1963</v>
      </c>
      <c r="F925" s="1162">
        <f t="shared" si="67"/>
        <v>33.873000000000005</v>
      </c>
      <c r="G925" s="486">
        <v>4.839217</v>
      </c>
      <c r="H925" s="486">
        <v>9.6</v>
      </c>
      <c r="I925" s="486">
        <v>19.433783000000002</v>
      </c>
      <c r="J925" s="486">
        <v>2880.29</v>
      </c>
      <c r="K925" s="1163">
        <v>19.433783000000002</v>
      </c>
      <c r="L925" s="486">
        <v>2880.29</v>
      </c>
      <c r="M925" s="1164">
        <f t="shared" si="68"/>
        <v>0.006747161917723564</v>
      </c>
      <c r="N925" s="1165">
        <v>238.928</v>
      </c>
      <c r="O925" s="1166">
        <f t="shared" si="69"/>
        <v>1.6120859026778556</v>
      </c>
      <c r="P925" s="360">
        <f t="shared" si="70"/>
        <v>404.8297150634138</v>
      </c>
      <c r="Q925" s="361">
        <f t="shared" si="71"/>
        <v>96.72515416067132</v>
      </c>
      <c r="S925" s="58"/>
      <c r="T925" s="58"/>
    </row>
    <row r="926" spans="1:20" ht="12.75" customHeight="1">
      <c r="A926" s="1747" t="s">
        <v>573</v>
      </c>
      <c r="B926" s="351">
        <v>1</v>
      </c>
      <c r="C926" s="1167" t="s">
        <v>751</v>
      </c>
      <c r="D926" s="494">
        <v>30</v>
      </c>
      <c r="E926" s="494" t="s">
        <v>57</v>
      </c>
      <c r="F926" s="497">
        <f t="shared" si="67"/>
        <v>22.161</v>
      </c>
      <c r="G926" s="497">
        <v>2.88966</v>
      </c>
      <c r="H926" s="497">
        <v>4.8</v>
      </c>
      <c r="I926" s="497">
        <v>14.47134</v>
      </c>
      <c r="J926" s="497">
        <v>1511.9</v>
      </c>
      <c r="K926" s="617">
        <v>14.47134</v>
      </c>
      <c r="L926" s="497">
        <v>1511.9</v>
      </c>
      <c r="M926" s="1106">
        <f>K926/L926</f>
        <v>0.009571625107480653</v>
      </c>
      <c r="N926" s="630">
        <v>238.928</v>
      </c>
      <c r="O926" s="502">
        <f t="shared" si="69"/>
        <v>2.2869292436801376</v>
      </c>
      <c r="P926" s="502">
        <f t="shared" si="70"/>
        <v>574.2975064488392</v>
      </c>
      <c r="Q926" s="503">
        <f t="shared" si="71"/>
        <v>137.21575462080824</v>
      </c>
      <c r="S926" s="58"/>
      <c r="T926" s="58"/>
    </row>
    <row r="927" spans="1:20" ht="12.75">
      <c r="A927" s="1748"/>
      <c r="B927" s="345">
        <v>2</v>
      </c>
      <c r="C927" s="653" t="s">
        <v>752</v>
      </c>
      <c r="D927" s="304">
        <v>60</v>
      </c>
      <c r="E927" s="304">
        <v>1969</v>
      </c>
      <c r="F927" s="505">
        <f t="shared" si="67"/>
        <v>44.945</v>
      </c>
      <c r="G927" s="505">
        <v>5.26938</v>
      </c>
      <c r="H927" s="505">
        <v>9.6</v>
      </c>
      <c r="I927" s="505">
        <v>30.07562</v>
      </c>
      <c r="J927" s="505">
        <v>2701.09</v>
      </c>
      <c r="K927" s="618">
        <v>30.07562</v>
      </c>
      <c r="L927" s="505">
        <v>2701.09</v>
      </c>
      <c r="M927" s="571">
        <f>K927/L927</f>
        <v>0.011134623429800561</v>
      </c>
      <c r="N927" s="576">
        <v>238.928</v>
      </c>
      <c r="O927" s="301">
        <f t="shared" si="69"/>
        <v>2.6603733068353885</v>
      </c>
      <c r="P927" s="301">
        <f t="shared" si="70"/>
        <v>668.0774057880336</v>
      </c>
      <c r="Q927" s="302">
        <f t="shared" si="71"/>
        <v>159.6223984101233</v>
      </c>
      <c r="S927" s="58"/>
      <c r="T927" s="58"/>
    </row>
    <row r="928" spans="1:20" ht="12.75">
      <c r="A928" s="1748"/>
      <c r="B928" s="345">
        <v>3</v>
      </c>
      <c r="C928" s="573" t="s">
        <v>753</v>
      </c>
      <c r="D928" s="304">
        <v>45</v>
      </c>
      <c r="E928" s="304">
        <v>1978</v>
      </c>
      <c r="F928" s="505">
        <f t="shared" si="67"/>
        <v>38.939</v>
      </c>
      <c r="G928" s="505">
        <v>5.26938</v>
      </c>
      <c r="H928" s="505">
        <v>7.2</v>
      </c>
      <c r="I928" s="505">
        <v>26.46962</v>
      </c>
      <c r="J928" s="505">
        <v>2340.59</v>
      </c>
      <c r="K928" s="618">
        <v>26.46962</v>
      </c>
      <c r="L928" s="505">
        <v>2340.59</v>
      </c>
      <c r="M928" s="575">
        <f aca="true" t="shared" si="72" ref="M928:M935">K928/L928</f>
        <v>0.011308952016371939</v>
      </c>
      <c r="N928" s="576">
        <v>238.928</v>
      </c>
      <c r="O928" s="301">
        <f t="shared" si="69"/>
        <v>2.702025287367715</v>
      </c>
      <c r="P928" s="301">
        <f t="shared" si="70"/>
        <v>678.5371209823163</v>
      </c>
      <c r="Q928" s="308">
        <f t="shared" si="71"/>
        <v>162.12151724206288</v>
      </c>
      <c r="S928" s="58"/>
      <c r="T928" s="58"/>
    </row>
    <row r="929" spans="1:20" ht="12.75">
      <c r="A929" s="1748"/>
      <c r="B929" s="345">
        <v>4</v>
      </c>
      <c r="C929" s="573" t="s">
        <v>754</v>
      </c>
      <c r="D929" s="304">
        <v>45</v>
      </c>
      <c r="E929" s="304" t="s">
        <v>57</v>
      </c>
      <c r="F929" s="505">
        <f t="shared" si="67"/>
        <v>38.34</v>
      </c>
      <c r="G929" s="505">
        <v>4.13618</v>
      </c>
      <c r="H929" s="505">
        <v>7.2</v>
      </c>
      <c r="I929" s="505">
        <v>27.00382</v>
      </c>
      <c r="J929" s="505">
        <v>2328.64</v>
      </c>
      <c r="K929" s="618">
        <v>27.00382</v>
      </c>
      <c r="L929" s="505">
        <v>2328.64</v>
      </c>
      <c r="M929" s="575">
        <f t="shared" si="72"/>
        <v>0.01159639102652192</v>
      </c>
      <c r="N929" s="576">
        <v>238.928</v>
      </c>
      <c r="O929" s="307">
        <f t="shared" si="69"/>
        <v>2.770702515184829</v>
      </c>
      <c r="P929" s="301">
        <f t="shared" si="70"/>
        <v>695.7834615913152</v>
      </c>
      <c r="Q929" s="308">
        <f t="shared" si="71"/>
        <v>166.24215091108977</v>
      </c>
      <c r="S929" s="58"/>
      <c r="T929" s="58"/>
    </row>
    <row r="930" spans="1:20" ht="12.75">
      <c r="A930" s="1748"/>
      <c r="B930" s="345">
        <v>5</v>
      </c>
      <c r="C930" s="573" t="s">
        <v>755</v>
      </c>
      <c r="D930" s="304">
        <v>34</v>
      </c>
      <c r="E930" s="304" t="s">
        <v>57</v>
      </c>
      <c r="F930" s="505">
        <f t="shared" si="67"/>
        <v>31.96</v>
      </c>
      <c r="G930" s="505">
        <v>3.51292</v>
      </c>
      <c r="H930" s="505">
        <v>0.33</v>
      </c>
      <c r="I930" s="505">
        <v>28.11708</v>
      </c>
      <c r="J930" s="505">
        <v>1753.64</v>
      </c>
      <c r="K930" s="618">
        <v>28.11708</v>
      </c>
      <c r="L930" s="505">
        <v>1753.64</v>
      </c>
      <c r="M930" s="575">
        <f t="shared" si="72"/>
        <v>0.01603355306676399</v>
      </c>
      <c r="N930" s="576">
        <v>238.928</v>
      </c>
      <c r="O930" s="307">
        <f t="shared" si="69"/>
        <v>3.8308647671357865</v>
      </c>
      <c r="P930" s="301">
        <f t="shared" si="70"/>
        <v>962.0131840058393</v>
      </c>
      <c r="Q930" s="308">
        <f t="shared" si="71"/>
        <v>229.8518860281472</v>
      </c>
      <c r="S930" s="58"/>
      <c r="T930" s="58"/>
    </row>
    <row r="931" spans="1:20" ht="12.75">
      <c r="A931" s="1748"/>
      <c r="B931" s="345">
        <v>6</v>
      </c>
      <c r="C931" s="573" t="s">
        <v>756</v>
      </c>
      <c r="D931" s="304">
        <v>60</v>
      </c>
      <c r="E931" s="304">
        <v>1966</v>
      </c>
      <c r="F931" s="505">
        <f t="shared" si="67"/>
        <v>45.194</v>
      </c>
      <c r="G931" s="505">
        <v>3.9662</v>
      </c>
      <c r="H931" s="505">
        <v>9.52</v>
      </c>
      <c r="I931" s="505">
        <v>31.707800000000002</v>
      </c>
      <c r="J931" s="505">
        <v>2701.1</v>
      </c>
      <c r="K931" s="618">
        <v>31.707800000000002</v>
      </c>
      <c r="L931" s="505">
        <v>2701.1</v>
      </c>
      <c r="M931" s="575">
        <f t="shared" si="72"/>
        <v>0.011738847136351859</v>
      </c>
      <c r="N931" s="576">
        <v>238.928</v>
      </c>
      <c r="O931" s="307">
        <f t="shared" si="69"/>
        <v>2.8047392685942767</v>
      </c>
      <c r="P931" s="301">
        <f t="shared" si="70"/>
        <v>704.3308281811114</v>
      </c>
      <c r="Q931" s="308">
        <f t="shared" si="71"/>
        <v>168.28435611565658</v>
      </c>
      <c r="S931" s="58"/>
      <c r="T931" s="58"/>
    </row>
    <row r="932" spans="1:20" ht="12.75">
      <c r="A932" s="1748"/>
      <c r="B932" s="345">
        <v>7</v>
      </c>
      <c r="C932" s="573" t="s">
        <v>757</v>
      </c>
      <c r="D932" s="304">
        <v>50</v>
      </c>
      <c r="E932" s="304" t="s">
        <v>57</v>
      </c>
      <c r="F932" s="505">
        <f t="shared" si="67"/>
        <v>42.709999999999994</v>
      </c>
      <c r="G932" s="505">
        <v>4.36282</v>
      </c>
      <c r="H932" s="505">
        <v>8</v>
      </c>
      <c r="I932" s="505">
        <v>30.347179999999998</v>
      </c>
      <c r="J932" s="505">
        <v>2580.05</v>
      </c>
      <c r="K932" s="618">
        <v>30.347179999999998</v>
      </c>
      <c r="L932" s="505">
        <v>2580.05</v>
      </c>
      <c r="M932" s="575">
        <f t="shared" si="72"/>
        <v>0.01176224491773415</v>
      </c>
      <c r="N932" s="576">
        <v>238.928</v>
      </c>
      <c r="O932" s="307">
        <f t="shared" si="69"/>
        <v>2.810329653704385</v>
      </c>
      <c r="P932" s="301">
        <f t="shared" si="70"/>
        <v>705.7346950640491</v>
      </c>
      <c r="Q932" s="308">
        <f t="shared" si="71"/>
        <v>168.6197792222631</v>
      </c>
      <c r="S932" s="58"/>
      <c r="T932" s="58"/>
    </row>
    <row r="933" spans="1:20" ht="12.75">
      <c r="A933" s="1748"/>
      <c r="B933" s="345">
        <v>8</v>
      </c>
      <c r="C933" s="573" t="s">
        <v>758</v>
      </c>
      <c r="D933" s="304">
        <v>60</v>
      </c>
      <c r="E933" s="304">
        <v>1971</v>
      </c>
      <c r="F933" s="505">
        <f t="shared" si="67"/>
        <v>46.728</v>
      </c>
      <c r="G933" s="505">
        <v>5.349157</v>
      </c>
      <c r="H933" s="505">
        <v>9.52</v>
      </c>
      <c r="I933" s="505">
        <v>31.858843000000004</v>
      </c>
      <c r="J933" s="505">
        <v>2701.05</v>
      </c>
      <c r="K933" s="618">
        <v>31.858843000000004</v>
      </c>
      <c r="L933" s="505">
        <v>2701.05</v>
      </c>
      <c r="M933" s="575">
        <f t="shared" si="72"/>
        <v>0.011794984543048075</v>
      </c>
      <c r="N933" s="576">
        <v>238.928</v>
      </c>
      <c r="O933" s="307">
        <f t="shared" si="69"/>
        <v>2.81815206690139</v>
      </c>
      <c r="P933" s="301">
        <f t="shared" si="70"/>
        <v>707.6990725828845</v>
      </c>
      <c r="Q933" s="308">
        <f t="shared" si="71"/>
        <v>169.0891240140834</v>
      </c>
      <c r="S933" s="58"/>
      <c r="T933" s="58"/>
    </row>
    <row r="934" spans="1:20" ht="12.75">
      <c r="A934" s="1748"/>
      <c r="B934" s="345">
        <v>9</v>
      </c>
      <c r="C934" s="573" t="s">
        <v>759</v>
      </c>
      <c r="D934" s="304">
        <v>60</v>
      </c>
      <c r="E934" s="304">
        <v>1967</v>
      </c>
      <c r="F934" s="505">
        <f t="shared" si="67"/>
        <v>47.609</v>
      </c>
      <c r="G934" s="505">
        <v>5.26938</v>
      </c>
      <c r="H934" s="505">
        <v>9.6</v>
      </c>
      <c r="I934" s="505">
        <v>32.73962</v>
      </c>
      <c r="J934" s="505">
        <v>2747.12</v>
      </c>
      <c r="K934" s="618">
        <v>32.73962</v>
      </c>
      <c r="L934" s="505">
        <v>2747.12</v>
      </c>
      <c r="M934" s="575">
        <f t="shared" si="72"/>
        <v>0.01191779754797752</v>
      </c>
      <c r="N934" s="576">
        <v>238.928</v>
      </c>
      <c r="O934" s="307">
        <f t="shared" si="69"/>
        <v>2.847495532543173</v>
      </c>
      <c r="P934" s="301">
        <f t="shared" si="70"/>
        <v>715.0678528786511</v>
      </c>
      <c r="Q934" s="308">
        <f t="shared" si="71"/>
        <v>170.84973195259033</v>
      </c>
      <c r="S934" s="58"/>
      <c r="T934" s="58"/>
    </row>
    <row r="935" spans="1:20" ht="13.5" thickBot="1">
      <c r="A935" s="1749"/>
      <c r="B935" s="355" t="s">
        <v>39</v>
      </c>
      <c r="C935" s="619" t="s">
        <v>511</v>
      </c>
      <c r="D935" s="508">
        <v>100</v>
      </c>
      <c r="E935" s="508">
        <v>1970</v>
      </c>
      <c r="F935" s="511">
        <f t="shared" si="67"/>
        <v>76.74799999999999</v>
      </c>
      <c r="G935" s="511">
        <v>8.2157</v>
      </c>
      <c r="H935" s="511">
        <v>16</v>
      </c>
      <c r="I935" s="511">
        <v>52.5323</v>
      </c>
      <c r="J935" s="511">
        <v>4378.83</v>
      </c>
      <c r="K935" s="620">
        <v>52.5323</v>
      </c>
      <c r="L935" s="511">
        <v>4378.83</v>
      </c>
      <c r="M935" s="577">
        <f t="shared" si="72"/>
        <v>0.011996880445233088</v>
      </c>
      <c r="N935" s="578">
        <v>238.928</v>
      </c>
      <c r="O935" s="517">
        <f t="shared" si="69"/>
        <v>2.866390651018651</v>
      </c>
      <c r="P935" s="517">
        <f t="shared" si="70"/>
        <v>719.8128267139853</v>
      </c>
      <c r="Q935" s="518">
        <f t="shared" si="71"/>
        <v>171.98343906111907</v>
      </c>
      <c r="S935" s="58"/>
      <c r="T935" s="58"/>
    </row>
    <row r="936" spans="1:20" ht="12.75" customHeight="1">
      <c r="A936" s="1726" t="s">
        <v>572</v>
      </c>
      <c r="B936" s="380">
        <v>1</v>
      </c>
      <c r="C936" s="579" t="s">
        <v>760</v>
      </c>
      <c r="D936" s="519">
        <v>45</v>
      </c>
      <c r="E936" s="519">
        <v>1974</v>
      </c>
      <c r="F936" s="522">
        <f t="shared" si="67"/>
        <v>50.486000000000004</v>
      </c>
      <c r="G936" s="522">
        <v>4.36282</v>
      </c>
      <c r="H936" s="522">
        <v>7.2</v>
      </c>
      <c r="I936" s="522">
        <v>38.92318</v>
      </c>
      <c r="J936" s="522">
        <v>2304.6</v>
      </c>
      <c r="K936" s="621">
        <v>38.92318</v>
      </c>
      <c r="L936" s="622">
        <v>2304.6</v>
      </c>
      <c r="M936" s="582">
        <f>K936/L936</f>
        <v>0.016889343053024388</v>
      </c>
      <c r="N936" s="583">
        <v>238.928</v>
      </c>
      <c r="O936" s="584">
        <f>M936*N936</f>
        <v>4.035336956973011</v>
      </c>
      <c r="P936" s="584">
        <f>M936*60*1000</f>
        <v>1013.3605831814634</v>
      </c>
      <c r="Q936" s="585">
        <f>P936*N936/1000</f>
        <v>242.1202174183807</v>
      </c>
      <c r="S936" s="58"/>
      <c r="T936" s="58"/>
    </row>
    <row r="937" spans="1:20" ht="12.75">
      <c r="A937" s="1727"/>
      <c r="B937" s="372">
        <v>2</v>
      </c>
      <c r="C937" s="586" t="s">
        <v>761</v>
      </c>
      <c r="D937" s="524">
        <v>20</v>
      </c>
      <c r="E937" s="524">
        <v>1967</v>
      </c>
      <c r="F937" s="527">
        <f t="shared" si="67"/>
        <v>22.544999999999998</v>
      </c>
      <c r="G937" s="527">
        <v>2.0397600000000002</v>
      </c>
      <c r="H937" s="527">
        <v>3.36</v>
      </c>
      <c r="I937" s="527">
        <v>17.145239999999998</v>
      </c>
      <c r="J937" s="527">
        <v>1013.03</v>
      </c>
      <c r="K937" s="623">
        <v>17.145239999999998</v>
      </c>
      <c r="L937" s="527">
        <v>1013.03</v>
      </c>
      <c r="M937" s="587">
        <f aca="true" t="shared" si="73" ref="M937:M944">K937/L937</f>
        <v>0.016924711015468445</v>
      </c>
      <c r="N937" s="589">
        <v>238.928</v>
      </c>
      <c r="O937" s="319">
        <f aca="true" t="shared" si="74" ref="O937:O944">M937*N937</f>
        <v>4.043787353503845</v>
      </c>
      <c r="P937" s="584">
        <f aca="true" t="shared" si="75" ref="P937:P944">M937*60*1000</f>
        <v>1015.4826609281067</v>
      </c>
      <c r="Q937" s="320">
        <f aca="true" t="shared" si="76" ref="Q937:Q944">P937*N937/1000</f>
        <v>242.6272412102307</v>
      </c>
      <c r="S937" s="58"/>
      <c r="T937" s="58"/>
    </row>
    <row r="938" spans="1:20" ht="12.75">
      <c r="A938" s="1727"/>
      <c r="B938" s="372">
        <v>3</v>
      </c>
      <c r="C938" s="586" t="s">
        <v>762</v>
      </c>
      <c r="D938" s="524">
        <v>40</v>
      </c>
      <c r="E938" s="524">
        <v>1984</v>
      </c>
      <c r="F938" s="527">
        <f t="shared" si="67"/>
        <v>49.673</v>
      </c>
      <c r="G938" s="527">
        <v>5.365929</v>
      </c>
      <c r="H938" s="527">
        <v>6.4</v>
      </c>
      <c r="I938" s="527">
        <v>37.907071</v>
      </c>
      <c r="J938" s="527">
        <v>2229.13</v>
      </c>
      <c r="K938" s="623">
        <v>37.907071</v>
      </c>
      <c r="L938" s="527">
        <v>2229.13</v>
      </c>
      <c r="M938" s="587">
        <f t="shared" si="73"/>
        <v>0.017005320909951417</v>
      </c>
      <c r="N938" s="589">
        <v>238.928</v>
      </c>
      <c r="O938" s="319">
        <f t="shared" si="74"/>
        <v>4.063047314372872</v>
      </c>
      <c r="P938" s="584">
        <f t="shared" si="75"/>
        <v>1020.319254597085</v>
      </c>
      <c r="Q938" s="320">
        <f t="shared" si="76"/>
        <v>243.78283886237233</v>
      </c>
      <c r="S938" s="58"/>
      <c r="T938" s="58"/>
    </row>
    <row r="939" spans="1:20" ht="12.75">
      <c r="A939" s="1727"/>
      <c r="B939" s="372">
        <v>4</v>
      </c>
      <c r="C939" s="586" t="s">
        <v>763</v>
      </c>
      <c r="D939" s="524">
        <v>54</v>
      </c>
      <c r="E939" s="524">
        <v>1984</v>
      </c>
      <c r="F939" s="527">
        <f t="shared" si="67"/>
        <v>64.99</v>
      </c>
      <c r="G939" s="527">
        <v>5.3827</v>
      </c>
      <c r="H939" s="527">
        <v>8.64</v>
      </c>
      <c r="I939" s="527">
        <v>50.967299999999994</v>
      </c>
      <c r="J939" s="527">
        <v>2988.8</v>
      </c>
      <c r="K939" s="623">
        <v>50.967299999999994</v>
      </c>
      <c r="L939" s="527">
        <v>2988.8</v>
      </c>
      <c r="M939" s="587">
        <f t="shared" si="73"/>
        <v>0.017052763650963594</v>
      </c>
      <c r="N939" s="589">
        <v>238.928</v>
      </c>
      <c r="O939" s="319">
        <f t="shared" si="74"/>
        <v>4.07438271359743</v>
      </c>
      <c r="P939" s="584">
        <f t="shared" si="75"/>
        <v>1023.1658190578157</v>
      </c>
      <c r="Q939" s="320">
        <f t="shared" si="76"/>
        <v>244.4629628158458</v>
      </c>
      <c r="S939" s="58"/>
      <c r="T939" s="58"/>
    </row>
    <row r="940" spans="1:20" ht="12.75">
      <c r="A940" s="1727"/>
      <c r="B940" s="372">
        <v>5</v>
      </c>
      <c r="C940" s="586" t="s">
        <v>764</v>
      </c>
      <c r="D940" s="524">
        <v>50</v>
      </c>
      <c r="E940" s="524">
        <v>1976</v>
      </c>
      <c r="F940" s="527">
        <f t="shared" si="67"/>
        <v>42.30500000000001</v>
      </c>
      <c r="G940" s="527">
        <v>3.00298</v>
      </c>
      <c r="H940" s="527">
        <v>8</v>
      </c>
      <c r="I940" s="527">
        <v>31.302020000000002</v>
      </c>
      <c r="J940" s="527">
        <v>1827.91</v>
      </c>
      <c r="K940" s="623">
        <v>31.302020000000002</v>
      </c>
      <c r="L940" s="527">
        <v>1827.91</v>
      </c>
      <c r="M940" s="587">
        <f t="shared" si="73"/>
        <v>0.01712448643532778</v>
      </c>
      <c r="N940" s="589">
        <v>238.928</v>
      </c>
      <c r="O940" s="319">
        <f t="shared" si="74"/>
        <v>4.091519295019995</v>
      </c>
      <c r="P940" s="584">
        <f t="shared" si="75"/>
        <v>1027.4691861196668</v>
      </c>
      <c r="Q940" s="320">
        <f t="shared" si="76"/>
        <v>245.49115770119977</v>
      </c>
      <c r="S940" s="58"/>
      <c r="T940" s="58"/>
    </row>
    <row r="941" spans="1:20" ht="12.75">
      <c r="A941" s="1727"/>
      <c r="B941" s="372">
        <v>6</v>
      </c>
      <c r="C941" s="586" t="s">
        <v>765</v>
      </c>
      <c r="D941" s="524">
        <v>45</v>
      </c>
      <c r="E941" s="524">
        <v>1975</v>
      </c>
      <c r="F941" s="527">
        <f t="shared" si="67"/>
        <v>51.861000000000004</v>
      </c>
      <c r="G941" s="527">
        <v>4.41948</v>
      </c>
      <c r="H941" s="527">
        <v>7.2</v>
      </c>
      <c r="I941" s="527">
        <v>40.24152</v>
      </c>
      <c r="J941" s="527">
        <v>2335.41</v>
      </c>
      <c r="K941" s="623">
        <v>40.24152</v>
      </c>
      <c r="L941" s="527">
        <v>2335.41</v>
      </c>
      <c r="M941" s="587">
        <f t="shared" si="73"/>
        <v>0.01723103009749894</v>
      </c>
      <c r="N941" s="589">
        <v>238.928</v>
      </c>
      <c r="O941" s="319">
        <f t="shared" si="74"/>
        <v>4.116975559135227</v>
      </c>
      <c r="P941" s="584">
        <f t="shared" si="75"/>
        <v>1033.8618058499364</v>
      </c>
      <c r="Q941" s="320">
        <f t="shared" si="76"/>
        <v>247.0185335481136</v>
      </c>
      <c r="S941" s="58"/>
      <c r="T941" s="58"/>
    </row>
    <row r="942" spans="1:20" ht="12.75">
      <c r="A942" s="1727"/>
      <c r="B942" s="372">
        <v>7</v>
      </c>
      <c r="C942" s="586" t="s">
        <v>766</v>
      </c>
      <c r="D942" s="524">
        <v>45</v>
      </c>
      <c r="E942" s="524">
        <v>1985</v>
      </c>
      <c r="F942" s="527">
        <f t="shared" si="67"/>
        <v>52.197</v>
      </c>
      <c r="G942" s="527">
        <v>4.589460000000001</v>
      </c>
      <c r="H942" s="527">
        <v>7.12</v>
      </c>
      <c r="I942" s="527">
        <v>40.48754</v>
      </c>
      <c r="J942" s="527">
        <v>2341.93</v>
      </c>
      <c r="K942" s="623">
        <v>40.48754</v>
      </c>
      <c r="L942" s="527">
        <v>2341.93</v>
      </c>
      <c r="M942" s="587">
        <f t="shared" si="73"/>
        <v>0.017288108525873962</v>
      </c>
      <c r="N942" s="589">
        <v>238.928</v>
      </c>
      <c r="O942" s="319">
        <f t="shared" si="74"/>
        <v>4.130613193870014</v>
      </c>
      <c r="P942" s="584">
        <f t="shared" si="75"/>
        <v>1037.2865115524378</v>
      </c>
      <c r="Q942" s="320">
        <f t="shared" si="76"/>
        <v>247.83679163220086</v>
      </c>
      <c r="S942" s="58"/>
      <c r="T942" s="58"/>
    </row>
    <row r="943" spans="1:20" ht="12.75">
      <c r="A943" s="1727"/>
      <c r="B943" s="372">
        <v>8</v>
      </c>
      <c r="C943" s="586" t="s">
        <v>767</v>
      </c>
      <c r="D943" s="524">
        <v>22</v>
      </c>
      <c r="E943" s="524">
        <v>1982</v>
      </c>
      <c r="F943" s="527">
        <f t="shared" si="67"/>
        <v>25.838</v>
      </c>
      <c r="G943" s="527">
        <v>2.20974</v>
      </c>
      <c r="H943" s="527">
        <v>3.52</v>
      </c>
      <c r="I943" s="527">
        <v>20.10826</v>
      </c>
      <c r="J943" s="527">
        <v>1162.82</v>
      </c>
      <c r="K943" s="623">
        <v>20.10826</v>
      </c>
      <c r="L943" s="527">
        <v>1162.82</v>
      </c>
      <c r="M943" s="587">
        <f t="shared" si="73"/>
        <v>0.01729266782477082</v>
      </c>
      <c r="N943" s="589">
        <v>238.928</v>
      </c>
      <c r="O943" s="319">
        <f t="shared" si="74"/>
        <v>4.131702538036842</v>
      </c>
      <c r="P943" s="584">
        <f t="shared" si="75"/>
        <v>1037.5600694862492</v>
      </c>
      <c r="Q943" s="320">
        <f t="shared" si="76"/>
        <v>247.90215228221052</v>
      </c>
      <c r="S943" s="58"/>
      <c r="T943" s="58"/>
    </row>
    <row r="944" spans="1:20" ht="12.75">
      <c r="A944" s="1727"/>
      <c r="B944" s="372">
        <v>9</v>
      </c>
      <c r="C944" s="586" t="s">
        <v>768</v>
      </c>
      <c r="D944" s="524">
        <v>55</v>
      </c>
      <c r="E944" s="524">
        <v>1986</v>
      </c>
      <c r="F944" s="527">
        <f t="shared" si="67"/>
        <v>66.376</v>
      </c>
      <c r="G944" s="527">
        <v>5.89264</v>
      </c>
      <c r="H944" s="527">
        <v>8.64</v>
      </c>
      <c r="I944" s="527">
        <v>51.843360000000004</v>
      </c>
      <c r="J944" s="527">
        <v>2994.4</v>
      </c>
      <c r="K944" s="623">
        <v>51.843360000000004</v>
      </c>
      <c r="L944" s="527">
        <v>2994.4</v>
      </c>
      <c r="M944" s="587">
        <f t="shared" si="73"/>
        <v>0.01731343841838098</v>
      </c>
      <c r="N944" s="589">
        <v>238.928</v>
      </c>
      <c r="O944" s="319">
        <f t="shared" si="74"/>
        <v>4.13666521442693</v>
      </c>
      <c r="P944" s="584">
        <f t="shared" si="75"/>
        <v>1038.806305102859</v>
      </c>
      <c r="Q944" s="320">
        <f t="shared" si="76"/>
        <v>248.19991286561586</v>
      </c>
      <c r="S944" s="58"/>
      <c r="T944" s="58"/>
    </row>
    <row r="945" spans="1:20" ht="13.5" thickBot="1">
      <c r="A945" s="1729"/>
      <c r="B945" s="376" t="s">
        <v>39</v>
      </c>
      <c r="C945" s="624"/>
      <c r="D945" s="531"/>
      <c r="E945" s="531"/>
      <c r="F945" s="534"/>
      <c r="G945" s="534"/>
      <c r="H945" s="534"/>
      <c r="I945" s="534"/>
      <c r="J945" s="534"/>
      <c r="K945" s="625"/>
      <c r="L945" s="534"/>
      <c r="M945" s="590"/>
      <c r="N945" s="626"/>
      <c r="O945" s="323"/>
      <c r="P945" s="323"/>
      <c r="Q945" s="324"/>
      <c r="S945" s="58"/>
      <c r="T945" s="58"/>
    </row>
    <row r="946" spans="1:20" ht="12.75" customHeight="1">
      <c r="A946" s="1824" t="s">
        <v>575</v>
      </c>
      <c r="B946" s="24">
        <v>1</v>
      </c>
      <c r="C946" s="117" t="s">
        <v>769</v>
      </c>
      <c r="D946" s="441">
        <v>40</v>
      </c>
      <c r="E946" s="441">
        <v>1986</v>
      </c>
      <c r="F946" s="265">
        <f aca="true" t="shared" si="77" ref="F946:F954">SUM(G946:I946)</f>
        <v>43.551</v>
      </c>
      <c r="G946" s="265">
        <v>2.7196800000000003</v>
      </c>
      <c r="H946" s="265">
        <v>6.4</v>
      </c>
      <c r="I946" s="265">
        <v>34.43132</v>
      </c>
      <c r="J946" s="265">
        <v>1658.75</v>
      </c>
      <c r="K946" s="399">
        <v>34.43132</v>
      </c>
      <c r="L946" s="390">
        <v>1658.75</v>
      </c>
      <c r="M946" s="363">
        <f>K946/L946</f>
        <v>0.020757389600602864</v>
      </c>
      <c r="N946" s="364">
        <v>238.928</v>
      </c>
      <c r="O946" s="365">
        <f>M946*N946</f>
        <v>4.959521582492841</v>
      </c>
      <c r="P946" s="365">
        <f>M946*60*1000</f>
        <v>1245.443376036172</v>
      </c>
      <c r="Q946" s="366">
        <f>P946*N946/1000</f>
        <v>297.5712949495705</v>
      </c>
      <c r="S946" s="58"/>
      <c r="T946" s="58"/>
    </row>
    <row r="947" spans="1:20" ht="12.75">
      <c r="A947" s="1700"/>
      <c r="B947" s="26">
        <v>2</v>
      </c>
      <c r="C947" s="442" t="s">
        <v>770</v>
      </c>
      <c r="D947" s="443">
        <v>36</v>
      </c>
      <c r="E947" s="443" t="s">
        <v>57</v>
      </c>
      <c r="F947" s="271">
        <f t="shared" si="77"/>
        <v>51.843</v>
      </c>
      <c r="G947" s="271">
        <v>3.34294</v>
      </c>
      <c r="H947" s="271">
        <v>5.76</v>
      </c>
      <c r="I947" s="271">
        <v>42.74006000000001</v>
      </c>
      <c r="J947" s="271">
        <v>2009.0800000000002</v>
      </c>
      <c r="K947" s="400">
        <v>42.74006000000001</v>
      </c>
      <c r="L947" s="271">
        <v>2009.0800000000002</v>
      </c>
      <c r="M947" s="445">
        <f aca="true" t="shared" si="78" ref="M947:M954">K947/L947</f>
        <v>0.021273448543612003</v>
      </c>
      <c r="N947" s="446">
        <v>238.928</v>
      </c>
      <c r="O947" s="447">
        <f aca="true" t="shared" si="79" ref="O947:O954">M947*N947</f>
        <v>5.082822513628129</v>
      </c>
      <c r="P947" s="365">
        <f aca="true" t="shared" si="80" ref="P947:P954">M947*60*1000</f>
        <v>1276.40691261672</v>
      </c>
      <c r="Q947" s="448">
        <f aca="true" t="shared" si="81" ref="Q947:Q954">P947*N947/1000</f>
        <v>304.9693508176877</v>
      </c>
      <c r="S947" s="58"/>
      <c r="T947" s="58"/>
    </row>
    <row r="948" spans="1:20" ht="12.75">
      <c r="A948" s="1700"/>
      <c r="B948" s="26">
        <v>3</v>
      </c>
      <c r="C948" s="442" t="s">
        <v>512</v>
      </c>
      <c r="D948" s="443">
        <v>72</v>
      </c>
      <c r="E948" s="443">
        <v>1982</v>
      </c>
      <c r="F948" s="271">
        <f t="shared" si="77"/>
        <v>60.440000000000005</v>
      </c>
      <c r="G948" s="271">
        <v>3.62624</v>
      </c>
      <c r="H948" s="271">
        <v>11.52</v>
      </c>
      <c r="I948" s="271">
        <v>45.293760000000006</v>
      </c>
      <c r="J948" s="271">
        <v>2117.32</v>
      </c>
      <c r="K948" s="400">
        <v>45.293760000000006</v>
      </c>
      <c r="L948" s="271">
        <v>2117.32</v>
      </c>
      <c r="M948" s="445">
        <f t="shared" si="78"/>
        <v>0.021392023879243573</v>
      </c>
      <c r="N948" s="446">
        <v>238.928</v>
      </c>
      <c r="O948" s="447">
        <f t="shared" si="79"/>
        <v>5.111153481419908</v>
      </c>
      <c r="P948" s="365">
        <f t="shared" si="80"/>
        <v>1283.5214327546146</v>
      </c>
      <c r="Q948" s="448">
        <f t="shared" si="81"/>
        <v>306.66920888519456</v>
      </c>
      <c r="S948" s="58"/>
      <c r="T948" s="58"/>
    </row>
    <row r="949" spans="1:20" ht="12.75">
      <c r="A949" s="1700"/>
      <c r="B949" s="26">
        <v>4</v>
      </c>
      <c r="C949" s="442" t="s">
        <v>771</v>
      </c>
      <c r="D949" s="443">
        <v>8</v>
      </c>
      <c r="E949" s="443" t="s">
        <v>57</v>
      </c>
      <c r="F949" s="271">
        <f t="shared" si="77"/>
        <v>8.131</v>
      </c>
      <c r="G949" s="271">
        <v>0</v>
      </c>
      <c r="H949" s="271">
        <v>0</v>
      </c>
      <c r="I949" s="271">
        <v>8.131</v>
      </c>
      <c r="J949" s="271">
        <v>368.07</v>
      </c>
      <c r="K949" s="400">
        <v>8.131</v>
      </c>
      <c r="L949" s="271">
        <v>368.07</v>
      </c>
      <c r="M949" s="445">
        <f t="shared" si="78"/>
        <v>0.022090906621023174</v>
      </c>
      <c r="N949" s="446">
        <v>238.928</v>
      </c>
      <c r="O949" s="447">
        <f t="shared" si="79"/>
        <v>5.278136137147825</v>
      </c>
      <c r="P949" s="365">
        <f t="shared" si="80"/>
        <v>1325.4543972613903</v>
      </c>
      <c r="Q949" s="448">
        <f t="shared" si="81"/>
        <v>316.6881682288694</v>
      </c>
      <c r="S949" s="58"/>
      <c r="T949" s="58"/>
    </row>
    <row r="950" spans="1:20" ht="12.75">
      <c r="A950" s="1700"/>
      <c r="B950" s="26">
        <v>5</v>
      </c>
      <c r="C950" s="442" t="s">
        <v>513</v>
      </c>
      <c r="D950" s="443">
        <v>130</v>
      </c>
      <c r="E950" s="443">
        <v>1987</v>
      </c>
      <c r="F950" s="271">
        <f t="shared" si="77"/>
        <v>95.37299999999999</v>
      </c>
      <c r="G950" s="271">
        <v>0</v>
      </c>
      <c r="H950" s="271">
        <v>0</v>
      </c>
      <c r="I950" s="271">
        <v>95.37299999999999</v>
      </c>
      <c r="J950" s="271">
        <v>4260.09</v>
      </c>
      <c r="K950" s="400">
        <v>95.37299999999999</v>
      </c>
      <c r="L950" s="271">
        <v>4260.09</v>
      </c>
      <c r="M950" s="445">
        <f t="shared" si="78"/>
        <v>0.02238755519249593</v>
      </c>
      <c r="N950" s="446">
        <v>238.928</v>
      </c>
      <c r="O950" s="447">
        <f t="shared" si="79"/>
        <v>5.349013787032667</v>
      </c>
      <c r="P950" s="365">
        <f t="shared" si="80"/>
        <v>1343.2533115497558</v>
      </c>
      <c r="Q950" s="448">
        <f t="shared" si="81"/>
        <v>320.94082722196003</v>
      </c>
      <c r="S950" s="58"/>
      <c r="T950" s="58"/>
    </row>
    <row r="951" spans="1:20" ht="12.75">
      <c r="A951" s="1700"/>
      <c r="B951" s="26">
        <v>6</v>
      </c>
      <c r="C951" s="442" t="s">
        <v>772</v>
      </c>
      <c r="D951" s="443">
        <v>8</v>
      </c>
      <c r="E951" s="443">
        <v>1982</v>
      </c>
      <c r="F951" s="271">
        <f t="shared" si="77"/>
        <v>12.489</v>
      </c>
      <c r="G951" s="271">
        <v>1.513049</v>
      </c>
      <c r="H951" s="271">
        <v>1.28</v>
      </c>
      <c r="I951" s="271">
        <v>9.695951</v>
      </c>
      <c r="J951" s="271">
        <v>427.72</v>
      </c>
      <c r="K951" s="400">
        <v>9.695951</v>
      </c>
      <c r="L951" s="271">
        <v>427.72</v>
      </c>
      <c r="M951" s="445">
        <f t="shared" si="78"/>
        <v>0.022668921256897036</v>
      </c>
      <c r="N951" s="446">
        <v>238.928</v>
      </c>
      <c r="O951" s="447">
        <f t="shared" si="79"/>
        <v>5.416240018067895</v>
      </c>
      <c r="P951" s="365">
        <f t="shared" si="80"/>
        <v>1360.1352754138222</v>
      </c>
      <c r="Q951" s="448">
        <f t="shared" si="81"/>
        <v>324.9744010840737</v>
      </c>
      <c r="S951" s="58"/>
      <c r="T951" s="58"/>
    </row>
    <row r="952" spans="1:20" ht="12.75">
      <c r="A952" s="1700"/>
      <c r="B952" s="26">
        <v>7</v>
      </c>
      <c r="C952" s="442" t="s">
        <v>514</v>
      </c>
      <c r="D952" s="443">
        <v>18</v>
      </c>
      <c r="E952" s="443">
        <v>1959</v>
      </c>
      <c r="F952" s="393">
        <f t="shared" si="77"/>
        <v>19.844199999999997</v>
      </c>
      <c r="G952" s="393">
        <v>1.1332</v>
      </c>
      <c r="H952" s="271">
        <v>0.18</v>
      </c>
      <c r="I952" s="271">
        <v>18.531</v>
      </c>
      <c r="J952" s="271">
        <v>749.42</v>
      </c>
      <c r="K952" s="400">
        <v>18.531</v>
      </c>
      <c r="L952" s="271">
        <v>749.42</v>
      </c>
      <c r="M952" s="445">
        <f t="shared" si="78"/>
        <v>0.024727122307918122</v>
      </c>
      <c r="N952" s="446">
        <v>238.928</v>
      </c>
      <c r="O952" s="447">
        <f t="shared" si="79"/>
        <v>5.908001878786261</v>
      </c>
      <c r="P952" s="365">
        <f t="shared" si="80"/>
        <v>1483.6273384750873</v>
      </c>
      <c r="Q952" s="448">
        <f t="shared" si="81"/>
        <v>354.48011272717565</v>
      </c>
      <c r="S952" s="58"/>
      <c r="T952" s="58"/>
    </row>
    <row r="953" spans="1:20" ht="12.75">
      <c r="A953" s="1700"/>
      <c r="B953" s="26">
        <v>8</v>
      </c>
      <c r="C953" s="442" t="s">
        <v>773</v>
      </c>
      <c r="D953" s="443">
        <v>51</v>
      </c>
      <c r="E953" s="443" t="s">
        <v>57</v>
      </c>
      <c r="F953" s="271">
        <f t="shared" si="77"/>
        <v>49.062</v>
      </c>
      <c r="G953" s="271">
        <v>3.2695089999999998</v>
      </c>
      <c r="H953" s="271">
        <v>0.48</v>
      </c>
      <c r="I953" s="271">
        <v>45.312491</v>
      </c>
      <c r="J953" s="271">
        <v>1823.72</v>
      </c>
      <c r="K953" s="400">
        <v>45.312491</v>
      </c>
      <c r="L953" s="271">
        <v>1823.72</v>
      </c>
      <c r="M953" s="445">
        <f t="shared" si="78"/>
        <v>0.024846188559647316</v>
      </c>
      <c r="N953" s="446">
        <v>238.928</v>
      </c>
      <c r="O953" s="447">
        <f t="shared" si="79"/>
        <v>5.936450140179414</v>
      </c>
      <c r="P953" s="365">
        <f t="shared" si="80"/>
        <v>1490.771313578839</v>
      </c>
      <c r="Q953" s="448">
        <f t="shared" si="81"/>
        <v>356.18700841076486</v>
      </c>
      <c r="S953" s="58"/>
      <c r="T953" s="58"/>
    </row>
    <row r="954" spans="1:20" ht="12.75">
      <c r="A954" s="1700"/>
      <c r="B954" s="26">
        <v>9</v>
      </c>
      <c r="C954" s="611" t="s">
        <v>515</v>
      </c>
      <c r="D954" s="443">
        <v>6</v>
      </c>
      <c r="E954" s="443">
        <v>1935</v>
      </c>
      <c r="F954" s="393">
        <f t="shared" si="77"/>
        <v>6.17627</v>
      </c>
      <c r="G954" s="442">
        <v>0</v>
      </c>
      <c r="H954" s="442">
        <v>0</v>
      </c>
      <c r="I954" s="271">
        <v>6.17627</v>
      </c>
      <c r="J954" s="442">
        <v>183.93</v>
      </c>
      <c r="K954" s="442">
        <v>6.17627</v>
      </c>
      <c r="L954" s="442">
        <v>183.93</v>
      </c>
      <c r="M954" s="445">
        <f t="shared" si="78"/>
        <v>0.03357945957701299</v>
      </c>
      <c r="N954" s="446">
        <v>238.928</v>
      </c>
      <c r="O954" s="447">
        <f t="shared" si="79"/>
        <v>8.02307311781656</v>
      </c>
      <c r="P954" s="365">
        <f t="shared" si="80"/>
        <v>2014.7675746207794</v>
      </c>
      <c r="Q954" s="448">
        <f t="shared" si="81"/>
        <v>481.3843870689936</v>
      </c>
      <c r="S954" s="58"/>
      <c r="T954" s="58"/>
    </row>
    <row r="955" spans="1:20" ht="13.5" thickBot="1">
      <c r="A955" s="1701"/>
      <c r="B955" s="29" t="s">
        <v>39</v>
      </c>
      <c r="C955" s="612"/>
      <c r="D955" s="450"/>
      <c r="E955" s="450"/>
      <c r="F955" s="449"/>
      <c r="G955" s="449"/>
      <c r="H955" s="449"/>
      <c r="I955" s="449"/>
      <c r="J955" s="449"/>
      <c r="K955" s="449"/>
      <c r="L955" s="449"/>
      <c r="M955" s="452"/>
      <c r="N955" s="449"/>
      <c r="O955" s="455"/>
      <c r="P955" s="455"/>
      <c r="Q955" s="273"/>
      <c r="S955" s="58"/>
      <c r="T955" s="58"/>
    </row>
    <row r="956" spans="6:20" ht="12.75">
      <c r="F956" s="145"/>
      <c r="G956" s="145"/>
      <c r="H956" s="145"/>
      <c r="I956" s="145"/>
      <c r="S956" s="58"/>
      <c r="T956" s="58"/>
    </row>
    <row r="957" spans="19:20" ht="12.75">
      <c r="S957" s="58"/>
      <c r="T957" s="58"/>
    </row>
    <row r="958" spans="1:20" ht="15">
      <c r="A958" s="1705" t="s">
        <v>42</v>
      </c>
      <c r="B958" s="1705"/>
      <c r="C958" s="1705"/>
      <c r="D958" s="1705"/>
      <c r="E958" s="1705"/>
      <c r="F958" s="1705"/>
      <c r="G958" s="1705"/>
      <c r="H958" s="1705"/>
      <c r="I958" s="1705"/>
      <c r="J958" s="1705"/>
      <c r="K958" s="1705"/>
      <c r="L958" s="1705"/>
      <c r="M958" s="1705"/>
      <c r="N958" s="1705"/>
      <c r="O958" s="1705"/>
      <c r="P958" s="1705"/>
      <c r="Q958" s="1705"/>
      <c r="S958" s="1122"/>
      <c r="T958" s="1122"/>
    </row>
    <row r="959" spans="1:20" ht="13.5" thickBot="1">
      <c r="A959" s="1706" t="s">
        <v>1132</v>
      </c>
      <c r="B959" s="1706"/>
      <c r="C959" s="1706"/>
      <c r="D959" s="1706"/>
      <c r="E959" s="1706"/>
      <c r="F959" s="1706"/>
      <c r="G959" s="1706"/>
      <c r="H959" s="1706"/>
      <c r="I959" s="1706"/>
      <c r="J959" s="1706"/>
      <c r="K959" s="1706"/>
      <c r="L959" s="1706"/>
      <c r="M959" s="1706"/>
      <c r="N959" s="1706"/>
      <c r="O959" s="1706"/>
      <c r="P959" s="1706"/>
      <c r="Q959" s="1706"/>
      <c r="S959" s="58"/>
      <c r="T959" s="58"/>
    </row>
    <row r="960" spans="1:20" ht="12.75" customHeight="1">
      <c r="A960" s="1707" t="s">
        <v>1</v>
      </c>
      <c r="B960" s="1710" t="s">
        <v>0</v>
      </c>
      <c r="C960" s="1713" t="s">
        <v>2</v>
      </c>
      <c r="D960" s="1713" t="s">
        <v>3</v>
      </c>
      <c r="E960" s="1713" t="s">
        <v>13</v>
      </c>
      <c r="F960" s="1717" t="s">
        <v>14</v>
      </c>
      <c r="G960" s="1718"/>
      <c r="H960" s="1718"/>
      <c r="I960" s="1719"/>
      <c r="J960" s="1713" t="s">
        <v>4</v>
      </c>
      <c r="K960" s="1713" t="s">
        <v>15</v>
      </c>
      <c r="L960" s="1713" t="s">
        <v>5</v>
      </c>
      <c r="M960" s="1713" t="s">
        <v>6</v>
      </c>
      <c r="N960" s="1713" t="s">
        <v>16</v>
      </c>
      <c r="O960" s="1713" t="s">
        <v>17</v>
      </c>
      <c r="P960" s="1713" t="s">
        <v>25</v>
      </c>
      <c r="Q960" s="1722" t="s">
        <v>26</v>
      </c>
      <c r="S960" s="58"/>
      <c r="T960" s="58"/>
    </row>
    <row r="961" spans="1:20" s="2" customFormat="1" ht="33.75">
      <c r="A961" s="1708"/>
      <c r="B961" s="1711"/>
      <c r="C961" s="1714"/>
      <c r="D961" s="1716"/>
      <c r="E961" s="1716"/>
      <c r="F961" s="21" t="s">
        <v>18</v>
      </c>
      <c r="G961" s="21" t="s">
        <v>19</v>
      </c>
      <c r="H961" s="21" t="s">
        <v>20</v>
      </c>
      <c r="I961" s="21" t="s">
        <v>21</v>
      </c>
      <c r="J961" s="1716"/>
      <c r="K961" s="1716"/>
      <c r="L961" s="1716"/>
      <c r="M961" s="1716"/>
      <c r="N961" s="1716"/>
      <c r="O961" s="1716"/>
      <c r="P961" s="1716"/>
      <c r="Q961" s="1723"/>
      <c r="S961" s="58"/>
      <c r="T961" s="58"/>
    </row>
    <row r="962" spans="1:20" s="3" customFormat="1" ht="13.5" customHeight="1" thickBot="1">
      <c r="A962" s="1709"/>
      <c r="B962" s="1712"/>
      <c r="C962" s="1715"/>
      <c r="D962" s="43" t="s">
        <v>7</v>
      </c>
      <c r="E962" s="43" t="s">
        <v>8</v>
      </c>
      <c r="F962" s="43" t="s">
        <v>9</v>
      </c>
      <c r="G962" s="43" t="s">
        <v>9</v>
      </c>
      <c r="H962" s="43" t="s">
        <v>9</v>
      </c>
      <c r="I962" s="43" t="s">
        <v>9</v>
      </c>
      <c r="J962" s="43" t="s">
        <v>22</v>
      </c>
      <c r="K962" s="43" t="s">
        <v>9</v>
      </c>
      <c r="L962" s="43" t="s">
        <v>22</v>
      </c>
      <c r="M962" s="43" t="s">
        <v>83</v>
      </c>
      <c r="N962" s="43" t="s">
        <v>10</v>
      </c>
      <c r="O962" s="43" t="s">
        <v>84</v>
      </c>
      <c r="P962" s="43" t="s">
        <v>27</v>
      </c>
      <c r="Q962" s="45" t="s">
        <v>28</v>
      </c>
      <c r="S962" s="58"/>
      <c r="T962" s="58"/>
    </row>
    <row r="963" spans="1:20" ht="11.25" customHeight="1">
      <c r="A963" s="1730" t="s">
        <v>580</v>
      </c>
      <c r="B963" s="17">
        <v>1</v>
      </c>
      <c r="C963" s="1651" t="s">
        <v>260</v>
      </c>
      <c r="D963" s="17">
        <v>40</v>
      </c>
      <c r="E963" s="17">
        <v>1992</v>
      </c>
      <c r="F963" s="1652">
        <f>SUM(G963:I963)</f>
        <v>22.473</v>
      </c>
      <c r="G963" s="1652">
        <v>3.657082</v>
      </c>
      <c r="H963" s="1652">
        <v>6.4</v>
      </c>
      <c r="I963" s="1652">
        <v>12.415918</v>
      </c>
      <c r="J963" s="122">
        <v>2267.64</v>
      </c>
      <c r="K963" s="1652">
        <f aca="true" t="shared" si="82" ref="K963:L966">I963</f>
        <v>12.415918</v>
      </c>
      <c r="L963" s="122">
        <f t="shared" si="82"/>
        <v>2267.64</v>
      </c>
      <c r="M963" s="1652">
        <f>K963/L963</f>
        <v>0.005475259741405162</v>
      </c>
      <c r="N963" s="1652">
        <v>207.536</v>
      </c>
      <c r="O963" s="122">
        <f>M963*N963</f>
        <v>1.1363135056922617</v>
      </c>
      <c r="P963" s="1652">
        <f>M963*60*1000</f>
        <v>328.5155844843097</v>
      </c>
      <c r="Q963" s="1653">
        <f>P963*N963/1000</f>
        <v>68.17881034153571</v>
      </c>
      <c r="S963" s="58"/>
      <c r="T963" s="58"/>
    </row>
    <row r="964" spans="1:20" ht="12.75">
      <c r="A964" s="1731"/>
      <c r="B964" s="18">
        <v>2</v>
      </c>
      <c r="C964" s="1654" t="s">
        <v>1105</v>
      </c>
      <c r="D964" s="18">
        <v>45</v>
      </c>
      <c r="E964" s="18">
        <v>1990</v>
      </c>
      <c r="F964" s="121">
        <f>SUM(G964:I964)</f>
        <v>26.298963999999998</v>
      </c>
      <c r="G964" s="121">
        <v>5.082964</v>
      </c>
      <c r="H964" s="121">
        <v>7.2</v>
      </c>
      <c r="I964" s="121">
        <v>14.016</v>
      </c>
      <c r="J964" s="75">
        <v>2333.65</v>
      </c>
      <c r="K964" s="121">
        <f t="shared" si="82"/>
        <v>14.016</v>
      </c>
      <c r="L964" s="75">
        <f t="shared" si="82"/>
        <v>2333.65</v>
      </c>
      <c r="M964" s="121">
        <f>K964/L964</f>
        <v>0.0060060420371521005</v>
      </c>
      <c r="N964" s="121">
        <v>207.536</v>
      </c>
      <c r="O964" s="75">
        <f>M964*N964</f>
        <v>1.2464699402223984</v>
      </c>
      <c r="P964" s="121">
        <f>M964*60*1000</f>
        <v>360.362522229126</v>
      </c>
      <c r="Q964" s="1655">
        <f>P964*N964/1000</f>
        <v>74.78819641334388</v>
      </c>
      <c r="S964" s="58"/>
      <c r="T964" s="58"/>
    </row>
    <row r="965" spans="1:20" ht="12.75">
      <c r="A965" s="1731"/>
      <c r="B965" s="18">
        <v>3</v>
      </c>
      <c r="C965" s="1654" t="s">
        <v>1106</v>
      </c>
      <c r="D965" s="18">
        <v>46</v>
      </c>
      <c r="E965" s="18">
        <v>1974</v>
      </c>
      <c r="F965" s="121">
        <f>SUM(G965:I965)</f>
        <v>27.150001000000003</v>
      </c>
      <c r="G965" s="121">
        <v>5.21664</v>
      </c>
      <c r="H965" s="121">
        <v>7.2</v>
      </c>
      <c r="I965" s="121">
        <v>14.733361</v>
      </c>
      <c r="J965" s="75">
        <v>2307.02</v>
      </c>
      <c r="K965" s="121">
        <f t="shared" si="82"/>
        <v>14.733361</v>
      </c>
      <c r="L965" s="75">
        <f t="shared" si="82"/>
        <v>2307.02</v>
      </c>
      <c r="M965" s="121">
        <f>K965/L965</f>
        <v>0.006386316980346941</v>
      </c>
      <c r="N965" s="121">
        <v>207.536</v>
      </c>
      <c r="O965" s="75">
        <f>M965*N965</f>
        <v>1.3253906808332827</v>
      </c>
      <c r="P965" s="121">
        <f>M965*60*1000</f>
        <v>383.17901882081645</v>
      </c>
      <c r="Q965" s="1655">
        <f>P965*N965/1000</f>
        <v>79.52344084999696</v>
      </c>
      <c r="S965" s="58"/>
      <c r="T965" s="58"/>
    </row>
    <row r="966" spans="1:20" ht="12.75">
      <c r="A966" s="1731"/>
      <c r="B966" s="18">
        <v>4</v>
      </c>
      <c r="C966" s="1654" t="s">
        <v>1107</v>
      </c>
      <c r="D966" s="18">
        <v>40</v>
      </c>
      <c r="E966" s="18">
        <v>1982</v>
      </c>
      <c r="F966" s="121">
        <f>SUM(G966:I966)</f>
        <v>41.772000000000006</v>
      </c>
      <c r="G966" s="121">
        <v>3.311969</v>
      </c>
      <c r="H966" s="121">
        <v>6.4</v>
      </c>
      <c r="I966" s="121">
        <v>32.060031</v>
      </c>
      <c r="J966" s="75">
        <v>2259.52</v>
      </c>
      <c r="K966" s="121">
        <f t="shared" si="82"/>
        <v>32.060031</v>
      </c>
      <c r="L966" s="75">
        <f t="shared" si="82"/>
        <v>2259.52</v>
      </c>
      <c r="M966" s="121">
        <f>K966/L966</f>
        <v>0.014188867989661522</v>
      </c>
      <c r="N966" s="121">
        <v>207.536</v>
      </c>
      <c r="O966" s="75">
        <f>M966*N966</f>
        <v>2.9447009071023937</v>
      </c>
      <c r="P966" s="121">
        <f>M966*60*1000</f>
        <v>851.3320793796913</v>
      </c>
      <c r="Q966" s="1655">
        <f>P966*N966/1000</f>
        <v>176.68205442614362</v>
      </c>
      <c r="S966" s="58"/>
      <c r="T966" s="58"/>
    </row>
    <row r="967" spans="1:20" ht="12.75">
      <c r="A967" s="1731"/>
      <c r="B967" s="18">
        <v>5</v>
      </c>
      <c r="C967" s="11"/>
      <c r="D967" s="18"/>
      <c r="E967" s="18"/>
      <c r="F967" s="121"/>
      <c r="G967" s="121"/>
      <c r="H967" s="121"/>
      <c r="I967" s="121"/>
      <c r="J967" s="91"/>
      <c r="K967" s="121"/>
      <c r="L967" s="91"/>
      <c r="M967" s="76"/>
      <c r="N967" s="75"/>
      <c r="O967" s="75"/>
      <c r="P967" s="75"/>
      <c r="Q967" s="77"/>
      <c r="S967" s="58"/>
      <c r="T967" s="58"/>
    </row>
    <row r="968" spans="1:20" ht="12.75">
      <c r="A968" s="1731"/>
      <c r="B968" s="18">
        <v>6</v>
      </c>
      <c r="C968" s="11"/>
      <c r="D968" s="18"/>
      <c r="E968" s="18"/>
      <c r="F968" s="121"/>
      <c r="G968" s="121"/>
      <c r="H968" s="121"/>
      <c r="I968" s="121"/>
      <c r="J968" s="91"/>
      <c r="K968" s="121"/>
      <c r="L968" s="91"/>
      <c r="M968" s="76"/>
      <c r="N968" s="18"/>
      <c r="O968" s="18"/>
      <c r="P968" s="75"/>
      <c r="Q968" s="77"/>
      <c r="S968" s="58"/>
      <c r="T968" s="58"/>
    </row>
    <row r="969" spans="1:20" ht="12.75">
      <c r="A969" s="1731"/>
      <c r="B969" s="18">
        <v>7</v>
      </c>
      <c r="C969" s="11"/>
      <c r="D969" s="18"/>
      <c r="E969" s="18"/>
      <c r="F969" s="121"/>
      <c r="G969" s="121"/>
      <c r="H969" s="121"/>
      <c r="I969" s="121"/>
      <c r="J969" s="91"/>
      <c r="K969" s="121"/>
      <c r="L969" s="91"/>
      <c r="M969" s="76"/>
      <c r="N969" s="75"/>
      <c r="O969" s="75"/>
      <c r="P969" s="75"/>
      <c r="Q969" s="77"/>
      <c r="S969" s="58"/>
      <c r="T969" s="58"/>
    </row>
    <row r="970" spans="1:20" ht="12.75">
      <c r="A970" s="1731"/>
      <c r="B970" s="18">
        <v>8</v>
      </c>
      <c r="C970" s="11"/>
      <c r="D970" s="18"/>
      <c r="E970" s="18"/>
      <c r="F970" s="121"/>
      <c r="G970" s="121"/>
      <c r="H970" s="121"/>
      <c r="I970" s="121"/>
      <c r="J970" s="91"/>
      <c r="K970" s="121"/>
      <c r="L970" s="91"/>
      <c r="M970" s="76"/>
      <c r="N970" s="75"/>
      <c r="O970" s="75"/>
      <c r="P970" s="75"/>
      <c r="Q970" s="77"/>
      <c r="S970" s="58"/>
      <c r="T970" s="58"/>
    </row>
    <row r="971" spans="1:20" ht="12.75">
      <c r="A971" s="1731"/>
      <c r="B971" s="18">
        <v>9</v>
      </c>
      <c r="C971" s="11"/>
      <c r="D971" s="18"/>
      <c r="E971" s="18"/>
      <c r="F971" s="121"/>
      <c r="G971" s="121"/>
      <c r="H971" s="121"/>
      <c r="I971" s="121"/>
      <c r="J971" s="91"/>
      <c r="K971" s="121"/>
      <c r="L971" s="91"/>
      <c r="M971" s="76"/>
      <c r="N971" s="75"/>
      <c r="O971" s="75"/>
      <c r="P971" s="75"/>
      <c r="Q971" s="77"/>
      <c r="S971" s="58"/>
      <c r="T971" s="58"/>
    </row>
    <row r="972" spans="1:20" ht="13.5" thickBot="1">
      <c r="A972" s="1732"/>
      <c r="B972" s="60" t="s">
        <v>43</v>
      </c>
      <c r="C972" s="48"/>
      <c r="D972" s="47"/>
      <c r="E972" s="47"/>
      <c r="F972" s="108"/>
      <c r="G972" s="108"/>
      <c r="H972" s="108"/>
      <c r="I972" s="108"/>
      <c r="J972" s="138"/>
      <c r="K972" s="108"/>
      <c r="L972" s="138"/>
      <c r="M972" s="79"/>
      <c r="N972" s="78"/>
      <c r="O972" s="78"/>
      <c r="P972" s="78"/>
      <c r="Q972" s="80"/>
      <c r="S972" s="58"/>
      <c r="T972" s="58"/>
    </row>
    <row r="973" spans="1:20" ht="12.75" customHeight="1">
      <c r="A973" s="1747" t="s">
        <v>573</v>
      </c>
      <c r="B973" s="351">
        <v>1</v>
      </c>
      <c r="C973" s="1656" t="s">
        <v>299</v>
      </c>
      <c r="D973" s="351">
        <v>60</v>
      </c>
      <c r="E973" s="351">
        <v>1966</v>
      </c>
      <c r="F973" s="383">
        <f>SUM(G973:I973)</f>
        <v>44.018010000000004</v>
      </c>
      <c r="G973" s="1657">
        <v>4.597164</v>
      </c>
      <c r="H973" s="1657">
        <v>9.466</v>
      </c>
      <c r="I973" s="1657">
        <v>29.954846</v>
      </c>
      <c r="J973" s="1658">
        <v>2733.17</v>
      </c>
      <c r="K973" s="1657">
        <f>I973</f>
        <v>29.954846</v>
      </c>
      <c r="L973" s="1658">
        <f>J973</f>
        <v>2733.17</v>
      </c>
      <c r="M973" s="1659">
        <f>K973/L973</f>
        <v>0.01095974491158618</v>
      </c>
      <c r="N973" s="1658">
        <v>207.536</v>
      </c>
      <c r="O973" s="1658">
        <f>M973*N973</f>
        <v>2.2745416199709494</v>
      </c>
      <c r="P973" s="1658">
        <f>M973*60*1000</f>
        <v>657.5846946951708</v>
      </c>
      <c r="Q973" s="1660">
        <f>P973*N973/1000</f>
        <v>136.47249719825697</v>
      </c>
      <c r="S973" s="58"/>
      <c r="T973" s="58"/>
    </row>
    <row r="974" spans="1:20" ht="12.75">
      <c r="A974" s="1748"/>
      <c r="B974" s="345">
        <v>2</v>
      </c>
      <c r="C974" s="1661" t="s">
        <v>1108</v>
      </c>
      <c r="D974" s="345">
        <v>60</v>
      </c>
      <c r="E974" s="345">
        <v>1967</v>
      </c>
      <c r="F974" s="371">
        <f aca="true" t="shared" si="83" ref="F974:F982">SUM(G974:I974)</f>
        <v>44.193002</v>
      </c>
      <c r="G974" s="1662">
        <v>3.96682</v>
      </c>
      <c r="H974" s="1662">
        <v>9.6</v>
      </c>
      <c r="I974" s="1662">
        <v>30.626182</v>
      </c>
      <c r="J974" s="1663">
        <v>2715.01</v>
      </c>
      <c r="K974" s="1662">
        <f aca="true" t="shared" si="84" ref="K974:L982">I974</f>
        <v>30.626182</v>
      </c>
      <c r="L974" s="1663">
        <f t="shared" si="84"/>
        <v>2715.01</v>
      </c>
      <c r="M974" s="1664">
        <f>K974/L974</f>
        <v>0.011280320146150474</v>
      </c>
      <c r="N974" s="1663">
        <v>207.536</v>
      </c>
      <c r="O974" s="1663">
        <f>M974*N974</f>
        <v>2.3410725218514847</v>
      </c>
      <c r="P974" s="1663">
        <f>M974*60*1000</f>
        <v>676.8192087690285</v>
      </c>
      <c r="Q974" s="1665">
        <f>P974*N974/1000</f>
        <v>140.4643513110891</v>
      </c>
      <c r="S974" s="58"/>
      <c r="T974" s="58"/>
    </row>
    <row r="975" spans="1:20" ht="12.75">
      <c r="A975" s="1748"/>
      <c r="B975" s="345">
        <v>3</v>
      </c>
      <c r="C975" s="1661" t="s">
        <v>1109</v>
      </c>
      <c r="D975" s="345">
        <v>100</v>
      </c>
      <c r="E975" s="345">
        <v>1971</v>
      </c>
      <c r="F975" s="371">
        <f t="shared" si="83"/>
        <v>72.580006</v>
      </c>
      <c r="G975" s="1662">
        <v>6.863088</v>
      </c>
      <c r="H975" s="1662">
        <v>16</v>
      </c>
      <c r="I975" s="1662">
        <v>49.716918</v>
      </c>
      <c r="J975" s="1663">
        <v>4404.22</v>
      </c>
      <c r="K975" s="1662">
        <f t="shared" si="84"/>
        <v>49.716918</v>
      </c>
      <c r="L975" s="1663">
        <f t="shared" si="84"/>
        <v>4404.22</v>
      </c>
      <c r="M975" s="1664">
        <f aca="true" t="shared" si="85" ref="M975:M982">K975/L975</f>
        <v>0.011288472873743818</v>
      </c>
      <c r="N975" s="1663">
        <v>207.536</v>
      </c>
      <c r="O975" s="1663">
        <f>M975*N975</f>
        <v>2.342764506325297</v>
      </c>
      <c r="P975" s="1663">
        <f aca="true" t="shared" si="86" ref="P975:P982">M975*60*1000</f>
        <v>677.308372424629</v>
      </c>
      <c r="Q975" s="1665">
        <f aca="true" t="shared" si="87" ref="Q975:Q982">P975*N975/1000</f>
        <v>140.5658703795178</v>
      </c>
      <c r="S975" s="58"/>
      <c r="T975" s="58"/>
    </row>
    <row r="976" spans="1:20" ht="12.75">
      <c r="A976" s="1748"/>
      <c r="B976" s="345">
        <v>4</v>
      </c>
      <c r="C976" s="1661" t="s">
        <v>1110</v>
      </c>
      <c r="D976" s="345">
        <v>60</v>
      </c>
      <c r="E976" s="345">
        <v>1968</v>
      </c>
      <c r="F976" s="371">
        <f t="shared" si="83"/>
        <v>45.855999</v>
      </c>
      <c r="G976" s="1662">
        <v>4.612379</v>
      </c>
      <c r="H976" s="1662">
        <v>9.533</v>
      </c>
      <c r="I976" s="1662">
        <v>31.71062</v>
      </c>
      <c r="J976" s="1663">
        <v>2721.28</v>
      </c>
      <c r="K976" s="1662">
        <f t="shared" si="84"/>
        <v>31.71062</v>
      </c>
      <c r="L976" s="1663">
        <f t="shared" si="84"/>
        <v>2721.28</v>
      </c>
      <c r="M976" s="1664">
        <f t="shared" si="85"/>
        <v>0.01165283249059266</v>
      </c>
      <c r="N976" s="1663">
        <v>207.536</v>
      </c>
      <c r="O976" s="1663">
        <f aca="true" t="shared" si="88" ref="O976:O982">M976*N976</f>
        <v>2.4183822437676383</v>
      </c>
      <c r="P976" s="1663">
        <f t="shared" si="86"/>
        <v>699.1699494355596</v>
      </c>
      <c r="Q976" s="1665">
        <f t="shared" si="87"/>
        <v>145.1029346260583</v>
      </c>
      <c r="S976" s="58"/>
      <c r="T976" s="58"/>
    </row>
    <row r="977" spans="1:20" ht="12.75">
      <c r="A977" s="1748"/>
      <c r="B977" s="345">
        <v>5</v>
      </c>
      <c r="C977" s="1661" t="s">
        <v>1111</v>
      </c>
      <c r="D977" s="345">
        <v>45</v>
      </c>
      <c r="E977" s="345">
        <v>1976</v>
      </c>
      <c r="F977" s="371">
        <f t="shared" si="83"/>
        <v>40.786005</v>
      </c>
      <c r="G977" s="1662">
        <v>5.912192</v>
      </c>
      <c r="H977" s="1662">
        <v>7.2</v>
      </c>
      <c r="I977" s="1662">
        <v>27.673813</v>
      </c>
      <c r="J977" s="1663">
        <v>2322.64</v>
      </c>
      <c r="K977" s="1662">
        <f t="shared" si="84"/>
        <v>27.673813</v>
      </c>
      <c r="L977" s="1663">
        <f t="shared" si="84"/>
        <v>2322.64</v>
      </c>
      <c r="M977" s="1664">
        <f t="shared" si="85"/>
        <v>0.011914809440980953</v>
      </c>
      <c r="N977" s="1663">
        <v>207.536</v>
      </c>
      <c r="O977" s="1663">
        <f t="shared" si="88"/>
        <v>2.4727518921434233</v>
      </c>
      <c r="P977" s="1663">
        <f t="shared" si="86"/>
        <v>714.8885664588572</v>
      </c>
      <c r="Q977" s="1665">
        <f t="shared" si="87"/>
        <v>148.3651135286054</v>
      </c>
      <c r="S977" s="58"/>
      <c r="T977" s="58"/>
    </row>
    <row r="978" spans="1:20" ht="12.75">
      <c r="A978" s="1748"/>
      <c r="B978" s="345">
        <v>6</v>
      </c>
      <c r="C978" s="1661" t="s">
        <v>1112</v>
      </c>
      <c r="D978" s="345">
        <v>60</v>
      </c>
      <c r="E978" s="345">
        <v>1972</v>
      </c>
      <c r="F978" s="371">
        <f t="shared" si="83"/>
        <v>48.528997000000004</v>
      </c>
      <c r="G978" s="1662">
        <v>4.868864</v>
      </c>
      <c r="H978" s="1662">
        <v>9.6</v>
      </c>
      <c r="I978" s="1662">
        <v>34.060133</v>
      </c>
      <c r="J978" s="1663">
        <v>2732.36</v>
      </c>
      <c r="K978" s="1662">
        <f t="shared" si="84"/>
        <v>34.060133</v>
      </c>
      <c r="L978" s="1663">
        <f t="shared" si="84"/>
        <v>2732.36</v>
      </c>
      <c r="M978" s="1664">
        <f t="shared" si="85"/>
        <v>0.012465463189330835</v>
      </c>
      <c r="N978" s="1663">
        <v>207.536</v>
      </c>
      <c r="O978" s="1663">
        <f t="shared" si="88"/>
        <v>2.587032368460964</v>
      </c>
      <c r="P978" s="1663">
        <f t="shared" si="86"/>
        <v>747.9277913598501</v>
      </c>
      <c r="Q978" s="1665">
        <f t="shared" si="87"/>
        <v>155.22194210765784</v>
      </c>
      <c r="S978" s="58"/>
      <c r="T978" s="58"/>
    </row>
    <row r="979" spans="1:20" ht="12.75">
      <c r="A979" s="1748"/>
      <c r="B979" s="345">
        <v>7</v>
      </c>
      <c r="C979" s="1661" t="s">
        <v>1113</v>
      </c>
      <c r="D979" s="345">
        <v>54</v>
      </c>
      <c r="E979" s="345">
        <v>1983</v>
      </c>
      <c r="F979" s="371">
        <f t="shared" si="83"/>
        <v>51.212992</v>
      </c>
      <c r="G979" s="1662">
        <v>5.65136</v>
      </c>
      <c r="H979" s="1662">
        <v>8.573</v>
      </c>
      <c r="I979" s="1662">
        <v>36.988632</v>
      </c>
      <c r="J979" s="1663">
        <v>2959.47</v>
      </c>
      <c r="K979" s="1662">
        <f t="shared" si="84"/>
        <v>36.988632</v>
      </c>
      <c r="L979" s="1663">
        <f t="shared" si="84"/>
        <v>2959.47</v>
      </c>
      <c r="M979" s="1664">
        <f t="shared" si="85"/>
        <v>0.01249839734817383</v>
      </c>
      <c r="N979" s="1663">
        <v>207.536</v>
      </c>
      <c r="O979" s="1663">
        <f t="shared" si="88"/>
        <v>2.593867392050604</v>
      </c>
      <c r="P979" s="1663">
        <f t="shared" si="86"/>
        <v>749.9038408904298</v>
      </c>
      <c r="Q979" s="1665">
        <f t="shared" si="87"/>
        <v>155.63204352303623</v>
      </c>
      <c r="S979" s="58"/>
      <c r="T979" s="58"/>
    </row>
    <row r="980" spans="1:20" ht="12.75">
      <c r="A980" s="1748"/>
      <c r="B980" s="345">
        <v>8</v>
      </c>
      <c r="C980" s="1661" t="s">
        <v>1114</v>
      </c>
      <c r="D980" s="345">
        <v>45</v>
      </c>
      <c r="E980" s="345">
        <v>1993</v>
      </c>
      <c r="F980" s="371">
        <f t="shared" si="83"/>
        <v>41.443</v>
      </c>
      <c r="G980" s="1662">
        <v>4.62428</v>
      </c>
      <c r="H980" s="1662">
        <v>7.2</v>
      </c>
      <c r="I980" s="1662">
        <v>29.61872</v>
      </c>
      <c r="J980" s="1663">
        <v>2350.45</v>
      </c>
      <c r="K980" s="1662">
        <f t="shared" si="84"/>
        <v>29.61872</v>
      </c>
      <c r="L980" s="1663">
        <f t="shared" si="84"/>
        <v>2350.45</v>
      </c>
      <c r="M980" s="1664">
        <f t="shared" si="85"/>
        <v>0.012601297623859262</v>
      </c>
      <c r="N980" s="1663">
        <v>207.536</v>
      </c>
      <c r="O980" s="1663">
        <f t="shared" si="88"/>
        <v>2.6152229036652557</v>
      </c>
      <c r="P980" s="1663">
        <f t="shared" si="86"/>
        <v>756.0778574315558</v>
      </c>
      <c r="Q980" s="1665">
        <f t="shared" si="87"/>
        <v>156.91337421991537</v>
      </c>
      <c r="S980" s="58"/>
      <c r="T980" s="58"/>
    </row>
    <row r="981" spans="1:20" ht="12.75">
      <c r="A981" s="1748"/>
      <c r="B981" s="345">
        <v>9</v>
      </c>
      <c r="C981" s="1661" t="s">
        <v>1115</v>
      </c>
      <c r="D981" s="345">
        <v>45</v>
      </c>
      <c r="E981" s="345">
        <v>1991</v>
      </c>
      <c r="F981" s="371">
        <f t="shared" si="83"/>
        <v>42.170009</v>
      </c>
      <c r="G981" s="1662">
        <v>5.520944</v>
      </c>
      <c r="H981" s="1662">
        <v>7.2</v>
      </c>
      <c r="I981" s="1662">
        <v>29.449065</v>
      </c>
      <c r="J981" s="1663">
        <v>2333.95</v>
      </c>
      <c r="K981" s="1662">
        <f t="shared" si="84"/>
        <v>29.449065</v>
      </c>
      <c r="L981" s="1663">
        <f t="shared" si="84"/>
        <v>2333.95</v>
      </c>
      <c r="M981" s="1664">
        <f t="shared" si="85"/>
        <v>0.012617693181087858</v>
      </c>
      <c r="N981" s="1663">
        <v>207.536</v>
      </c>
      <c r="O981" s="1663">
        <f t="shared" si="88"/>
        <v>2.6186255720302496</v>
      </c>
      <c r="P981" s="1663">
        <f t="shared" si="86"/>
        <v>757.0615908652715</v>
      </c>
      <c r="Q981" s="1665">
        <f t="shared" si="87"/>
        <v>157.117534321815</v>
      </c>
      <c r="S981" s="58"/>
      <c r="T981" s="58"/>
    </row>
    <row r="982" spans="1:20" ht="13.5" customHeight="1" thickBot="1">
      <c r="A982" s="1749"/>
      <c r="B982" s="355" t="s">
        <v>39</v>
      </c>
      <c r="C982" s="1666" t="s">
        <v>1116</v>
      </c>
      <c r="D982" s="355">
        <v>45</v>
      </c>
      <c r="E982" s="355">
        <v>1988</v>
      </c>
      <c r="F982" s="385">
        <f t="shared" si="83"/>
        <v>41.518011</v>
      </c>
      <c r="G982" s="386">
        <v>4.445012</v>
      </c>
      <c r="H982" s="386">
        <v>7.2</v>
      </c>
      <c r="I982" s="386">
        <v>29.872999</v>
      </c>
      <c r="J982" s="387">
        <v>2339.39</v>
      </c>
      <c r="K982" s="386">
        <f t="shared" si="84"/>
        <v>29.872999</v>
      </c>
      <c r="L982" s="387">
        <f t="shared" si="84"/>
        <v>2339.39</v>
      </c>
      <c r="M982" s="388">
        <f t="shared" si="85"/>
        <v>0.012769567707821271</v>
      </c>
      <c r="N982" s="387">
        <v>207.536</v>
      </c>
      <c r="O982" s="387">
        <f t="shared" si="88"/>
        <v>2.6501450038103953</v>
      </c>
      <c r="P982" s="387">
        <f t="shared" si="86"/>
        <v>766.1740624692762</v>
      </c>
      <c r="Q982" s="397">
        <f t="shared" si="87"/>
        <v>159.00870022862372</v>
      </c>
      <c r="S982" s="58"/>
      <c r="T982" s="58"/>
    </row>
    <row r="983" spans="1:20" ht="12.75" customHeight="1">
      <c r="A983" s="1726" t="s">
        <v>572</v>
      </c>
      <c r="B983" s="380">
        <v>1</v>
      </c>
      <c r="C983" s="673" t="s">
        <v>1117</v>
      </c>
      <c r="D983" s="380">
        <v>46</v>
      </c>
      <c r="E983" s="380">
        <v>1986</v>
      </c>
      <c r="F983" s="1513">
        <f>SUM(G983:I983)</f>
        <v>50.225001</v>
      </c>
      <c r="G983" s="1667">
        <v>4.281992</v>
      </c>
      <c r="H983" s="1667">
        <v>7.2</v>
      </c>
      <c r="I983" s="1667">
        <v>38.743009</v>
      </c>
      <c r="J983" s="1668">
        <v>2321.5</v>
      </c>
      <c r="K983" s="1667">
        <f>I983</f>
        <v>38.743009</v>
      </c>
      <c r="L983" s="1668">
        <f>J983</f>
        <v>2321.5</v>
      </c>
      <c r="M983" s="1669">
        <f>K983/L983</f>
        <v>0.016688782683609734</v>
      </c>
      <c r="N983" s="1668">
        <v>207.536</v>
      </c>
      <c r="O983" s="1668">
        <f>M983*N983</f>
        <v>3.46352320302563</v>
      </c>
      <c r="P983" s="1668">
        <f>M983*60*1000</f>
        <v>1001.326961016584</v>
      </c>
      <c r="Q983" s="1670">
        <f>P983*N983/1000</f>
        <v>207.81139218153777</v>
      </c>
      <c r="S983" s="58"/>
      <c r="T983" s="58"/>
    </row>
    <row r="984" spans="1:20" ht="15.75" customHeight="1">
      <c r="A984" s="1727"/>
      <c r="B984" s="372">
        <v>2</v>
      </c>
      <c r="C984" s="670" t="s">
        <v>1118</v>
      </c>
      <c r="D984" s="372">
        <v>8</v>
      </c>
      <c r="E984" s="372">
        <v>1902</v>
      </c>
      <c r="F984" s="1514">
        <f aca="true" t="shared" si="89" ref="F984:F992">SUM(G984:I984)</f>
        <v>7.451999</v>
      </c>
      <c r="G984" s="373">
        <v>2.058073</v>
      </c>
      <c r="H984" s="373">
        <v>0.07</v>
      </c>
      <c r="I984" s="373">
        <v>5.323926</v>
      </c>
      <c r="J984" s="374">
        <v>314.45</v>
      </c>
      <c r="K984" s="373">
        <f aca="true" t="shared" si="90" ref="K984:L992">I984</f>
        <v>5.323926</v>
      </c>
      <c r="L984" s="374">
        <f t="shared" si="90"/>
        <v>314.45</v>
      </c>
      <c r="M984" s="375">
        <f aca="true" t="shared" si="91" ref="M984:M992">K984/L984</f>
        <v>0.016930914294800446</v>
      </c>
      <c r="N984" s="374">
        <v>207.536</v>
      </c>
      <c r="O984" s="374">
        <f aca="true" t="shared" si="92" ref="O984:O992">M984*N984</f>
        <v>3.5137742290857052</v>
      </c>
      <c r="P984" s="374">
        <f aca="true" t="shared" si="93" ref="P984:P992">M984*60*1000</f>
        <v>1015.8548576880269</v>
      </c>
      <c r="Q984" s="418">
        <f aca="true" t="shared" si="94" ref="Q984:Q992">P984*N984/1000</f>
        <v>210.82645374514235</v>
      </c>
      <c r="S984" s="58"/>
      <c r="T984" s="58"/>
    </row>
    <row r="985" spans="1:20" ht="12.75">
      <c r="A985" s="1727"/>
      <c r="B985" s="372">
        <v>3</v>
      </c>
      <c r="C985" s="670" t="s">
        <v>1119</v>
      </c>
      <c r="D985" s="372">
        <v>45</v>
      </c>
      <c r="E985" s="372">
        <v>1979</v>
      </c>
      <c r="F985" s="1514">
        <f t="shared" si="89"/>
        <v>49.752002</v>
      </c>
      <c r="G985" s="373">
        <v>2.703</v>
      </c>
      <c r="H985" s="373">
        <v>7.2</v>
      </c>
      <c r="I985" s="373">
        <v>39.849002</v>
      </c>
      <c r="J985" s="374">
        <v>2326.93</v>
      </c>
      <c r="K985" s="373">
        <f t="shared" si="90"/>
        <v>39.849002</v>
      </c>
      <c r="L985" s="374">
        <f t="shared" si="90"/>
        <v>2326.93</v>
      </c>
      <c r="M985" s="375">
        <f t="shared" si="91"/>
        <v>0.017125139991319035</v>
      </c>
      <c r="N985" s="374">
        <v>207.536</v>
      </c>
      <c r="O985" s="374">
        <f t="shared" si="92"/>
        <v>3.5540830532383874</v>
      </c>
      <c r="P985" s="374">
        <f t="shared" si="93"/>
        <v>1027.508399479142</v>
      </c>
      <c r="Q985" s="418">
        <f t="shared" si="94"/>
        <v>213.24498319430324</v>
      </c>
      <c r="S985" s="58"/>
      <c r="T985" s="58"/>
    </row>
    <row r="986" spans="1:20" ht="12.75">
      <c r="A986" s="1727"/>
      <c r="B986" s="372">
        <v>4</v>
      </c>
      <c r="C986" s="670" t="s">
        <v>1120</v>
      </c>
      <c r="D986" s="372">
        <v>32</v>
      </c>
      <c r="E986" s="372">
        <v>1965</v>
      </c>
      <c r="F986" s="1514">
        <f t="shared" si="89"/>
        <v>27.868999</v>
      </c>
      <c r="G986" s="373">
        <v>1.73888</v>
      </c>
      <c r="H986" s="373">
        <v>5.12</v>
      </c>
      <c r="I986" s="373">
        <v>21.010119</v>
      </c>
      <c r="J986" s="374">
        <v>1220.06</v>
      </c>
      <c r="K986" s="373">
        <f t="shared" si="90"/>
        <v>21.010119</v>
      </c>
      <c r="L986" s="374">
        <f t="shared" si="90"/>
        <v>1220.06</v>
      </c>
      <c r="M986" s="375">
        <f t="shared" si="91"/>
        <v>0.017220562103503107</v>
      </c>
      <c r="N986" s="374">
        <v>207.536</v>
      </c>
      <c r="O986" s="374">
        <f t="shared" si="92"/>
        <v>3.5738865767126207</v>
      </c>
      <c r="P986" s="374">
        <f t="shared" si="93"/>
        <v>1033.2337262101864</v>
      </c>
      <c r="Q986" s="418">
        <f t="shared" si="94"/>
        <v>214.43319460275725</v>
      </c>
      <c r="S986" s="58"/>
      <c r="T986" s="58"/>
    </row>
    <row r="987" spans="1:20" ht="12.75">
      <c r="A987" s="1727"/>
      <c r="B987" s="372">
        <v>5</v>
      </c>
      <c r="C987" s="670" t="s">
        <v>1121</v>
      </c>
      <c r="D987" s="372">
        <v>32</v>
      </c>
      <c r="E987" s="372">
        <v>1964</v>
      </c>
      <c r="F987" s="1514">
        <f t="shared" si="89"/>
        <v>28.051001</v>
      </c>
      <c r="G987" s="373">
        <v>2.017644</v>
      </c>
      <c r="H987" s="373">
        <v>5.12</v>
      </c>
      <c r="I987" s="373">
        <v>20.913357</v>
      </c>
      <c r="J987" s="374">
        <v>1212.98</v>
      </c>
      <c r="K987" s="373">
        <f t="shared" si="90"/>
        <v>20.913357</v>
      </c>
      <c r="L987" s="374">
        <f t="shared" si="90"/>
        <v>1212.98</v>
      </c>
      <c r="M987" s="375">
        <f t="shared" si="91"/>
        <v>0.01724130406107273</v>
      </c>
      <c r="N987" s="374">
        <v>207.536</v>
      </c>
      <c r="O987" s="374">
        <f t="shared" si="92"/>
        <v>3.57819127961879</v>
      </c>
      <c r="P987" s="374">
        <f t="shared" si="93"/>
        <v>1034.4782436643638</v>
      </c>
      <c r="Q987" s="418">
        <f t="shared" si="94"/>
        <v>214.69147677712743</v>
      </c>
      <c r="S987" s="58"/>
      <c r="T987" s="58"/>
    </row>
    <row r="988" spans="1:20" ht="12.75">
      <c r="A988" s="1727"/>
      <c r="B988" s="372">
        <v>6</v>
      </c>
      <c r="C988" s="670" t="s">
        <v>1122</v>
      </c>
      <c r="D988" s="372">
        <v>32</v>
      </c>
      <c r="E988" s="372">
        <v>1964</v>
      </c>
      <c r="F988" s="1514">
        <f t="shared" si="89"/>
        <v>28.110001</v>
      </c>
      <c r="G988" s="373">
        <v>1.73888</v>
      </c>
      <c r="H988" s="373">
        <v>5.12</v>
      </c>
      <c r="I988" s="373">
        <v>21.251121</v>
      </c>
      <c r="J988" s="374">
        <v>1224.66</v>
      </c>
      <c r="K988" s="373">
        <f t="shared" si="90"/>
        <v>21.251121</v>
      </c>
      <c r="L988" s="374">
        <f t="shared" si="90"/>
        <v>1224.66</v>
      </c>
      <c r="M988" s="375">
        <f t="shared" si="91"/>
        <v>0.01735267012885209</v>
      </c>
      <c r="N988" s="374">
        <v>207.536</v>
      </c>
      <c r="O988" s="374">
        <f t="shared" si="92"/>
        <v>3.601303747861447</v>
      </c>
      <c r="P988" s="374">
        <f t="shared" si="93"/>
        <v>1041.1602077311252</v>
      </c>
      <c r="Q988" s="418">
        <f t="shared" si="94"/>
        <v>216.0782248716868</v>
      </c>
      <c r="S988" s="58"/>
      <c r="T988" s="58"/>
    </row>
    <row r="989" spans="1:20" ht="12.75">
      <c r="A989" s="1727"/>
      <c r="B989" s="372">
        <v>7</v>
      </c>
      <c r="C989" s="670" t="s">
        <v>1123</v>
      </c>
      <c r="D989" s="372">
        <v>45</v>
      </c>
      <c r="E989" s="372">
        <v>1970</v>
      </c>
      <c r="F989" s="1514">
        <f t="shared" si="89"/>
        <v>42.73599899999999</v>
      </c>
      <c r="G989" s="373">
        <v>2.28228</v>
      </c>
      <c r="H989" s="373">
        <v>7.2</v>
      </c>
      <c r="I989" s="373">
        <v>33.253719</v>
      </c>
      <c r="J989" s="374">
        <v>1913.38</v>
      </c>
      <c r="K989" s="373">
        <f t="shared" si="90"/>
        <v>33.253719</v>
      </c>
      <c r="L989" s="374">
        <f t="shared" si="90"/>
        <v>1913.38</v>
      </c>
      <c r="M989" s="375">
        <f t="shared" si="91"/>
        <v>0.017379568616793316</v>
      </c>
      <c r="N989" s="374">
        <v>207.536</v>
      </c>
      <c r="O989" s="374">
        <f t="shared" si="92"/>
        <v>3.6068861524548175</v>
      </c>
      <c r="P989" s="374">
        <f t="shared" si="93"/>
        <v>1042.774117007599</v>
      </c>
      <c r="Q989" s="418">
        <f t="shared" si="94"/>
        <v>216.41316914728907</v>
      </c>
      <c r="S989" s="58"/>
      <c r="T989" s="58"/>
    </row>
    <row r="990" spans="1:20" ht="12.75">
      <c r="A990" s="1727"/>
      <c r="B990" s="372">
        <v>8</v>
      </c>
      <c r="C990" s="670" t="s">
        <v>1124</v>
      </c>
      <c r="D990" s="372">
        <v>32</v>
      </c>
      <c r="E990" s="372">
        <v>1964</v>
      </c>
      <c r="F990" s="1514">
        <f t="shared" si="89"/>
        <v>28.331997</v>
      </c>
      <c r="G990" s="373">
        <v>2.102958</v>
      </c>
      <c r="H990" s="373">
        <v>4.986</v>
      </c>
      <c r="I990" s="373">
        <v>21.243039</v>
      </c>
      <c r="J990" s="374">
        <v>1217.9</v>
      </c>
      <c r="K990" s="373">
        <f t="shared" si="90"/>
        <v>21.243039</v>
      </c>
      <c r="L990" s="374">
        <f t="shared" si="90"/>
        <v>1217.9</v>
      </c>
      <c r="M990" s="375">
        <f t="shared" si="91"/>
        <v>0.017442350767714918</v>
      </c>
      <c r="N990" s="374">
        <v>207.536</v>
      </c>
      <c r="O990" s="374">
        <f t="shared" si="92"/>
        <v>3.6199157089284832</v>
      </c>
      <c r="P990" s="374">
        <f t="shared" si="93"/>
        <v>1046.541046062895</v>
      </c>
      <c r="Q990" s="418">
        <f t="shared" si="94"/>
        <v>217.19494253570898</v>
      </c>
      <c r="S990" s="58"/>
      <c r="T990" s="58"/>
    </row>
    <row r="991" spans="1:20" ht="12.75">
      <c r="A991" s="1727"/>
      <c r="B991" s="372">
        <v>9</v>
      </c>
      <c r="C991" s="670" t="s">
        <v>300</v>
      </c>
      <c r="D991" s="372">
        <v>37</v>
      </c>
      <c r="E991" s="372">
        <v>1995</v>
      </c>
      <c r="F991" s="1514">
        <f t="shared" si="89"/>
        <v>47.765001</v>
      </c>
      <c r="G991" s="373">
        <v>3.96682</v>
      </c>
      <c r="H991" s="373">
        <v>5.76</v>
      </c>
      <c r="I991" s="373">
        <v>38.038181</v>
      </c>
      <c r="J991" s="374">
        <v>2179.22</v>
      </c>
      <c r="K991" s="373">
        <f t="shared" si="90"/>
        <v>38.038181</v>
      </c>
      <c r="L991" s="374">
        <f t="shared" si="90"/>
        <v>2179.22</v>
      </c>
      <c r="M991" s="375">
        <f t="shared" si="91"/>
        <v>0.017454952230614627</v>
      </c>
      <c r="N991" s="374">
        <v>207.536</v>
      </c>
      <c r="O991" s="374">
        <f t="shared" si="92"/>
        <v>3.6225309661328375</v>
      </c>
      <c r="P991" s="374">
        <f t="shared" si="93"/>
        <v>1047.2971338368777</v>
      </c>
      <c r="Q991" s="418">
        <f t="shared" si="94"/>
        <v>217.35185796797026</v>
      </c>
      <c r="S991" s="58"/>
      <c r="T991" s="58"/>
    </row>
    <row r="992" spans="1:20" ht="13.5" thickBot="1">
      <c r="A992" s="1729"/>
      <c r="B992" s="376" t="s">
        <v>39</v>
      </c>
      <c r="C992" s="1107" t="s">
        <v>1125</v>
      </c>
      <c r="D992" s="376">
        <v>12</v>
      </c>
      <c r="E992" s="376">
        <v>1995</v>
      </c>
      <c r="F992" s="1515">
        <f t="shared" si="89"/>
        <v>22.397000000000002</v>
      </c>
      <c r="G992" s="377">
        <v>3.238556</v>
      </c>
      <c r="H992" s="377">
        <v>1.853</v>
      </c>
      <c r="I992" s="377">
        <v>17.305444</v>
      </c>
      <c r="J992" s="378">
        <v>972.64</v>
      </c>
      <c r="K992" s="377">
        <f t="shared" si="90"/>
        <v>17.305444</v>
      </c>
      <c r="L992" s="378">
        <f t="shared" si="90"/>
        <v>972.64</v>
      </c>
      <c r="M992" s="379">
        <f t="shared" si="91"/>
        <v>0.01779223967757855</v>
      </c>
      <c r="N992" s="378">
        <v>207.536</v>
      </c>
      <c r="O992" s="378">
        <f t="shared" si="92"/>
        <v>3.692530253725942</v>
      </c>
      <c r="P992" s="378">
        <f t="shared" si="93"/>
        <v>1067.534380654713</v>
      </c>
      <c r="Q992" s="423">
        <f t="shared" si="94"/>
        <v>221.5518152235565</v>
      </c>
      <c r="S992" s="58"/>
      <c r="T992" s="58"/>
    </row>
    <row r="993" spans="1:20" ht="12.75" customHeight="1">
      <c r="A993" s="1824" t="s">
        <v>575</v>
      </c>
      <c r="B993" s="24">
        <v>1</v>
      </c>
      <c r="C993" s="1646" t="s">
        <v>1126</v>
      </c>
      <c r="D993" s="441">
        <v>6</v>
      </c>
      <c r="E993" s="441">
        <v>1913</v>
      </c>
      <c r="F993" s="265">
        <f>SUM(G993:I993)</f>
        <v>6.9939990000000005</v>
      </c>
      <c r="G993" s="1422">
        <v>0.065208</v>
      </c>
      <c r="H993" s="1422">
        <v>0.96</v>
      </c>
      <c r="I993" s="1422">
        <v>5.968791</v>
      </c>
      <c r="J993" s="441">
        <v>252.63</v>
      </c>
      <c r="K993" s="1422">
        <f>I993</f>
        <v>5.968791</v>
      </c>
      <c r="L993" s="266">
        <f>J993</f>
        <v>252.63</v>
      </c>
      <c r="M993" s="1647">
        <f>K993/L993</f>
        <v>0.02362661204132526</v>
      </c>
      <c r="N993" s="88">
        <v>207.536</v>
      </c>
      <c r="O993" s="88">
        <f>M993*N993</f>
        <v>4.903372556608479</v>
      </c>
      <c r="P993" s="88">
        <f>M993*60*1000</f>
        <v>1417.5967224795156</v>
      </c>
      <c r="Q993" s="1648">
        <f>P993*N993/1000</f>
        <v>294.2023533965088</v>
      </c>
      <c r="S993" s="58"/>
      <c r="T993" s="58"/>
    </row>
    <row r="994" spans="1:20" ht="12.75">
      <c r="A994" s="1700"/>
      <c r="B994" s="26">
        <v>2</v>
      </c>
      <c r="C994" s="1649" t="s">
        <v>1127</v>
      </c>
      <c r="D994" s="443">
        <v>98</v>
      </c>
      <c r="E994" s="443">
        <v>1978</v>
      </c>
      <c r="F994" s="271">
        <f aca="true" t="shared" si="95" ref="F994:F1002">SUM(G994:I994)</f>
        <v>82.05700399999999</v>
      </c>
      <c r="G994" s="96">
        <v>5.083453</v>
      </c>
      <c r="H994" s="96">
        <v>1.296</v>
      </c>
      <c r="I994" s="96">
        <v>75.677551</v>
      </c>
      <c r="J994" s="443">
        <v>3202.3</v>
      </c>
      <c r="K994" s="96">
        <f aca="true" t="shared" si="96" ref="K994:L1002">I994</f>
        <v>75.677551</v>
      </c>
      <c r="L994" s="444">
        <f t="shared" si="96"/>
        <v>3202.3</v>
      </c>
      <c r="M994" s="1016">
        <f aca="true" t="shared" si="97" ref="M994:M1002">K994/L994</f>
        <v>0.02363224900852512</v>
      </c>
      <c r="N994" s="89">
        <v>207.536</v>
      </c>
      <c r="O994" s="89">
        <f aca="true" t="shared" si="98" ref="O994:O1002">M994*N994</f>
        <v>4.904542430233269</v>
      </c>
      <c r="P994" s="89">
        <f aca="true" t="shared" si="99" ref="P994:P1002">M994*60*1000</f>
        <v>1417.9349405115072</v>
      </c>
      <c r="Q994" s="1017">
        <f aca="true" t="shared" si="100" ref="Q994:Q1002">P994*N994/1000</f>
        <v>294.27254581399615</v>
      </c>
      <c r="S994" s="58"/>
      <c r="T994" s="58"/>
    </row>
    <row r="995" spans="1:20" ht="12.75">
      <c r="A995" s="1700"/>
      <c r="B995" s="26">
        <v>3</v>
      </c>
      <c r="C995" s="1649" t="s">
        <v>1128</v>
      </c>
      <c r="D995" s="443">
        <v>6</v>
      </c>
      <c r="E995" s="443">
        <v>1908</v>
      </c>
      <c r="F995" s="271">
        <f t="shared" si="95"/>
        <v>6.353001</v>
      </c>
      <c r="G995" s="96">
        <v>0</v>
      </c>
      <c r="H995" s="96">
        <v>0</v>
      </c>
      <c r="I995" s="96">
        <v>6.353001</v>
      </c>
      <c r="J995" s="443">
        <v>259.76</v>
      </c>
      <c r="K995" s="96">
        <f t="shared" si="96"/>
        <v>6.353001</v>
      </c>
      <c r="L995" s="444">
        <f t="shared" si="96"/>
        <v>259.76</v>
      </c>
      <c r="M995" s="1016">
        <f t="shared" si="97"/>
        <v>0.02445719510317216</v>
      </c>
      <c r="N995" s="89">
        <v>207.536</v>
      </c>
      <c r="O995" s="89">
        <f t="shared" si="98"/>
        <v>5.075748442931937</v>
      </c>
      <c r="P995" s="89">
        <f t="shared" si="99"/>
        <v>1467.4317061903296</v>
      </c>
      <c r="Q995" s="1017">
        <f t="shared" si="100"/>
        <v>304.54490657591623</v>
      </c>
      <c r="S995" s="58"/>
      <c r="T995" s="58"/>
    </row>
    <row r="996" spans="1:20" ht="12.75">
      <c r="A996" s="1700"/>
      <c r="B996" s="26">
        <v>4</v>
      </c>
      <c r="C996" s="1649" t="s">
        <v>1129</v>
      </c>
      <c r="D996" s="443">
        <v>4</v>
      </c>
      <c r="E996" s="443">
        <v>1961</v>
      </c>
      <c r="F996" s="271">
        <f t="shared" si="95"/>
        <v>4.771001</v>
      </c>
      <c r="G996" s="96">
        <v>0</v>
      </c>
      <c r="H996" s="96">
        <v>0.573</v>
      </c>
      <c r="I996" s="96">
        <v>4.198001</v>
      </c>
      <c r="J996" s="443">
        <v>161.66</v>
      </c>
      <c r="K996" s="96">
        <f t="shared" si="96"/>
        <v>4.198001</v>
      </c>
      <c r="L996" s="444">
        <f t="shared" si="96"/>
        <v>161.66</v>
      </c>
      <c r="M996" s="1016">
        <f t="shared" si="97"/>
        <v>0.02596808734380799</v>
      </c>
      <c r="N996" s="89">
        <v>207.536</v>
      </c>
      <c r="O996" s="89">
        <f t="shared" si="98"/>
        <v>5.389312974984535</v>
      </c>
      <c r="P996" s="89">
        <f t="shared" si="99"/>
        <v>1558.0852406284794</v>
      </c>
      <c r="Q996" s="1017">
        <f t="shared" si="100"/>
        <v>323.35877849907206</v>
      </c>
      <c r="S996" s="58"/>
      <c r="T996" s="58"/>
    </row>
    <row r="997" spans="1:20" ht="12.75">
      <c r="A997" s="1700"/>
      <c r="B997" s="26">
        <v>5</v>
      </c>
      <c r="C997" s="1649" t="s">
        <v>1130</v>
      </c>
      <c r="D997" s="443">
        <v>8</v>
      </c>
      <c r="E997" s="443">
        <v>1952</v>
      </c>
      <c r="F997" s="271">
        <f t="shared" si="95"/>
        <v>5.435</v>
      </c>
      <c r="G997" s="96">
        <v>0</v>
      </c>
      <c r="H997" s="96">
        <v>0</v>
      </c>
      <c r="I997" s="96">
        <v>5.435</v>
      </c>
      <c r="J997" s="443">
        <v>209.16</v>
      </c>
      <c r="K997" s="96">
        <f t="shared" si="96"/>
        <v>5.435</v>
      </c>
      <c r="L997" s="444">
        <f t="shared" si="96"/>
        <v>209.16</v>
      </c>
      <c r="M997" s="1016">
        <f t="shared" si="97"/>
        <v>0.02598489194874737</v>
      </c>
      <c r="N997" s="89">
        <v>207.536</v>
      </c>
      <c r="O997" s="89">
        <f t="shared" si="98"/>
        <v>5.392800535475234</v>
      </c>
      <c r="P997" s="89">
        <f t="shared" si="99"/>
        <v>1559.093516924842</v>
      </c>
      <c r="Q997" s="1017">
        <f t="shared" si="100"/>
        <v>323.568032128514</v>
      </c>
      <c r="S997" s="58"/>
      <c r="T997" s="58"/>
    </row>
    <row r="998" spans="1:20" ht="12.75">
      <c r="A998" s="1700"/>
      <c r="B998" s="26">
        <v>6</v>
      </c>
      <c r="C998" s="1649" t="s">
        <v>303</v>
      </c>
      <c r="D998" s="443">
        <v>7</v>
      </c>
      <c r="E998" s="443">
        <v>1961</v>
      </c>
      <c r="F998" s="271">
        <f t="shared" si="95"/>
        <v>9.482001</v>
      </c>
      <c r="G998" s="96">
        <v>0.325986</v>
      </c>
      <c r="H998" s="96">
        <v>0.919</v>
      </c>
      <c r="I998" s="96">
        <v>8.237015</v>
      </c>
      <c r="J998" s="443">
        <v>316.22</v>
      </c>
      <c r="K998" s="96">
        <f t="shared" si="96"/>
        <v>8.237015</v>
      </c>
      <c r="L998" s="444">
        <f t="shared" si="96"/>
        <v>316.22</v>
      </c>
      <c r="M998" s="1016">
        <f t="shared" si="97"/>
        <v>0.026048368224653718</v>
      </c>
      <c r="N998" s="89">
        <v>207.536</v>
      </c>
      <c r="O998" s="89">
        <f t="shared" si="98"/>
        <v>5.405974147871734</v>
      </c>
      <c r="P998" s="89">
        <f t="shared" si="99"/>
        <v>1562.9020934792231</v>
      </c>
      <c r="Q998" s="1017">
        <f t="shared" si="100"/>
        <v>324.35844887230405</v>
      </c>
      <c r="S998" s="58"/>
      <c r="T998" s="58"/>
    </row>
    <row r="999" spans="1:20" ht="12.75">
      <c r="A999" s="1700"/>
      <c r="B999" s="26">
        <v>7</v>
      </c>
      <c r="C999" s="1649" t="s">
        <v>301</v>
      </c>
      <c r="D999" s="443">
        <v>9</v>
      </c>
      <c r="E999" s="443">
        <v>1961</v>
      </c>
      <c r="F999" s="271">
        <f t="shared" si="95"/>
        <v>9.600999</v>
      </c>
      <c r="G999" s="96">
        <v>0</v>
      </c>
      <c r="H999" s="96">
        <v>0</v>
      </c>
      <c r="I999" s="96">
        <v>9.600999</v>
      </c>
      <c r="J999" s="443">
        <v>360.49</v>
      </c>
      <c r="K999" s="96">
        <f t="shared" si="96"/>
        <v>9.600999</v>
      </c>
      <c r="L999" s="444">
        <f t="shared" si="96"/>
        <v>360.49</v>
      </c>
      <c r="M999" s="1016">
        <f t="shared" si="97"/>
        <v>0.02663319093456129</v>
      </c>
      <c r="N999" s="89">
        <v>207.536</v>
      </c>
      <c r="O999" s="89">
        <f t="shared" si="98"/>
        <v>5.527345913795112</v>
      </c>
      <c r="P999" s="89">
        <f t="shared" si="99"/>
        <v>1597.9914560736775</v>
      </c>
      <c r="Q999" s="1017">
        <f t="shared" si="100"/>
        <v>331.6407548277067</v>
      </c>
      <c r="S999" s="58"/>
      <c r="T999" s="58"/>
    </row>
    <row r="1000" spans="1:20" ht="12.75">
      <c r="A1000" s="1700"/>
      <c r="B1000" s="26">
        <v>8</v>
      </c>
      <c r="C1000" s="1649" t="s">
        <v>304</v>
      </c>
      <c r="D1000" s="443">
        <v>7</v>
      </c>
      <c r="E1000" s="443">
        <v>1955</v>
      </c>
      <c r="F1000" s="271">
        <f t="shared" si="95"/>
        <v>7.094001</v>
      </c>
      <c r="G1000" s="96">
        <v>0</v>
      </c>
      <c r="H1000" s="96">
        <v>0</v>
      </c>
      <c r="I1000" s="96">
        <v>7.094001</v>
      </c>
      <c r="J1000" s="443">
        <v>265.28</v>
      </c>
      <c r="K1000" s="96">
        <f t="shared" si="96"/>
        <v>7.094001</v>
      </c>
      <c r="L1000" s="444">
        <f t="shared" si="96"/>
        <v>265.28</v>
      </c>
      <c r="M1000" s="1016">
        <f t="shared" si="97"/>
        <v>0.02674155986127865</v>
      </c>
      <c r="N1000" s="89">
        <v>207.536</v>
      </c>
      <c r="O1000" s="89">
        <f t="shared" si="98"/>
        <v>5.549836367370326</v>
      </c>
      <c r="P1000" s="89">
        <f t="shared" si="99"/>
        <v>1604.4935916767192</v>
      </c>
      <c r="Q1000" s="1017">
        <f t="shared" si="100"/>
        <v>332.9901820422196</v>
      </c>
      <c r="S1000" s="58"/>
      <c r="T1000" s="58"/>
    </row>
    <row r="1001" spans="1:20" ht="12.75">
      <c r="A1001" s="1700"/>
      <c r="B1001" s="26">
        <v>9</v>
      </c>
      <c r="C1001" s="1649" t="s">
        <v>1131</v>
      </c>
      <c r="D1001" s="443">
        <v>6</v>
      </c>
      <c r="E1001" s="443">
        <v>1912</v>
      </c>
      <c r="F1001" s="271">
        <f t="shared" si="95"/>
        <v>7.831999000000001</v>
      </c>
      <c r="G1001" s="96">
        <v>0.233662</v>
      </c>
      <c r="H1001" s="96">
        <v>0.759</v>
      </c>
      <c r="I1001" s="96">
        <v>6.839337</v>
      </c>
      <c r="J1001" s="443">
        <v>238.51</v>
      </c>
      <c r="K1001" s="96">
        <f t="shared" si="96"/>
        <v>6.839337</v>
      </c>
      <c r="L1001" s="444">
        <f t="shared" si="96"/>
        <v>238.51</v>
      </c>
      <c r="M1001" s="1016">
        <f t="shared" si="97"/>
        <v>0.028675263091694273</v>
      </c>
      <c r="N1001" s="89">
        <v>207.536</v>
      </c>
      <c r="O1001" s="89">
        <f t="shared" si="98"/>
        <v>5.9511494009978625</v>
      </c>
      <c r="P1001" s="89">
        <f t="shared" si="99"/>
        <v>1720.5157855016564</v>
      </c>
      <c r="Q1001" s="1017">
        <f t="shared" si="100"/>
        <v>357.0689640598718</v>
      </c>
      <c r="S1001" s="58"/>
      <c r="T1001" s="58"/>
    </row>
    <row r="1002" spans="1:20" ht="13.5" thickBot="1">
      <c r="A1002" s="1701"/>
      <c r="B1002" s="29" t="s">
        <v>39</v>
      </c>
      <c r="C1002" s="1650" t="s">
        <v>261</v>
      </c>
      <c r="D1002" s="450">
        <v>4</v>
      </c>
      <c r="E1002" s="450">
        <v>1940</v>
      </c>
      <c r="F1002" s="272">
        <f t="shared" si="95"/>
        <v>5.1</v>
      </c>
      <c r="G1002" s="114">
        <v>0</v>
      </c>
      <c r="H1002" s="114">
        <v>0</v>
      </c>
      <c r="I1002" s="114">
        <v>5.1</v>
      </c>
      <c r="J1002" s="450">
        <v>161.63</v>
      </c>
      <c r="K1002" s="114">
        <f t="shared" si="96"/>
        <v>5.1</v>
      </c>
      <c r="L1002" s="451">
        <f t="shared" si="96"/>
        <v>161.63</v>
      </c>
      <c r="M1002" s="1019">
        <f t="shared" si="97"/>
        <v>0.031553548227433025</v>
      </c>
      <c r="N1002" s="454">
        <v>207.536</v>
      </c>
      <c r="O1002" s="454">
        <f t="shared" si="98"/>
        <v>6.54849718492854</v>
      </c>
      <c r="P1002" s="454">
        <f t="shared" si="99"/>
        <v>1893.2128936459815</v>
      </c>
      <c r="Q1002" s="1020">
        <f t="shared" si="100"/>
        <v>392.90983109571243</v>
      </c>
      <c r="S1002" s="58"/>
      <c r="T1002" s="58"/>
    </row>
    <row r="1003" spans="19:20" ht="12.75">
      <c r="S1003" s="58"/>
      <c r="T1003" s="58"/>
    </row>
    <row r="1004" spans="1:20" s="1120" customFormat="1" ht="14.25" customHeight="1">
      <c r="A1004" s="1705" t="s">
        <v>50</v>
      </c>
      <c r="B1004" s="1705"/>
      <c r="C1004" s="1705"/>
      <c r="D1004" s="1705"/>
      <c r="E1004" s="1705"/>
      <c r="F1004" s="1705"/>
      <c r="G1004" s="1705"/>
      <c r="H1004" s="1705"/>
      <c r="I1004" s="1705"/>
      <c r="J1004" s="1705"/>
      <c r="K1004" s="1705"/>
      <c r="L1004" s="1705"/>
      <c r="M1004" s="1705"/>
      <c r="N1004" s="1705"/>
      <c r="O1004" s="1705"/>
      <c r="P1004" s="1705"/>
      <c r="Q1004" s="1705"/>
      <c r="S1004" s="1121"/>
      <c r="T1004" s="1121"/>
    </row>
    <row r="1005" spans="1:20" ht="13.5" thickBot="1">
      <c r="A1005" s="1787" t="s">
        <v>1024</v>
      </c>
      <c r="B1005" s="1787"/>
      <c r="C1005" s="1787"/>
      <c r="D1005" s="1787"/>
      <c r="E1005" s="1787"/>
      <c r="F1005" s="1787"/>
      <c r="G1005" s="1787"/>
      <c r="H1005" s="1787"/>
      <c r="I1005" s="1787"/>
      <c r="J1005" s="1787"/>
      <c r="K1005" s="1787"/>
      <c r="L1005" s="1787"/>
      <c r="M1005" s="1787"/>
      <c r="N1005" s="1787"/>
      <c r="O1005" s="1787"/>
      <c r="P1005" s="1787"/>
      <c r="Q1005" s="1787"/>
      <c r="S1005" s="58"/>
      <c r="T1005" s="58"/>
    </row>
    <row r="1006" spans="1:20" ht="12.75" customHeight="1">
      <c r="A1006" s="1707" t="s">
        <v>1</v>
      </c>
      <c r="B1006" s="1710" t="s">
        <v>0</v>
      </c>
      <c r="C1006" s="1713" t="s">
        <v>2</v>
      </c>
      <c r="D1006" s="1713" t="s">
        <v>3</v>
      </c>
      <c r="E1006" s="1713" t="s">
        <v>13</v>
      </c>
      <c r="F1006" s="1717" t="s">
        <v>14</v>
      </c>
      <c r="G1006" s="1718"/>
      <c r="H1006" s="1718"/>
      <c r="I1006" s="1719"/>
      <c r="J1006" s="1713" t="s">
        <v>4</v>
      </c>
      <c r="K1006" s="1713" t="s">
        <v>15</v>
      </c>
      <c r="L1006" s="1713" t="s">
        <v>5</v>
      </c>
      <c r="M1006" s="1713" t="s">
        <v>6</v>
      </c>
      <c r="N1006" s="1713" t="s">
        <v>16</v>
      </c>
      <c r="O1006" s="1713" t="s">
        <v>17</v>
      </c>
      <c r="P1006" s="1767" t="s">
        <v>25</v>
      </c>
      <c r="Q1006" s="1722" t="s">
        <v>26</v>
      </c>
      <c r="S1006" s="58"/>
      <c r="T1006" s="58"/>
    </row>
    <row r="1007" spans="1:20" s="2" customFormat="1" ht="33.75">
      <c r="A1007" s="1708"/>
      <c r="B1007" s="1711"/>
      <c r="C1007" s="1714"/>
      <c r="D1007" s="1716"/>
      <c r="E1007" s="1716"/>
      <c r="F1007" s="21" t="s">
        <v>18</v>
      </c>
      <c r="G1007" s="21" t="s">
        <v>19</v>
      </c>
      <c r="H1007" s="21" t="s">
        <v>20</v>
      </c>
      <c r="I1007" s="21" t="s">
        <v>21</v>
      </c>
      <c r="J1007" s="1716"/>
      <c r="K1007" s="1716"/>
      <c r="L1007" s="1716"/>
      <c r="M1007" s="1716"/>
      <c r="N1007" s="1716"/>
      <c r="O1007" s="1716"/>
      <c r="P1007" s="1768"/>
      <c r="Q1007" s="1723"/>
      <c r="S1007" s="58"/>
      <c r="T1007" s="58"/>
    </row>
    <row r="1008" spans="1:20" s="3" customFormat="1" ht="13.5" customHeight="1" thickBot="1">
      <c r="A1008" s="1708"/>
      <c r="B1008" s="1711"/>
      <c r="C1008" s="1714"/>
      <c r="D1008" s="9" t="s">
        <v>7</v>
      </c>
      <c r="E1008" s="9" t="s">
        <v>8</v>
      </c>
      <c r="F1008" s="9" t="s">
        <v>9</v>
      </c>
      <c r="G1008" s="9" t="s">
        <v>9</v>
      </c>
      <c r="H1008" s="9" t="s">
        <v>9</v>
      </c>
      <c r="I1008" s="9" t="s">
        <v>9</v>
      </c>
      <c r="J1008" s="9" t="s">
        <v>22</v>
      </c>
      <c r="K1008" s="9" t="s">
        <v>9</v>
      </c>
      <c r="L1008" s="9" t="s">
        <v>22</v>
      </c>
      <c r="M1008" s="9" t="s">
        <v>23</v>
      </c>
      <c r="N1008" s="9" t="s">
        <v>10</v>
      </c>
      <c r="O1008" s="9" t="s">
        <v>24</v>
      </c>
      <c r="P1008" s="22" t="s">
        <v>27</v>
      </c>
      <c r="Q1008" s="10" t="s">
        <v>28</v>
      </c>
      <c r="S1008" s="58"/>
      <c r="T1008" s="58"/>
    </row>
    <row r="1009" spans="1:20" s="62" customFormat="1" ht="12.75" customHeight="1">
      <c r="A1009" s="1730" t="s">
        <v>580</v>
      </c>
      <c r="B1009" s="65">
        <v>1</v>
      </c>
      <c r="C1009" s="1592" t="s">
        <v>1023</v>
      </c>
      <c r="D1009" s="467">
        <v>45</v>
      </c>
      <c r="E1009" s="467" t="s">
        <v>57</v>
      </c>
      <c r="F1009" s="1029">
        <f>G1009+H1009+I1009</f>
        <v>18.6</v>
      </c>
      <c r="G1009" s="1029">
        <v>2.88</v>
      </c>
      <c r="H1009" s="1029">
        <v>7.34</v>
      </c>
      <c r="I1009" s="1029">
        <v>8.38</v>
      </c>
      <c r="J1009" s="470">
        <v>2345.2</v>
      </c>
      <c r="K1009" s="1030">
        <v>8.38</v>
      </c>
      <c r="L1009" s="470">
        <v>2345.2</v>
      </c>
      <c r="M1009" s="1031">
        <f aca="true" t="shared" si="101" ref="M1009:M1015">K1009/L1009</f>
        <v>0.003573256012280403</v>
      </c>
      <c r="N1009" s="1029">
        <v>205.5</v>
      </c>
      <c r="O1009" s="1032">
        <f aca="true" t="shared" si="102" ref="O1009:O1015">M1009*N1009</f>
        <v>0.7343041105236229</v>
      </c>
      <c r="P1009" s="1032">
        <f aca="true" t="shared" si="103" ref="P1009:P1015">M1009*60*1000</f>
        <v>214.3953607368242</v>
      </c>
      <c r="Q1009" s="1033">
        <f aca="true" t="shared" si="104" ref="Q1009:Q1015">P1009*N1009/1000</f>
        <v>44.058246631417376</v>
      </c>
      <c r="S1009" s="58"/>
      <c r="T1009" s="58"/>
    </row>
    <row r="1010" spans="1:20" s="62" customFormat="1" ht="12.75" customHeight="1">
      <c r="A1010" s="1731"/>
      <c r="B1010" s="61">
        <v>2</v>
      </c>
      <c r="C1010" s="563" t="s">
        <v>526</v>
      </c>
      <c r="D1010" s="474">
        <v>45</v>
      </c>
      <c r="E1010" s="474" t="s">
        <v>57</v>
      </c>
      <c r="F1010" s="1034">
        <f>SUM(G1010:I1010)</f>
        <v>21.799</v>
      </c>
      <c r="G1010" s="1034">
        <v>4.513</v>
      </c>
      <c r="H1010" s="1034">
        <v>7.338</v>
      </c>
      <c r="I1010" s="1034">
        <v>9.948</v>
      </c>
      <c r="J1010" s="477">
        <v>2285.72</v>
      </c>
      <c r="K1010" s="1035">
        <v>9.48</v>
      </c>
      <c r="L1010" s="477">
        <v>2285.7</v>
      </c>
      <c r="M1010" s="1036">
        <f t="shared" si="101"/>
        <v>0.004147525922037014</v>
      </c>
      <c r="N1010" s="1034">
        <v>205.5</v>
      </c>
      <c r="O1010" s="1037">
        <f t="shared" si="102"/>
        <v>0.8523165769786063</v>
      </c>
      <c r="P1010" s="1037">
        <f t="shared" si="103"/>
        <v>248.8515553222208</v>
      </c>
      <c r="Q1010" s="1038">
        <f t="shared" si="104"/>
        <v>51.138994618716374</v>
      </c>
      <c r="S1010" s="58"/>
      <c r="T1010" s="58"/>
    </row>
    <row r="1011" spans="1:20" s="62" customFormat="1" ht="12.75">
      <c r="A1011" s="1731"/>
      <c r="B1011" s="61">
        <v>3</v>
      </c>
      <c r="C1011" s="563" t="s">
        <v>525</v>
      </c>
      <c r="D1011" s="561">
        <v>55</v>
      </c>
      <c r="E1011" s="474" t="s">
        <v>57</v>
      </c>
      <c r="F1011" s="1034">
        <f>SUM(G1011:I1011)</f>
        <v>27.503</v>
      </c>
      <c r="G1011" s="1430">
        <v>4.54</v>
      </c>
      <c r="H1011" s="1430">
        <v>8.81</v>
      </c>
      <c r="I1011" s="1430">
        <v>14.153</v>
      </c>
      <c r="J1011" s="113">
        <v>2979.1</v>
      </c>
      <c r="K1011" s="1593">
        <v>14.153</v>
      </c>
      <c r="L1011" s="113">
        <v>2979.1</v>
      </c>
      <c r="M1011" s="1036">
        <f t="shared" si="101"/>
        <v>0.004750763653452385</v>
      </c>
      <c r="N1011" s="1034">
        <v>205.5</v>
      </c>
      <c r="O1011" s="1037">
        <f t="shared" si="102"/>
        <v>0.9762819307844651</v>
      </c>
      <c r="P1011" s="1037">
        <f t="shared" si="103"/>
        <v>285.0458192071431</v>
      </c>
      <c r="Q1011" s="1038">
        <f t="shared" si="104"/>
        <v>58.5769158470679</v>
      </c>
      <c r="S1011" s="58"/>
      <c r="T1011" s="58"/>
    </row>
    <row r="1012" spans="1:20" s="62" customFormat="1" ht="12.75">
      <c r="A1012" s="1731"/>
      <c r="B1012" s="61">
        <v>4</v>
      </c>
      <c r="C1012" s="563" t="s">
        <v>528</v>
      </c>
      <c r="D1012" s="474">
        <v>36</v>
      </c>
      <c r="E1012" s="474" t="s">
        <v>57</v>
      </c>
      <c r="F1012" s="1034">
        <f>G1012+H1012+I1012</f>
        <v>22.468</v>
      </c>
      <c r="G1012" s="1034">
        <v>3.6</v>
      </c>
      <c r="H1012" s="1034">
        <v>5.87</v>
      </c>
      <c r="I1012" s="1034">
        <v>12.998</v>
      </c>
      <c r="J1012" s="477">
        <v>2305.31</v>
      </c>
      <c r="K1012" s="1035">
        <v>12.57</v>
      </c>
      <c r="L1012" s="477">
        <v>2232.72</v>
      </c>
      <c r="M1012" s="1036">
        <f t="shared" si="101"/>
        <v>0.005629904331935935</v>
      </c>
      <c r="N1012" s="1034">
        <v>205.5</v>
      </c>
      <c r="O1012" s="1037">
        <f t="shared" si="102"/>
        <v>1.1569453402128347</v>
      </c>
      <c r="P1012" s="1037">
        <f t="shared" si="103"/>
        <v>337.7942599161561</v>
      </c>
      <c r="Q1012" s="1038">
        <f t="shared" si="104"/>
        <v>69.41672041277006</v>
      </c>
      <c r="S1012" s="58"/>
      <c r="T1012" s="58"/>
    </row>
    <row r="1013" spans="1:20" s="62" customFormat="1" ht="12.75">
      <c r="A1013" s="1731"/>
      <c r="B1013" s="61">
        <v>5</v>
      </c>
      <c r="C1013" s="563" t="s">
        <v>529</v>
      </c>
      <c r="D1013" s="474">
        <v>20</v>
      </c>
      <c r="E1013" s="474" t="s">
        <v>57</v>
      </c>
      <c r="F1013" s="1034">
        <f>G1013+H1013+I1013</f>
        <v>11.658000000000001</v>
      </c>
      <c r="G1013" s="1034">
        <v>0.969</v>
      </c>
      <c r="H1013" s="1034">
        <v>3.26</v>
      </c>
      <c r="I1013" s="1034">
        <v>7.429</v>
      </c>
      <c r="J1013" s="477">
        <v>1055.4</v>
      </c>
      <c r="K1013" s="1035">
        <v>7.429</v>
      </c>
      <c r="L1013" s="477">
        <v>1055.4</v>
      </c>
      <c r="M1013" s="1036">
        <f t="shared" si="101"/>
        <v>0.00703903733181732</v>
      </c>
      <c r="N1013" s="1034">
        <v>205.5</v>
      </c>
      <c r="O1013" s="1037">
        <f t="shared" si="102"/>
        <v>1.4465221716884593</v>
      </c>
      <c r="P1013" s="1037">
        <f t="shared" si="103"/>
        <v>422.34223990903917</v>
      </c>
      <c r="Q1013" s="1038">
        <f t="shared" si="104"/>
        <v>86.79133030130755</v>
      </c>
      <c r="S1013" s="58"/>
      <c r="T1013" s="58"/>
    </row>
    <row r="1014" spans="1:20" s="62" customFormat="1" ht="12.75">
      <c r="A1014" s="1731"/>
      <c r="B1014" s="61">
        <v>6</v>
      </c>
      <c r="C1014" s="563" t="s">
        <v>527</v>
      </c>
      <c r="D1014" s="474">
        <v>40</v>
      </c>
      <c r="E1014" s="474" t="s">
        <v>57</v>
      </c>
      <c r="F1014" s="1034">
        <f>G1014+H1014+I1014</f>
        <v>26.099999999999998</v>
      </c>
      <c r="G1014" s="1034">
        <v>3.33</v>
      </c>
      <c r="H1014" s="1034">
        <v>6.44</v>
      </c>
      <c r="I1014" s="1034">
        <v>16.33</v>
      </c>
      <c r="J1014" s="477">
        <v>2287.45</v>
      </c>
      <c r="K1014" s="1035">
        <v>16.33</v>
      </c>
      <c r="L1014" s="477">
        <v>2287.45</v>
      </c>
      <c r="M1014" s="1036">
        <f t="shared" si="101"/>
        <v>0.007138953856914905</v>
      </c>
      <c r="N1014" s="1034">
        <v>205.5</v>
      </c>
      <c r="O1014" s="1037">
        <f t="shared" si="102"/>
        <v>1.467055017596013</v>
      </c>
      <c r="P1014" s="1037">
        <f t="shared" si="103"/>
        <v>428.33723141489435</v>
      </c>
      <c r="Q1014" s="1038">
        <f t="shared" si="104"/>
        <v>88.0233010557608</v>
      </c>
      <c r="S1014" s="58"/>
      <c r="T1014" s="58"/>
    </row>
    <row r="1015" spans="1:20" s="62" customFormat="1" ht="12.75">
      <c r="A1015" s="1731"/>
      <c r="B1015" s="61">
        <v>7</v>
      </c>
      <c r="C1015" s="1161" t="s">
        <v>530</v>
      </c>
      <c r="D1015" s="483">
        <v>60</v>
      </c>
      <c r="E1015" s="483" t="s">
        <v>57</v>
      </c>
      <c r="F1015" s="1594">
        <f>G1015+H1015+I1015</f>
        <v>32.77</v>
      </c>
      <c r="G1015" s="1594">
        <v>5.92</v>
      </c>
      <c r="H1015" s="1594">
        <v>0.59</v>
      </c>
      <c r="I1015" s="1594">
        <v>26.26</v>
      </c>
      <c r="J1015" s="486">
        <v>3373.53</v>
      </c>
      <c r="K1015" s="1595">
        <v>26.26</v>
      </c>
      <c r="L1015" s="486">
        <v>3373.5</v>
      </c>
      <c r="M1015" s="1596">
        <f t="shared" si="101"/>
        <v>0.007784200385356455</v>
      </c>
      <c r="N1015" s="1594">
        <v>205.5</v>
      </c>
      <c r="O1015" s="1597">
        <f t="shared" si="102"/>
        <v>1.5996531791907516</v>
      </c>
      <c r="P1015" s="1597">
        <f t="shared" si="103"/>
        <v>467.05202312138726</v>
      </c>
      <c r="Q1015" s="1598">
        <f t="shared" si="104"/>
        <v>95.97919075144509</v>
      </c>
      <c r="S1015" s="58"/>
      <c r="T1015" s="58"/>
    </row>
    <row r="1016" spans="1:20" s="62" customFormat="1" ht="12.75">
      <c r="A1016" s="1731"/>
      <c r="B1016" s="61">
        <v>8</v>
      </c>
      <c r="C1016" s="563"/>
      <c r="D1016" s="474"/>
      <c r="E1016" s="474"/>
      <c r="F1016" s="1034"/>
      <c r="G1016" s="1034"/>
      <c r="H1016" s="1034"/>
      <c r="I1016" s="1034"/>
      <c r="J1016" s="477"/>
      <c r="K1016" s="1035"/>
      <c r="L1016" s="477"/>
      <c r="M1016" s="1036"/>
      <c r="N1016" s="1034"/>
      <c r="O1016" s="1037"/>
      <c r="P1016" s="1037"/>
      <c r="Q1016" s="1038"/>
      <c r="S1016" s="58"/>
      <c r="T1016" s="58"/>
    </row>
    <row r="1017" spans="1:20" s="62" customFormat="1" ht="12.75" customHeight="1">
      <c r="A1017" s="1731"/>
      <c r="B1017" s="61">
        <v>9</v>
      </c>
      <c r="C1017" s="11"/>
      <c r="D1017" s="18"/>
      <c r="E1017" s="18"/>
      <c r="F1017" s="142"/>
      <c r="G1017" s="142"/>
      <c r="H1017" s="142"/>
      <c r="I1017" s="142"/>
      <c r="J1017" s="91"/>
      <c r="K1017" s="142"/>
      <c r="L1017" s="91"/>
      <c r="M1017" s="84"/>
      <c r="N1017" s="85"/>
      <c r="O1017" s="86"/>
      <c r="P1017" s="86"/>
      <c r="Q1017" s="87"/>
      <c r="S1017" s="58"/>
      <c r="T1017" s="58"/>
    </row>
    <row r="1018" spans="1:20" s="62" customFormat="1" ht="13.5" thickBot="1">
      <c r="A1018" s="1732"/>
      <c r="B1018" s="67">
        <v>10</v>
      </c>
      <c r="C1018" s="48"/>
      <c r="D1018" s="47"/>
      <c r="E1018" s="47"/>
      <c r="F1018" s="1052"/>
      <c r="G1018" s="1052"/>
      <c r="H1018" s="1052"/>
      <c r="I1018" s="1052"/>
      <c r="J1018" s="138"/>
      <c r="K1018" s="1052"/>
      <c r="L1018" s="138"/>
      <c r="M1018" s="1053"/>
      <c r="N1018" s="1054"/>
      <c r="O1018" s="1055"/>
      <c r="P1018" s="1055"/>
      <c r="Q1018" s="1056"/>
      <c r="S1018" s="58"/>
      <c r="T1018" s="58"/>
    </row>
    <row r="1019" spans="1:20" ht="12.75">
      <c r="A1019" s="1788" t="s">
        <v>573</v>
      </c>
      <c r="B1019" s="1587">
        <v>1</v>
      </c>
      <c r="C1019" s="1066" t="s">
        <v>266</v>
      </c>
      <c r="D1019" s="1065">
        <v>80</v>
      </c>
      <c r="E1019" s="1065" t="s">
        <v>57</v>
      </c>
      <c r="F1019" s="1067">
        <f>G1019+H1019+I1019</f>
        <v>70.59</v>
      </c>
      <c r="G1019" s="1067">
        <v>6.12</v>
      </c>
      <c r="H1019" s="1067">
        <v>13.03</v>
      </c>
      <c r="I1019" s="1067">
        <v>51.44</v>
      </c>
      <c r="J1019" s="1068">
        <v>3919.9</v>
      </c>
      <c r="K1019" s="1608">
        <v>47.09</v>
      </c>
      <c r="L1019" s="1068">
        <v>3686.36</v>
      </c>
      <c r="M1019" s="1609">
        <f aca="true" t="shared" si="105" ref="M1019:M1024">K1019/L1019</f>
        <v>0.012774118642780413</v>
      </c>
      <c r="N1019" s="1610">
        <v>205.5</v>
      </c>
      <c r="O1019" s="1611">
        <f aca="true" t="shared" si="106" ref="O1019:O1024">M1019*N1019</f>
        <v>2.625081381091375</v>
      </c>
      <c r="P1019" s="1611">
        <f aca="true" t="shared" si="107" ref="P1019:P1024">M1019*60*1000</f>
        <v>766.4471185668248</v>
      </c>
      <c r="Q1019" s="1612">
        <f aca="true" t="shared" si="108" ref="Q1019:Q1024">P1019*N1019/1000</f>
        <v>157.5048828654825</v>
      </c>
      <c r="S1019" s="58"/>
      <c r="T1019" s="58"/>
    </row>
    <row r="1020" spans="1:20" ht="12.75">
      <c r="A1020" s="1789"/>
      <c r="B1020" s="1071">
        <v>2</v>
      </c>
      <c r="C1020" s="1072" t="s">
        <v>119</v>
      </c>
      <c r="D1020" s="1071">
        <v>36</v>
      </c>
      <c r="E1020" s="1071" t="s">
        <v>57</v>
      </c>
      <c r="F1020" s="1073">
        <f>SUM(G1020:I1020)</f>
        <v>39.81</v>
      </c>
      <c r="G1020" s="1073">
        <v>2.81</v>
      </c>
      <c r="H1020" s="1073">
        <v>5.95</v>
      </c>
      <c r="I1020" s="1073">
        <v>31.05</v>
      </c>
      <c r="J1020" s="1072">
        <v>2354.69</v>
      </c>
      <c r="K1020" s="1588">
        <v>28.21</v>
      </c>
      <c r="L1020" s="1072">
        <v>2153.42</v>
      </c>
      <c r="M1020" s="1613">
        <f t="shared" si="105"/>
        <v>0.013100091946763752</v>
      </c>
      <c r="N1020" s="1614">
        <v>205.5</v>
      </c>
      <c r="O1020" s="1615">
        <f t="shared" si="106"/>
        <v>2.692068895059951</v>
      </c>
      <c r="P1020" s="1615">
        <f t="shared" si="107"/>
        <v>786.0055168058251</v>
      </c>
      <c r="Q1020" s="1616">
        <f t="shared" si="108"/>
        <v>161.52413370359707</v>
      </c>
      <c r="S1020" s="58"/>
      <c r="T1020" s="58"/>
    </row>
    <row r="1021" spans="1:20" ht="12.75">
      <c r="A1021" s="1789"/>
      <c r="B1021" s="1071">
        <v>3</v>
      </c>
      <c r="C1021" s="1072" t="s">
        <v>101</v>
      </c>
      <c r="D1021" s="1071">
        <v>85</v>
      </c>
      <c r="E1021" s="1071" t="s">
        <v>57</v>
      </c>
      <c r="F1021" s="1073">
        <f>SUM(G1021:I1021)</f>
        <v>78</v>
      </c>
      <c r="G1021" s="1073">
        <v>5.66</v>
      </c>
      <c r="H1021" s="1073">
        <v>13.86</v>
      </c>
      <c r="I1021" s="1073">
        <v>58.48</v>
      </c>
      <c r="J1021" s="1072">
        <v>3854.08</v>
      </c>
      <c r="K1021" s="1588">
        <v>57.93</v>
      </c>
      <c r="L1021" s="1072">
        <v>3854.08</v>
      </c>
      <c r="M1021" s="1613">
        <f t="shared" si="105"/>
        <v>0.015030824476917967</v>
      </c>
      <c r="N1021" s="1614">
        <v>205.5</v>
      </c>
      <c r="O1021" s="1615">
        <f t="shared" si="106"/>
        <v>3.088834430006642</v>
      </c>
      <c r="P1021" s="1615">
        <f t="shared" si="107"/>
        <v>901.849468615078</v>
      </c>
      <c r="Q1021" s="1616">
        <f t="shared" si="108"/>
        <v>185.33006580039853</v>
      </c>
      <c r="S1021" s="58"/>
      <c r="T1021" s="58"/>
    </row>
    <row r="1022" spans="1:20" ht="12.75">
      <c r="A1022" s="1789"/>
      <c r="B1022" s="1071">
        <v>4</v>
      </c>
      <c r="C1022" s="1072" t="s">
        <v>102</v>
      </c>
      <c r="D1022" s="1071">
        <v>45</v>
      </c>
      <c r="E1022" s="1071" t="s">
        <v>57</v>
      </c>
      <c r="F1022" s="1073">
        <f>SUM(G1022:I1022)</f>
        <v>47.3</v>
      </c>
      <c r="G1022" s="1073">
        <v>4.05</v>
      </c>
      <c r="H1022" s="1073">
        <v>7.34</v>
      </c>
      <c r="I1022" s="1073">
        <v>35.91</v>
      </c>
      <c r="J1022" s="1072">
        <v>2363.02</v>
      </c>
      <c r="K1022" s="1588">
        <v>35.91</v>
      </c>
      <c r="L1022" s="1072">
        <v>2363.02</v>
      </c>
      <c r="M1022" s="1613">
        <f t="shared" si="105"/>
        <v>0.015196655127760238</v>
      </c>
      <c r="N1022" s="1614">
        <v>205.5</v>
      </c>
      <c r="O1022" s="1615">
        <f t="shared" si="106"/>
        <v>3.122912628754729</v>
      </c>
      <c r="P1022" s="1615">
        <f t="shared" si="107"/>
        <v>911.7993076656143</v>
      </c>
      <c r="Q1022" s="1616">
        <f t="shared" si="108"/>
        <v>187.37475772528373</v>
      </c>
      <c r="S1022" s="58"/>
      <c r="T1022" s="58"/>
    </row>
    <row r="1023" spans="1:20" ht="12.75">
      <c r="A1023" s="1789"/>
      <c r="B1023" s="1071">
        <v>5</v>
      </c>
      <c r="C1023" s="1072" t="s">
        <v>100</v>
      </c>
      <c r="D1023" s="1071">
        <v>60</v>
      </c>
      <c r="E1023" s="1071" t="s">
        <v>57</v>
      </c>
      <c r="F1023" s="1614">
        <f>SUM(G1023:I1023)</f>
        <v>54.3</v>
      </c>
      <c r="G1023" s="1614">
        <v>3.24</v>
      </c>
      <c r="H1023" s="1614">
        <v>9.78</v>
      </c>
      <c r="I1023" s="1614">
        <v>41.28</v>
      </c>
      <c r="J1023" s="1073">
        <v>2404.54</v>
      </c>
      <c r="K1023" s="1617">
        <v>41.28</v>
      </c>
      <c r="L1023" s="1073">
        <v>2404.54</v>
      </c>
      <c r="M1023" s="1613">
        <f t="shared" si="105"/>
        <v>0.017167524765651643</v>
      </c>
      <c r="N1023" s="1614">
        <v>205.5</v>
      </c>
      <c r="O1023" s="1615">
        <f t="shared" si="106"/>
        <v>3.5279263393414126</v>
      </c>
      <c r="P1023" s="1615">
        <f t="shared" si="107"/>
        <v>1030.0514859390985</v>
      </c>
      <c r="Q1023" s="1616">
        <f t="shared" si="108"/>
        <v>211.67558036048476</v>
      </c>
      <c r="S1023" s="58"/>
      <c r="T1023" s="58"/>
    </row>
    <row r="1024" spans="1:20" ht="12.75">
      <c r="A1024" s="1789"/>
      <c r="B1024" s="1071">
        <v>6</v>
      </c>
      <c r="C1024" s="1072" t="s">
        <v>531</v>
      </c>
      <c r="D1024" s="1071">
        <v>20</v>
      </c>
      <c r="E1024" s="1071" t="s">
        <v>57</v>
      </c>
      <c r="F1024" s="1073">
        <f>SUM(G1024:I1024)</f>
        <v>23.03</v>
      </c>
      <c r="G1024" s="1073">
        <v>1.43</v>
      </c>
      <c r="H1024" s="1073">
        <v>3.26</v>
      </c>
      <c r="I1024" s="1073">
        <v>18.34</v>
      </c>
      <c r="J1024" s="1072">
        <v>1055.4</v>
      </c>
      <c r="K1024" s="1588">
        <v>18.34</v>
      </c>
      <c r="L1024" s="1072">
        <v>1055.4</v>
      </c>
      <c r="M1024" s="1613">
        <f t="shared" si="105"/>
        <v>0.017377297707030507</v>
      </c>
      <c r="N1024" s="1614">
        <v>205.5</v>
      </c>
      <c r="O1024" s="1615">
        <f t="shared" si="106"/>
        <v>3.5710346787947693</v>
      </c>
      <c r="P1024" s="1615">
        <f t="shared" si="107"/>
        <v>1042.6378624218305</v>
      </c>
      <c r="Q1024" s="1616">
        <f t="shared" si="108"/>
        <v>214.26208072768617</v>
      </c>
      <c r="S1024" s="58"/>
      <c r="T1024" s="58"/>
    </row>
    <row r="1025" spans="1:20" ht="12.75">
      <c r="A1025" s="1789"/>
      <c r="B1025" s="1071">
        <v>7</v>
      </c>
      <c r="C1025" s="1072"/>
      <c r="D1025" s="1071"/>
      <c r="E1025" s="1071"/>
      <c r="F1025" s="1073"/>
      <c r="G1025" s="1073"/>
      <c r="H1025" s="1073"/>
      <c r="I1025" s="1073"/>
      <c r="J1025" s="1074"/>
      <c r="K1025" s="1588"/>
      <c r="L1025" s="1074"/>
      <c r="M1025" s="1613"/>
      <c r="N1025" s="1614"/>
      <c r="O1025" s="1615"/>
      <c r="P1025" s="1615"/>
      <c r="Q1025" s="1616"/>
      <c r="S1025" s="58"/>
      <c r="T1025" s="58"/>
    </row>
    <row r="1026" spans="1:20" ht="12.75">
      <c r="A1026" s="1789"/>
      <c r="B1026" s="1071">
        <v>8</v>
      </c>
      <c r="C1026" s="1072"/>
      <c r="D1026" s="1071"/>
      <c r="E1026" s="1071"/>
      <c r="F1026" s="1073"/>
      <c r="G1026" s="1073"/>
      <c r="H1026" s="1073"/>
      <c r="I1026" s="1073"/>
      <c r="J1026" s="1072"/>
      <c r="K1026" s="1588"/>
      <c r="L1026" s="1072"/>
      <c r="M1026" s="1613"/>
      <c r="N1026" s="1614"/>
      <c r="O1026" s="1615"/>
      <c r="P1026" s="1615"/>
      <c r="Q1026" s="1616"/>
      <c r="S1026" s="58"/>
      <c r="T1026" s="58"/>
    </row>
    <row r="1027" spans="1:20" ht="12.75">
      <c r="A1027" s="1789"/>
      <c r="B1027" s="1071">
        <v>9</v>
      </c>
      <c r="C1027" s="1072"/>
      <c r="D1027" s="1071"/>
      <c r="E1027" s="1071"/>
      <c r="F1027" s="1073"/>
      <c r="G1027" s="1618"/>
      <c r="H1027" s="1618"/>
      <c r="I1027" s="1618"/>
      <c r="J1027" s="1074"/>
      <c r="K1027" s="1588"/>
      <c r="L1027" s="1074"/>
      <c r="M1027" s="1613"/>
      <c r="N1027" s="1614"/>
      <c r="O1027" s="1615"/>
      <c r="P1027" s="1615"/>
      <c r="Q1027" s="1616"/>
      <c r="S1027" s="58"/>
      <c r="T1027" s="58"/>
    </row>
    <row r="1028" spans="1:20" ht="13.5" customHeight="1" thickBot="1">
      <c r="A1028" s="1790"/>
      <c r="B1028" s="1102">
        <v>10</v>
      </c>
      <c r="C1028" s="1103"/>
      <c r="D1028" s="1102"/>
      <c r="E1028" s="1102"/>
      <c r="F1028" s="1104"/>
      <c r="G1028" s="1104"/>
      <c r="H1028" s="1104"/>
      <c r="I1028" s="1104"/>
      <c r="J1028" s="1103"/>
      <c r="K1028" s="1619"/>
      <c r="L1028" s="1103"/>
      <c r="M1028" s="1620"/>
      <c r="N1028" s="1621"/>
      <c r="O1028" s="1622"/>
      <c r="P1028" s="1622"/>
      <c r="Q1028" s="1623"/>
      <c r="S1028" s="58"/>
      <c r="T1028" s="58"/>
    </row>
    <row r="1029" spans="1:20" ht="12.75">
      <c r="A1029" s="1726" t="s">
        <v>572</v>
      </c>
      <c r="B1029" s="380">
        <v>1</v>
      </c>
      <c r="C1029" s="579" t="s">
        <v>98</v>
      </c>
      <c r="D1029" s="519">
        <v>42</v>
      </c>
      <c r="E1029" s="519" t="s">
        <v>57</v>
      </c>
      <c r="F1029" s="522">
        <f>SUM(G1029:I1029)</f>
        <v>37.71</v>
      </c>
      <c r="G1029" s="1599">
        <v>3.48</v>
      </c>
      <c r="H1029" s="1599">
        <v>0.44</v>
      </c>
      <c r="I1029" s="1599">
        <v>33.79</v>
      </c>
      <c r="J1029" s="675">
        <v>1954.43</v>
      </c>
      <c r="K1029" s="523">
        <v>32.76</v>
      </c>
      <c r="L1029" s="675">
        <v>1864.61</v>
      </c>
      <c r="M1029" s="1039">
        <f>K1029/L1029</f>
        <v>0.017569357667286994</v>
      </c>
      <c r="N1029" s="1040">
        <v>205.5</v>
      </c>
      <c r="O1029" s="1041">
        <f>M1029*N1029</f>
        <v>3.610503000627477</v>
      </c>
      <c r="P1029" s="1041">
        <f>M1029*60*1000</f>
        <v>1054.1614600372195</v>
      </c>
      <c r="Q1029" s="1042">
        <f>P1029*N1029/1000</f>
        <v>216.6301800376486</v>
      </c>
      <c r="S1029" s="58"/>
      <c r="T1029" s="58"/>
    </row>
    <row r="1030" spans="1:20" ht="12.75">
      <c r="A1030" s="1727"/>
      <c r="B1030" s="372">
        <v>2</v>
      </c>
      <c r="C1030" s="586" t="s">
        <v>104</v>
      </c>
      <c r="D1030" s="524">
        <v>41</v>
      </c>
      <c r="E1030" s="524" t="s">
        <v>57</v>
      </c>
      <c r="F1030" s="527">
        <f>SUM(G1030:I1030)</f>
        <v>38.36</v>
      </c>
      <c r="G1030" s="1047">
        <v>3.51</v>
      </c>
      <c r="H1030" s="1047">
        <v>0.45</v>
      </c>
      <c r="I1030" s="1047">
        <v>34.4</v>
      </c>
      <c r="J1030" s="589">
        <v>1881.35</v>
      </c>
      <c r="K1030" s="528">
        <v>31.9</v>
      </c>
      <c r="L1030" s="589">
        <v>1747.62</v>
      </c>
      <c r="M1030" s="1043">
        <f>K1030/L1030</f>
        <v>0.018253396047195614</v>
      </c>
      <c r="N1030" s="1044">
        <v>205.5</v>
      </c>
      <c r="O1030" s="1045">
        <f>M1030*N1030</f>
        <v>3.7510728876986987</v>
      </c>
      <c r="P1030" s="1045">
        <f>M1030*60*1000</f>
        <v>1095.2037628317369</v>
      </c>
      <c r="Q1030" s="1046">
        <f>P1030*N1030/1000</f>
        <v>225.06437326192193</v>
      </c>
      <c r="S1030" s="58"/>
      <c r="T1030" s="58"/>
    </row>
    <row r="1031" spans="1:20" ht="12.75">
      <c r="A1031" s="1727"/>
      <c r="B1031" s="372">
        <v>3</v>
      </c>
      <c r="C1031" s="586" t="s">
        <v>532</v>
      </c>
      <c r="D1031" s="524">
        <v>107</v>
      </c>
      <c r="E1031" s="524" t="s">
        <v>57</v>
      </c>
      <c r="F1031" s="527">
        <f>SUM(G1031:I1031)</f>
        <v>79.4</v>
      </c>
      <c r="G1031" s="1047">
        <v>4.89</v>
      </c>
      <c r="H1031" s="1047">
        <v>17.37</v>
      </c>
      <c r="I1031" s="1047">
        <v>57.14</v>
      </c>
      <c r="J1031" s="589">
        <v>2639.07</v>
      </c>
      <c r="K1031" s="528">
        <v>53.13</v>
      </c>
      <c r="L1031" s="589">
        <v>2507.08</v>
      </c>
      <c r="M1031" s="1043">
        <f>K1031/L1031</f>
        <v>0.021191984300461097</v>
      </c>
      <c r="N1031" s="1044">
        <v>205.5</v>
      </c>
      <c r="O1031" s="1045">
        <f>M1031*N1031</f>
        <v>4.354952773744755</v>
      </c>
      <c r="P1031" s="1045">
        <f>M1031*60*1000</f>
        <v>1271.5190580276658</v>
      </c>
      <c r="Q1031" s="1046">
        <f>P1031*N1031/1000</f>
        <v>261.2971664246853</v>
      </c>
      <c r="S1031" s="58"/>
      <c r="T1031" s="58"/>
    </row>
    <row r="1032" spans="1:20" ht="12.75">
      <c r="A1032" s="1727"/>
      <c r="B1032" s="372">
        <v>4</v>
      </c>
      <c r="C1032" s="586" t="s">
        <v>105</v>
      </c>
      <c r="D1032" s="524">
        <v>31</v>
      </c>
      <c r="E1032" s="524" t="s">
        <v>57</v>
      </c>
      <c r="F1032" s="527">
        <f>SUM(G1032:I1032)</f>
        <v>37.510000000000005</v>
      </c>
      <c r="G1032" s="527">
        <v>1.28</v>
      </c>
      <c r="H1032" s="527">
        <v>2.53</v>
      </c>
      <c r="I1032" s="527">
        <v>33.7</v>
      </c>
      <c r="J1032" s="589">
        <v>1226.64</v>
      </c>
      <c r="K1032" s="528">
        <v>28.03</v>
      </c>
      <c r="L1032" s="589">
        <v>1202.59</v>
      </c>
      <c r="M1032" s="1043">
        <f>K1032/L1032</f>
        <v>0.023308026842065878</v>
      </c>
      <c r="N1032" s="1044">
        <v>205.5</v>
      </c>
      <c r="O1032" s="1045">
        <f>M1032*N1032</f>
        <v>4.789799516044538</v>
      </c>
      <c r="P1032" s="1045">
        <f>M1032*60*1000</f>
        <v>1398.4816105239527</v>
      </c>
      <c r="Q1032" s="1046">
        <f>P1032*N1032/1000</f>
        <v>287.3879709626723</v>
      </c>
      <c r="S1032" s="58"/>
      <c r="T1032" s="58"/>
    </row>
    <row r="1033" spans="1:20" ht="12.75">
      <c r="A1033" s="1727"/>
      <c r="B1033" s="372">
        <v>5</v>
      </c>
      <c r="C1033" s="586" t="s">
        <v>103</v>
      </c>
      <c r="D1033" s="524">
        <v>20</v>
      </c>
      <c r="E1033" s="524" t="s">
        <v>57</v>
      </c>
      <c r="F1033" s="527">
        <f>SUM(G1033:I1033)</f>
        <v>28.799999999999997</v>
      </c>
      <c r="G1033" s="527">
        <v>1.07</v>
      </c>
      <c r="H1033" s="527">
        <v>3.26</v>
      </c>
      <c r="I1033" s="527">
        <v>24.47</v>
      </c>
      <c r="J1033" s="586">
        <v>1042.41</v>
      </c>
      <c r="K1033" s="528">
        <v>24.47</v>
      </c>
      <c r="L1033" s="586">
        <v>1042.41</v>
      </c>
      <c r="M1033" s="1043">
        <f>K1033/L1033</f>
        <v>0.023474448633455162</v>
      </c>
      <c r="N1033" s="1044">
        <v>205.5</v>
      </c>
      <c r="O1033" s="1045">
        <f>M1033*N1033</f>
        <v>4.823999194175036</v>
      </c>
      <c r="P1033" s="1045">
        <f>M1033*60*1000</f>
        <v>1408.4669180073097</v>
      </c>
      <c r="Q1033" s="1046">
        <f>P1033*N1033/1000</f>
        <v>289.43995165050217</v>
      </c>
      <c r="S1033" s="58"/>
      <c r="T1033" s="58"/>
    </row>
    <row r="1034" spans="1:20" ht="12.75">
      <c r="A1034" s="1727"/>
      <c r="B1034" s="372">
        <v>6</v>
      </c>
      <c r="C1034" s="586"/>
      <c r="D1034" s="524"/>
      <c r="E1034" s="524"/>
      <c r="F1034" s="527"/>
      <c r="G1034" s="1047"/>
      <c r="H1034" s="1047"/>
      <c r="I1034" s="1047"/>
      <c r="J1034" s="589"/>
      <c r="K1034" s="528"/>
      <c r="L1034" s="589"/>
      <c r="M1034" s="1043"/>
      <c r="N1034" s="1044"/>
      <c r="O1034" s="1045"/>
      <c r="P1034" s="1045"/>
      <c r="Q1034" s="1046"/>
      <c r="S1034" s="58"/>
      <c r="T1034" s="58"/>
    </row>
    <row r="1035" spans="1:20" ht="12.75">
      <c r="A1035" s="1727"/>
      <c r="B1035" s="372">
        <v>7</v>
      </c>
      <c r="C1035" s="586"/>
      <c r="D1035" s="524"/>
      <c r="E1035" s="524"/>
      <c r="F1035" s="527"/>
      <c r="G1035" s="1047"/>
      <c r="H1035" s="1047"/>
      <c r="I1035" s="1047"/>
      <c r="J1035" s="589"/>
      <c r="K1035" s="528"/>
      <c r="L1035" s="589"/>
      <c r="M1035" s="1043"/>
      <c r="N1035" s="1044"/>
      <c r="O1035" s="1045"/>
      <c r="P1035" s="1045"/>
      <c r="Q1035" s="1046"/>
      <c r="S1035" s="58"/>
      <c r="T1035" s="58"/>
    </row>
    <row r="1036" spans="1:20" ht="12.75">
      <c r="A1036" s="1727"/>
      <c r="B1036" s="372">
        <v>8</v>
      </c>
      <c r="C1036" s="586"/>
      <c r="D1036" s="524"/>
      <c r="E1036" s="524"/>
      <c r="F1036" s="527"/>
      <c r="G1036" s="1047"/>
      <c r="H1036" s="1047"/>
      <c r="I1036" s="1047"/>
      <c r="J1036" s="589"/>
      <c r="K1036" s="528"/>
      <c r="L1036" s="589"/>
      <c r="M1036" s="1043"/>
      <c r="N1036" s="1044"/>
      <c r="O1036" s="1045"/>
      <c r="P1036" s="1045"/>
      <c r="Q1036" s="1046"/>
      <c r="S1036" s="58"/>
      <c r="T1036" s="58"/>
    </row>
    <row r="1037" spans="1:20" ht="12.75">
      <c r="A1037" s="1727"/>
      <c r="B1037" s="372">
        <v>9</v>
      </c>
      <c r="C1037" s="586"/>
      <c r="D1037" s="524"/>
      <c r="E1037" s="524"/>
      <c r="F1037" s="527"/>
      <c r="G1037" s="1047"/>
      <c r="H1037" s="1047"/>
      <c r="I1037" s="1047"/>
      <c r="J1037" s="589"/>
      <c r="K1037" s="528"/>
      <c r="L1037" s="589"/>
      <c r="M1037" s="1043"/>
      <c r="N1037" s="1044"/>
      <c r="O1037" s="1045"/>
      <c r="P1037" s="1045"/>
      <c r="Q1037" s="1046"/>
      <c r="S1037" s="58"/>
      <c r="T1037" s="58"/>
    </row>
    <row r="1038" spans="1:20" ht="13.5" thickBot="1">
      <c r="A1038" s="1728"/>
      <c r="B1038" s="412">
        <v>10</v>
      </c>
      <c r="C1038" s="413"/>
      <c r="D1038" s="412"/>
      <c r="E1038" s="412"/>
      <c r="F1038" s="414"/>
      <c r="G1038" s="414"/>
      <c r="H1038" s="414"/>
      <c r="I1038" s="414"/>
      <c r="J1038" s="415"/>
      <c r="K1038" s="414"/>
      <c r="L1038" s="415"/>
      <c r="M1038" s="1600"/>
      <c r="N1038" s="1601"/>
      <c r="O1038" s="1602"/>
      <c r="P1038" s="1602"/>
      <c r="Q1038" s="1603"/>
      <c r="S1038" s="58"/>
      <c r="T1038" s="58"/>
    </row>
    <row r="1039" spans="1:20" ht="12.75">
      <c r="A1039" s="1777" t="s">
        <v>575</v>
      </c>
      <c r="B1039" s="24">
        <v>1</v>
      </c>
      <c r="C1039" s="117" t="s">
        <v>533</v>
      </c>
      <c r="D1039" s="441">
        <v>42</v>
      </c>
      <c r="E1039" s="441" t="s">
        <v>57</v>
      </c>
      <c r="F1039" s="265">
        <f aca="true" t="shared" si="109" ref="F1039:F1044">SUM(G1039:I1039)</f>
        <v>33.01</v>
      </c>
      <c r="G1039" s="265">
        <v>1.94</v>
      </c>
      <c r="H1039" s="265">
        <v>0.37</v>
      </c>
      <c r="I1039" s="265">
        <v>30.7</v>
      </c>
      <c r="J1039" s="268">
        <v>1469.95</v>
      </c>
      <c r="K1039" s="266">
        <v>26.7</v>
      </c>
      <c r="L1039" s="268">
        <v>1078.77</v>
      </c>
      <c r="M1039" s="1604">
        <f aca="true" t="shared" si="110" ref="M1039:M1044">K1039/L1039</f>
        <v>0.02475041018938235</v>
      </c>
      <c r="N1039" s="1605">
        <v>205.5</v>
      </c>
      <c r="O1039" s="1606">
        <f aca="true" t="shared" si="111" ref="O1039:O1044">M1039*N1039</f>
        <v>5.086209293918073</v>
      </c>
      <c r="P1039" s="1606">
        <f aca="true" t="shared" si="112" ref="P1039:P1044">M1039*60*1000</f>
        <v>1485.024611362941</v>
      </c>
      <c r="Q1039" s="1607">
        <f aca="true" t="shared" si="113" ref="Q1039:Q1044">P1039*N1039/1000</f>
        <v>305.1725576350844</v>
      </c>
      <c r="S1039" s="58"/>
      <c r="T1039" s="58"/>
    </row>
    <row r="1040" spans="1:20" ht="12.75">
      <c r="A1040" s="1700"/>
      <c r="B1040" s="26">
        <v>2</v>
      </c>
      <c r="C1040" s="442" t="s">
        <v>535</v>
      </c>
      <c r="D1040" s="443">
        <v>24</v>
      </c>
      <c r="E1040" s="443" t="s">
        <v>57</v>
      </c>
      <c r="F1040" s="271">
        <f t="shared" si="109"/>
        <v>24.83</v>
      </c>
      <c r="G1040" s="271">
        <v>1.38</v>
      </c>
      <c r="H1040" s="271">
        <v>0.25</v>
      </c>
      <c r="I1040" s="271">
        <v>23.2</v>
      </c>
      <c r="J1040" s="446">
        <v>924.4</v>
      </c>
      <c r="K1040" s="444">
        <v>23.2</v>
      </c>
      <c r="L1040" s="446">
        <v>924.4</v>
      </c>
      <c r="M1040" s="1048">
        <f t="shared" si="110"/>
        <v>0.025097360450021637</v>
      </c>
      <c r="N1040" s="1049">
        <v>205.5</v>
      </c>
      <c r="O1040" s="1050">
        <f t="shared" si="111"/>
        <v>5.157507572479447</v>
      </c>
      <c r="P1040" s="1050">
        <f t="shared" si="112"/>
        <v>1505.841627001298</v>
      </c>
      <c r="Q1040" s="1051">
        <f t="shared" si="113"/>
        <v>309.45045434876675</v>
      </c>
      <c r="S1040" s="58"/>
      <c r="T1040" s="58"/>
    </row>
    <row r="1041" spans="1:20" ht="12.75">
      <c r="A1041" s="1700"/>
      <c r="B1041" s="26">
        <v>3</v>
      </c>
      <c r="C1041" s="442" t="s">
        <v>534</v>
      </c>
      <c r="D1041" s="443">
        <v>22</v>
      </c>
      <c r="E1041" s="443" t="s">
        <v>57</v>
      </c>
      <c r="F1041" s="271">
        <f t="shared" si="109"/>
        <v>27.23</v>
      </c>
      <c r="G1041" s="271">
        <v>0.82</v>
      </c>
      <c r="H1041" s="271">
        <v>0.21</v>
      </c>
      <c r="I1041" s="271">
        <v>26.2</v>
      </c>
      <c r="J1041" s="446">
        <v>896.35</v>
      </c>
      <c r="K1041" s="444">
        <v>18</v>
      </c>
      <c r="L1041" s="446">
        <v>669.04</v>
      </c>
      <c r="M1041" s="1048">
        <f t="shared" si="110"/>
        <v>0.02690422097333493</v>
      </c>
      <c r="N1041" s="1049">
        <v>205.5</v>
      </c>
      <c r="O1041" s="1050">
        <f t="shared" si="111"/>
        <v>5.528817410020328</v>
      </c>
      <c r="P1041" s="1050">
        <f t="shared" si="112"/>
        <v>1614.2532584000958</v>
      </c>
      <c r="Q1041" s="1051">
        <f t="shared" si="113"/>
        <v>331.7290446012197</v>
      </c>
      <c r="S1041" s="58"/>
      <c r="T1041" s="58"/>
    </row>
    <row r="1042" spans="1:20" ht="12.75">
      <c r="A1042" s="1700"/>
      <c r="B1042" s="26">
        <v>4</v>
      </c>
      <c r="C1042" s="442" t="s">
        <v>120</v>
      </c>
      <c r="D1042" s="443">
        <v>14</v>
      </c>
      <c r="E1042" s="443" t="s">
        <v>57</v>
      </c>
      <c r="F1042" s="271">
        <f t="shared" si="109"/>
        <v>18.892000000000003</v>
      </c>
      <c r="G1042" s="271">
        <v>0.66</v>
      </c>
      <c r="H1042" s="271">
        <v>0.132</v>
      </c>
      <c r="I1042" s="271">
        <v>18.1</v>
      </c>
      <c r="J1042" s="446">
        <v>624.59</v>
      </c>
      <c r="K1042" s="444">
        <v>18.1</v>
      </c>
      <c r="L1042" s="446">
        <v>624.59</v>
      </c>
      <c r="M1042" s="1048">
        <f t="shared" si="110"/>
        <v>0.02897901023071135</v>
      </c>
      <c r="N1042" s="1049">
        <v>205.5</v>
      </c>
      <c r="O1042" s="1050">
        <f t="shared" si="111"/>
        <v>5.955186602411183</v>
      </c>
      <c r="P1042" s="1050">
        <f t="shared" si="112"/>
        <v>1738.740613842681</v>
      </c>
      <c r="Q1042" s="1051">
        <f t="shared" si="113"/>
        <v>357.31119614467093</v>
      </c>
      <c r="S1042" s="58"/>
      <c r="T1042" s="58"/>
    </row>
    <row r="1043" spans="1:20" ht="12.75">
      <c r="A1043" s="1700"/>
      <c r="B1043" s="26">
        <v>5</v>
      </c>
      <c r="C1043" s="442" t="s">
        <v>106</v>
      </c>
      <c r="D1043" s="443">
        <v>4</v>
      </c>
      <c r="E1043" s="443" t="s">
        <v>57</v>
      </c>
      <c r="F1043" s="271">
        <f t="shared" si="109"/>
        <v>9.2</v>
      </c>
      <c r="G1043" s="271">
        <v>0.46</v>
      </c>
      <c r="H1043" s="271">
        <v>0.65</v>
      </c>
      <c r="I1043" s="271">
        <v>8.09</v>
      </c>
      <c r="J1043" s="446">
        <v>258.86</v>
      </c>
      <c r="K1043" s="444">
        <v>8.09</v>
      </c>
      <c r="L1043" s="446">
        <v>258.86</v>
      </c>
      <c r="M1043" s="1048">
        <f t="shared" si="110"/>
        <v>0.03125241443251178</v>
      </c>
      <c r="N1043" s="1049">
        <v>205.5</v>
      </c>
      <c r="O1043" s="1050">
        <f t="shared" si="111"/>
        <v>6.422371165881171</v>
      </c>
      <c r="P1043" s="1050">
        <f t="shared" si="112"/>
        <v>1875.1448659507068</v>
      </c>
      <c r="Q1043" s="1051">
        <f t="shared" si="113"/>
        <v>385.34226995287025</v>
      </c>
      <c r="S1043" s="58"/>
      <c r="T1043" s="58"/>
    </row>
    <row r="1044" spans="1:20" ht="12.75">
      <c r="A1044" s="1700"/>
      <c r="B1044" s="26">
        <v>6</v>
      </c>
      <c r="C1044" s="442" t="s">
        <v>267</v>
      </c>
      <c r="D1044" s="443">
        <v>4</v>
      </c>
      <c r="E1044" s="443" t="s">
        <v>57</v>
      </c>
      <c r="F1044" s="271">
        <f t="shared" si="109"/>
        <v>5.34</v>
      </c>
      <c r="G1044" s="271">
        <v>0</v>
      </c>
      <c r="H1044" s="271">
        <v>0.04</v>
      </c>
      <c r="I1044" s="271">
        <v>5.3</v>
      </c>
      <c r="J1044" s="446">
        <v>152.3</v>
      </c>
      <c r="K1044" s="444">
        <v>5.3</v>
      </c>
      <c r="L1044" s="446">
        <v>152.3</v>
      </c>
      <c r="M1044" s="1048">
        <f t="shared" si="110"/>
        <v>0.034799737360472746</v>
      </c>
      <c r="N1044" s="1049">
        <v>205.5</v>
      </c>
      <c r="O1044" s="1050">
        <f t="shared" si="111"/>
        <v>7.15134602757715</v>
      </c>
      <c r="P1044" s="1050">
        <f t="shared" si="112"/>
        <v>2087.984241628365</v>
      </c>
      <c r="Q1044" s="1051">
        <f t="shared" si="113"/>
        <v>429.08076165462904</v>
      </c>
      <c r="S1044" s="58"/>
      <c r="T1044" s="58"/>
    </row>
    <row r="1045" spans="1:20" ht="12.75">
      <c r="A1045" s="1700"/>
      <c r="B1045" s="26">
        <v>7</v>
      </c>
      <c r="C1045" s="442"/>
      <c r="D1045" s="443"/>
      <c r="E1045" s="443"/>
      <c r="F1045" s="271"/>
      <c r="G1045" s="271"/>
      <c r="H1045" s="271"/>
      <c r="I1045" s="271"/>
      <c r="J1045" s="446"/>
      <c r="K1045" s="444"/>
      <c r="L1045" s="446"/>
      <c r="M1045" s="1048"/>
      <c r="N1045" s="1049"/>
      <c r="O1045" s="1050"/>
      <c r="P1045" s="1050"/>
      <c r="Q1045" s="1051"/>
      <c r="S1045" s="58"/>
      <c r="T1045" s="58"/>
    </row>
    <row r="1046" spans="1:20" ht="12.75">
      <c r="A1046" s="1700"/>
      <c r="B1046" s="26">
        <v>8</v>
      </c>
      <c r="C1046" s="32"/>
      <c r="D1046" s="26"/>
      <c r="E1046" s="26"/>
      <c r="F1046" s="131"/>
      <c r="G1046" s="131"/>
      <c r="H1046" s="131"/>
      <c r="I1046" s="131"/>
      <c r="J1046" s="132"/>
      <c r="K1046" s="131"/>
      <c r="L1046" s="132"/>
      <c r="M1046" s="99"/>
      <c r="N1046" s="98"/>
      <c r="O1046" s="101"/>
      <c r="P1046" s="101"/>
      <c r="Q1046" s="100"/>
      <c r="S1046" s="58"/>
      <c r="T1046" s="58"/>
    </row>
    <row r="1047" spans="1:20" ht="12.75">
      <c r="A1047" s="1700"/>
      <c r="B1047" s="26">
        <v>9</v>
      </c>
      <c r="C1047" s="32"/>
      <c r="D1047" s="26"/>
      <c r="E1047" s="26"/>
      <c r="F1047" s="38"/>
      <c r="G1047" s="38"/>
      <c r="H1047" s="38"/>
      <c r="I1047" s="38"/>
      <c r="J1047" s="39"/>
      <c r="K1047" s="38"/>
      <c r="L1047" s="39"/>
      <c r="M1047" s="40"/>
      <c r="N1047" s="38"/>
      <c r="O1047" s="38"/>
      <c r="P1047" s="38"/>
      <c r="Q1047" s="34"/>
      <c r="S1047" s="58"/>
      <c r="T1047" s="58"/>
    </row>
    <row r="1048" spans="1:20" ht="13.5" thickBot="1">
      <c r="A1048" s="1701"/>
      <c r="B1048" s="29">
        <v>10</v>
      </c>
      <c r="C1048" s="35"/>
      <c r="D1048" s="29"/>
      <c r="E1048" s="29"/>
      <c r="F1048" s="41"/>
      <c r="G1048" s="41"/>
      <c r="H1048" s="41"/>
      <c r="I1048" s="41"/>
      <c r="J1048" s="42"/>
      <c r="K1048" s="41"/>
      <c r="L1048" s="42"/>
      <c r="M1048" s="56"/>
      <c r="N1048" s="41"/>
      <c r="O1048" s="41"/>
      <c r="P1048" s="41"/>
      <c r="Q1048" s="37"/>
      <c r="S1048" s="58"/>
      <c r="T1048" s="58"/>
    </row>
    <row r="1049" spans="19:20" ht="12.75">
      <c r="S1049" s="58"/>
      <c r="T1049" s="58"/>
    </row>
    <row r="1050" spans="19:20" ht="12.75">
      <c r="S1050" s="58"/>
      <c r="T1050" s="58"/>
    </row>
    <row r="1051" spans="1:20" s="1120" customFormat="1" ht="15">
      <c r="A1051" s="1705" t="s">
        <v>51</v>
      </c>
      <c r="B1051" s="1705"/>
      <c r="C1051" s="1705"/>
      <c r="D1051" s="1705"/>
      <c r="E1051" s="1705"/>
      <c r="F1051" s="1705"/>
      <c r="G1051" s="1705"/>
      <c r="H1051" s="1705"/>
      <c r="I1051" s="1705"/>
      <c r="J1051" s="1705"/>
      <c r="K1051" s="1705"/>
      <c r="L1051" s="1705"/>
      <c r="M1051" s="1705"/>
      <c r="N1051" s="1705"/>
      <c r="O1051" s="1705"/>
      <c r="P1051" s="1705"/>
      <c r="Q1051" s="1705"/>
      <c r="S1051" s="1121"/>
      <c r="T1051" s="1121"/>
    </row>
    <row r="1052" spans="1:20" ht="13.5" thickBot="1">
      <c r="A1052" s="1787" t="s">
        <v>1103</v>
      </c>
      <c r="B1052" s="1787"/>
      <c r="C1052" s="1787"/>
      <c r="D1052" s="1787"/>
      <c r="E1052" s="1787"/>
      <c r="F1052" s="1787"/>
      <c r="G1052" s="1787"/>
      <c r="H1052" s="1787"/>
      <c r="I1052" s="1787"/>
      <c r="J1052" s="1787"/>
      <c r="K1052" s="1787"/>
      <c r="L1052" s="1787"/>
      <c r="M1052" s="1787"/>
      <c r="N1052" s="1787"/>
      <c r="O1052" s="1787"/>
      <c r="P1052" s="1787"/>
      <c r="Q1052" s="1787"/>
      <c r="S1052" s="58"/>
      <c r="T1052" s="58"/>
    </row>
    <row r="1053" spans="1:20" ht="12.75" customHeight="1">
      <c r="A1053" s="1707" t="s">
        <v>1</v>
      </c>
      <c r="B1053" s="1710" t="s">
        <v>0</v>
      </c>
      <c r="C1053" s="1713" t="s">
        <v>2</v>
      </c>
      <c r="D1053" s="1713" t="s">
        <v>3</v>
      </c>
      <c r="E1053" s="1713" t="s">
        <v>13</v>
      </c>
      <c r="F1053" s="1717" t="s">
        <v>14</v>
      </c>
      <c r="G1053" s="1718"/>
      <c r="H1053" s="1718"/>
      <c r="I1053" s="1719"/>
      <c r="J1053" s="1713" t="s">
        <v>4</v>
      </c>
      <c r="K1053" s="1713" t="s">
        <v>15</v>
      </c>
      <c r="L1053" s="1713" t="s">
        <v>5</v>
      </c>
      <c r="M1053" s="1713" t="s">
        <v>6</v>
      </c>
      <c r="N1053" s="1713" t="s">
        <v>16</v>
      </c>
      <c r="O1053" s="1713" t="s">
        <v>17</v>
      </c>
      <c r="P1053" s="1767" t="s">
        <v>25</v>
      </c>
      <c r="Q1053" s="1722" t="s">
        <v>26</v>
      </c>
      <c r="S1053" s="58"/>
      <c r="T1053" s="58"/>
    </row>
    <row r="1054" spans="1:20" s="2" customFormat="1" ht="33.75">
      <c r="A1054" s="1708"/>
      <c r="B1054" s="1711"/>
      <c r="C1054" s="1714"/>
      <c r="D1054" s="1716"/>
      <c r="E1054" s="1716"/>
      <c r="F1054" s="21" t="s">
        <v>18</v>
      </c>
      <c r="G1054" s="21" t="s">
        <v>19</v>
      </c>
      <c r="H1054" s="21" t="s">
        <v>20</v>
      </c>
      <c r="I1054" s="21" t="s">
        <v>21</v>
      </c>
      <c r="J1054" s="1716"/>
      <c r="K1054" s="1716"/>
      <c r="L1054" s="1716"/>
      <c r="M1054" s="1716"/>
      <c r="N1054" s="1716"/>
      <c r="O1054" s="1716"/>
      <c r="P1054" s="1768"/>
      <c r="Q1054" s="1723"/>
      <c r="S1054" s="58"/>
      <c r="T1054" s="58"/>
    </row>
    <row r="1055" spans="1:20" s="3" customFormat="1" ht="13.5" customHeight="1" thickBot="1">
      <c r="A1055" s="1708"/>
      <c r="B1055" s="1711"/>
      <c r="C1055" s="1715"/>
      <c r="D1055" s="43" t="s">
        <v>7</v>
      </c>
      <c r="E1055" s="43" t="s">
        <v>8</v>
      </c>
      <c r="F1055" s="43" t="s">
        <v>9</v>
      </c>
      <c r="G1055" s="43" t="s">
        <v>9</v>
      </c>
      <c r="H1055" s="43" t="s">
        <v>9</v>
      </c>
      <c r="I1055" s="43" t="s">
        <v>9</v>
      </c>
      <c r="J1055" s="43" t="s">
        <v>22</v>
      </c>
      <c r="K1055" s="43" t="s">
        <v>9</v>
      </c>
      <c r="L1055" s="43" t="s">
        <v>22</v>
      </c>
      <c r="M1055" s="43" t="s">
        <v>23</v>
      </c>
      <c r="N1055" s="43" t="s">
        <v>10</v>
      </c>
      <c r="O1055" s="43" t="s">
        <v>24</v>
      </c>
      <c r="P1055" s="49" t="s">
        <v>27</v>
      </c>
      <c r="Q1055" s="45" t="s">
        <v>28</v>
      </c>
      <c r="S1055" s="58"/>
      <c r="T1055" s="58"/>
    </row>
    <row r="1056" spans="1:20" s="62" customFormat="1" ht="12.75" customHeight="1">
      <c r="A1056" s="1796" t="s">
        <v>581</v>
      </c>
      <c r="B1056" s="65">
        <v>1</v>
      </c>
      <c r="C1056" s="560" t="s">
        <v>1083</v>
      </c>
      <c r="D1056" s="561">
        <v>40</v>
      </c>
      <c r="E1056" s="561">
        <v>1979</v>
      </c>
      <c r="F1056" s="113">
        <f>SUM(H1056+I1056+G1056)</f>
        <v>41.54</v>
      </c>
      <c r="G1056" s="113">
        <v>4.225</v>
      </c>
      <c r="H1056" s="113">
        <v>6.4</v>
      </c>
      <c r="I1056" s="113">
        <v>30.915</v>
      </c>
      <c r="J1056" s="113">
        <v>2184.18</v>
      </c>
      <c r="K1056" s="409">
        <v>30.915</v>
      </c>
      <c r="L1056" s="113">
        <v>2184.18</v>
      </c>
      <c r="M1056" s="406">
        <f>K1056/L1056</f>
        <v>0.014154053237370547</v>
      </c>
      <c r="N1056" s="405">
        <v>206.56</v>
      </c>
      <c r="O1056" s="297">
        <f>M1056*N1056</f>
        <v>2.92366123671126</v>
      </c>
      <c r="P1056" s="297">
        <f>M1056*60*1000</f>
        <v>849.2431942422328</v>
      </c>
      <c r="Q1056" s="473">
        <f>P1056*N1056/1000</f>
        <v>175.41967420267562</v>
      </c>
      <c r="S1056" s="58"/>
      <c r="T1056" s="58"/>
    </row>
    <row r="1057" spans="1:20" s="62" customFormat="1" ht="13.5" customHeight="1">
      <c r="A1057" s="1797"/>
      <c r="B1057" s="61">
        <v>2</v>
      </c>
      <c r="C1057" s="563" t="s">
        <v>305</v>
      </c>
      <c r="D1057" s="474">
        <v>40</v>
      </c>
      <c r="E1057" s="474">
        <v>1984</v>
      </c>
      <c r="F1057" s="477">
        <f>SUM(I1057+H1057+G1057)</f>
        <v>41.797000000000004</v>
      </c>
      <c r="G1057" s="477">
        <v>5.121</v>
      </c>
      <c r="H1057" s="477">
        <v>6.4</v>
      </c>
      <c r="I1057" s="477">
        <v>30.276</v>
      </c>
      <c r="J1057" s="477">
        <v>2304.94</v>
      </c>
      <c r="K1057" s="614">
        <v>30.276</v>
      </c>
      <c r="L1057" s="477">
        <v>2304.94</v>
      </c>
      <c r="M1057" s="564">
        <f aca="true" t="shared" si="114" ref="M1057:M1065">K1057/L1057</f>
        <v>0.013135265993908735</v>
      </c>
      <c r="N1057" s="613">
        <v>206.56</v>
      </c>
      <c r="O1057" s="479">
        <f aca="true" t="shared" si="115" ref="O1057:O1075">M1057*N1057</f>
        <v>2.7132205437017882</v>
      </c>
      <c r="P1057" s="297">
        <f aca="true" t="shared" si="116" ref="P1057:P1075">M1057*60*1000</f>
        <v>788.1159596345241</v>
      </c>
      <c r="Q1057" s="480">
        <f aca="true" t="shared" si="117" ref="Q1057:Q1075">P1057*N1057/1000</f>
        <v>162.7932326221073</v>
      </c>
      <c r="S1057" s="58"/>
      <c r="T1057" s="58"/>
    </row>
    <row r="1058" spans="1:20" s="62" customFormat="1" ht="12.75" customHeight="1">
      <c r="A1058" s="1797"/>
      <c r="B1058" s="61">
        <v>3</v>
      </c>
      <c r="C1058" s="563" t="s">
        <v>310</v>
      </c>
      <c r="D1058" s="474">
        <v>40</v>
      </c>
      <c r="E1058" s="474">
        <v>1980</v>
      </c>
      <c r="F1058" s="477">
        <f aca="true" t="shared" si="118" ref="F1058:F1076">SUM(I1058+H1058+G1058)</f>
        <v>44.687</v>
      </c>
      <c r="G1058" s="477">
        <v>6.681</v>
      </c>
      <c r="H1058" s="477">
        <v>6.4</v>
      </c>
      <c r="I1058" s="477">
        <v>31.606</v>
      </c>
      <c r="J1058" s="477">
        <v>2256.28</v>
      </c>
      <c r="K1058" s="614">
        <v>31.606</v>
      </c>
      <c r="L1058" s="477">
        <v>2256.28</v>
      </c>
      <c r="M1058" s="564">
        <f t="shared" si="114"/>
        <v>0.014008013189852323</v>
      </c>
      <c r="N1058" s="613">
        <v>206.56</v>
      </c>
      <c r="O1058" s="479">
        <f t="shared" si="115"/>
        <v>2.893495204495896</v>
      </c>
      <c r="P1058" s="297">
        <f t="shared" si="116"/>
        <v>840.4807913911394</v>
      </c>
      <c r="Q1058" s="480">
        <f t="shared" si="117"/>
        <v>173.60971226975377</v>
      </c>
      <c r="S1058" s="58"/>
      <c r="T1058" s="58"/>
    </row>
    <row r="1059" spans="1:20" ht="12.75" customHeight="1">
      <c r="A1059" s="1797"/>
      <c r="B1059" s="18">
        <v>4</v>
      </c>
      <c r="C1059" s="563" t="s">
        <v>306</v>
      </c>
      <c r="D1059" s="474">
        <v>40</v>
      </c>
      <c r="E1059" s="474"/>
      <c r="F1059" s="477">
        <f t="shared" si="118"/>
        <v>33.69</v>
      </c>
      <c r="G1059" s="477">
        <v>4.72</v>
      </c>
      <c r="H1059" s="477">
        <v>6.4</v>
      </c>
      <c r="I1059" s="477">
        <v>22.57</v>
      </c>
      <c r="J1059" s="477">
        <v>2279.16</v>
      </c>
      <c r="K1059" s="614">
        <v>22.57</v>
      </c>
      <c r="L1059" s="477">
        <v>2279.16</v>
      </c>
      <c r="M1059" s="564">
        <f t="shared" si="114"/>
        <v>0.009902771196405693</v>
      </c>
      <c r="N1059" s="613">
        <v>206.56</v>
      </c>
      <c r="O1059" s="479">
        <f t="shared" si="115"/>
        <v>2.04551641832956</v>
      </c>
      <c r="P1059" s="297">
        <f t="shared" si="116"/>
        <v>594.1662717843416</v>
      </c>
      <c r="Q1059" s="480">
        <f t="shared" si="117"/>
        <v>122.73098509977359</v>
      </c>
      <c r="S1059" s="58"/>
      <c r="T1059" s="58"/>
    </row>
    <row r="1060" spans="1:20" ht="12.75" customHeight="1">
      <c r="A1060" s="1797"/>
      <c r="B1060" s="18">
        <v>5</v>
      </c>
      <c r="C1060" s="563" t="s">
        <v>307</v>
      </c>
      <c r="D1060" s="474">
        <v>36</v>
      </c>
      <c r="E1060" s="474" t="s">
        <v>308</v>
      </c>
      <c r="F1060" s="477">
        <f t="shared" si="118"/>
        <v>24.965</v>
      </c>
      <c r="G1060" s="477">
        <v>2.946</v>
      </c>
      <c r="H1060" s="477">
        <v>5.76</v>
      </c>
      <c r="I1060" s="477">
        <v>16.259</v>
      </c>
      <c r="J1060" s="477">
        <v>1500.89</v>
      </c>
      <c r="K1060" s="614">
        <v>16.259</v>
      </c>
      <c r="L1060" s="477">
        <v>1500.89</v>
      </c>
      <c r="M1060" s="564">
        <f t="shared" si="114"/>
        <v>0.010832905809219862</v>
      </c>
      <c r="N1060" s="613">
        <v>206.56</v>
      </c>
      <c r="O1060" s="479">
        <f t="shared" si="115"/>
        <v>2.237645023952455</v>
      </c>
      <c r="P1060" s="297">
        <f t="shared" si="116"/>
        <v>649.9743485531917</v>
      </c>
      <c r="Q1060" s="480">
        <f t="shared" si="117"/>
        <v>134.25870143714727</v>
      </c>
      <c r="S1060" s="58"/>
      <c r="T1060" s="58"/>
    </row>
    <row r="1061" spans="1:20" ht="12.75" customHeight="1">
      <c r="A1061" s="1797"/>
      <c r="B1061" s="18">
        <v>6</v>
      </c>
      <c r="C1061" s="563" t="s">
        <v>313</v>
      </c>
      <c r="D1061" s="474">
        <v>40</v>
      </c>
      <c r="E1061" s="474">
        <v>1990</v>
      </c>
      <c r="F1061" s="477">
        <f t="shared" si="118"/>
        <v>41.593</v>
      </c>
      <c r="G1061" s="477">
        <v>3.817</v>
      </c>
      <c r="H1061" s="477">
        <v>6.4</v>
      </c>
      <c r="I1061" s="477">
        <v>31.376</v>
      </c>
      <c r="J1061" s="477">
        <v>2238</v>
      </c>
      <c r="K1061" s="614">
        <v>31.376</v>
      </c>
      <c r="L1061" s="477">
        <v>2238</v>
      </c>
      <c r="M1061" s="564">
        <f t="shared" si="114"/>
        <v>0.014019660411081323</v>
      </c>
      <c r="N1061" s="613">
        <v>206.56</v>
      </c>
      <c r="O1061" s="479">
        <f t="shared" si="115"/>
        <v>2.895901054512958</v>
      </c>
      <c r="P1061" s="297">
        <f t="shared" si="116"/>
        <v>841.1796246648794</v>
      </c>
      <c r="Q1061" s="480">
        <f t="shared" si="117"/>
        <v>173.7540632707775</v>
      </c>
      <c r="S1061" s="58"/>
      <c r="T1061" s="58"/>
    </row>
    <row r="1062" spans="1:20" ht="12.75" customHeight="1">
      <c r="A1062" s="1797"/>
      <c r="B1062" s="18">
        <v>7</v>
      </c>
      <c r="C1062" s="563" t="s">
        <v>309</v>
      </c>
      <c r="D1062" s="474">
        <v>45</v>
      </c>
      <c r="E1062" s="474">
        <v>1992</v>
      </c>
      <c r="F1062" s="477">
        <f t="shared" si="118"/>
        <v>41</v>
      </c>
      <c r="G1062" s="477">
        <v>4.83</v>
      </c>
      <c r="H1062" s="477">
        <v>7.2</v>
      </c>
      <c r="I1062" s="477">
        <v>28.97</v>
      </c>
      <c r="J1062" s="477">
        <v>2192.8</v>
      </c>
      <c r="K1062" s="614">
        <v>28.97</v>
      </c>
      <c r="L1062" s="477">
        <v>2192.8</v>
      </c>
      <c r="M1062" s="564">
        <f t="shared" si="114"/>
        <v>0.013211419190076613</v>
      </c>
      <c r="N1062" s="613">
        <v>203.07</v>
      </c>
      <c r="O1062" s="479">
        <f t="shared" si="115"/>
        <v>2.6828428949288576</v>
      </c>
      <c r="P1062" s="297">
        <f t="shared" si="116"/>
        <v>792.6851514045967</v>
      </c>
      <c r="Q1062" s="480">
        <f t="shared" si="117"/>
        <v>160.97057369573145</v>
      </c>
      <c r="S1062" s="58"/>
      <c r="T1062" s="58"/>
    </row>
    <row r="1063" spans="1:20" ht="13.5" customHeight="1">
      <c r="A1063" s="1797"/>
      <c r="B1063" s="18">
        <v>8</v>
      </c>
      <c r="C1063" s="563" t="s">
        <v>1084</v>
      </c>
      <c r="D1063" s="474">
        <v>48</v>
      </c>
      <c r="E1063" s="474" t="s">
        <v>308</v>
      </c>
      <c r="F1063" s="477">
        <f t="shared" si="118"/>
        <v>42.599999999999994</v>
      </c>
      <c r="G1063" s="477">
        <v>3.343</v>
      </c>
      <c r="H1063" s="477">
        <v>7.36</v>
      </c>
      <c r="I1063" s="477">
        <v>31.897</v>
      </c>
      <c r="J1063" s="477">
        <v>2591.49</v>
      </c>
      <c r="K1063" s="614">
        <f>SUM(M1063*L1063)</f>
        <v>29.977804399999997</v>
      </c>
      <c r="L1063" s="477">
        <v>2435.24</v>
      </c>
      <c r="M1063" s="564">
        <v>0.01231</v>
      </c>
      <c r="N1063" s="613">
        <v>206.56</v>
      </c>
      <c r="O1063" s="479">
        <f t="shared" si="115"/>
        <v>2.5427536</v>
      </c>
      <c r="P1063" s="297">
        <f t="shared" si="116"/>
        <v>738.6</v>
      </c>
      <c r="Q1063" s="480">
        <f t="shared" si="117"/>
        <v>152.56521600000002</v>
      </c>
      <c r="S1063" s="58"/>
      <c r="T1063" s="58"/>
    </row>
    <row r="1064" spans="1:20" ht="12.75" customHeight="1">
      <c r="A1064" s="1797"/>
      <c r="B1064" s="18">
        <v>9</v>
      </c>
      <c r="C1064" s="563" t="s">
        <v>1085</v>
      </c>
      <c r="D1064" s="474">
        <v>50</v>
      </c>
      <c r="E1064" s="474" t="s">
        <v>308</v>
      </c>
      <c r="F1064" s="477">
        <f t="shared" si="118"/>
        <v>29.5</v>
      </c>
      <c r="G1064" s="477">
        <v>3.756</v>
      </c>
      <c r="H1064" s="477">
        <v>7.84</v>
      </c>
      <c r="I1064" s="477">
        <v>17.904</v>
      </c>
      <c r="J1064" s="477">
        <v>2586.98</v>
      </c>
      <c r="K1064" s="614">
        <v>17.904</v>
      </c>
      <c r="L1064" s="477">
        <v>2586.98</v>
      </c>
      <c r="M1064" s="564">
        <f t="shared" si="114"/>
        <v>0.006920811138856891</v>
      </c>
      <c r="N1064" s="613">
        <v>206.56</v>
      </c>
      <c r="O1064" s="479">
        <f t="shared" si="115"/>
        <v>1.4295627488422795</v>
      </c>
      <c r="P1064" s="297">
        <f t="shared" si="116"/>
        <v>415.24866833141346</v>
      </c>
      <c r="Q1064" s="480">
        <f t="shared" si="117"/>
        <v>85.77376493053677</v>
      </c>
      <c r="S1064" s="58"/>
      <c r="T1064" s="58"/>
    </row>
    <row r="1065" spans="1:20" ht="13.5" customHeight="1" thickBot="1">
      <c r="A1065" s="1798"/>
      <c r="B1065" s="47">
        <v>10</v>
      </c>
      <c r="C1065" s="565" t="s">
        <v>1086</v>
      </c>
      <c r="D1065" s="566">
        <v>20</v>
      </c>
      <c r="E1065" s="566">
        <v>1982</v>
      </c>
      <c r="F1065" s="615">
        <f t="shared" si="118"/>
        <v>18.6</v>
      </c>
      <c r="G1065" s="615">
        <v>1.326</v>
      </c>
      <c r="H1065" s="615">
        <v>3.2</v>
      </c>
      <c r="I1065" s="615">
        <v>14.074</v>
      </c>
      <c r="J1065" s="615">
        <v>1044.42</v>
      </c>
      <c r="K1065" s="616">
        <v>14.076</v>
      </c>
      <c r="L1065" s="615">
        <v>1044.42</v>
      </c>
      <c r="M1065" s="567">
        <f t="shared" si="114"/>
        <v>0.013477336703624977</v>
      </c>
      <c r="N1065" s="568">
        <v>206.56</v>
      </c>
      <c r="O1065" s="407">
        <f t="shared" si="115"/>
        <v>2.7838786695007753</v>
      </c>
      <c r="P1065" s="569">
        <f t="shared" si="116"/>
        <v>808.6402022174987</v>
      </c>
      <c r="Q1065" s="570">
        <f t="shared" si="117"/>
        <v>167.03272017004653</v>
      </c>
      <c r="S1065" s="58"/>
      <c r="T1065" s="58"/>
    </row>
    <row r="1066" spans="1:20" ht="12.75">
      <c r="A1066" s="1778" t="s">
        <v>573</v>
      </c>
      <c r="B1066" s="50">
        <v>1</v>
      </c>
      <c r="C1066" s="573" t="s">
        <v>1087</v>
      </c>
      <c r="D1066" s="304">
        <v>50</v>
      </c>
      <c r="E1066" s="304">
        <v>1969</v>
      </c>
      <c r="F1066" s="497">
        <f t="shared" si="118"/>
        <v>51.4</v>
      </c>
      <c r="G1066" s="497">
        <v>5.314</v>
      </c>
      <c r="H1066" s="497">
        <v>6.85</v>
      </c>
      <c r="I1066" s="505">
        <v>39.236</v>
      </c>
      <c r="J1066" s="497">
        <v>2594.32</v>
      </c>
      <c r="K1066" s="617">
        <v>39.256</v>
      </c>
      <c r="L1066" s="497">
        <v>2594.32</v>
      </c>
      <c r="M1066" s="571">
        <f>K1066/L1066</f>
        <v>0.015131518085664064</v>
      </c>
      <c r="N1066" s="572">
        <v>206.56</v>
      </c>
      <c r="O1066" s="301">
        <f t="shared" si="115"/>
        <v>3.125566375774769</v>
      </c>
      <c r="P1066" s="301">
        <f t="shared" si="116"/>
        <v>907.8910851398439</v>
      </c>
      <c r="Q1066" s="302">
        <f t="shared" si="117"/>
        <v>187.53398254648616</v>
      </c>
      <c r="S1066" s="58"/>
      <c r="T1066" s="58"/>
    </row>
    <row r="1067" spans="1:20" s="62" customFormat="1" ht="12.75">
      <c r="A1067" s="1779"/>
      <c r="B1067" s="72">
        <v>2</v>
      </c>
      <c r="C1067" s="573" t="s">
        <v>1088</v>
      </c>
      <c r="D1067" s="304">
        <v>30</v>
      </c>
      <c r="E1067" s="304">
        <v>1988</v>
      </c>
      <c r="F1067" s="505">
        <f t="shared" si="118"/>
        <v>33.019</v>
      </c>
      <c r="G1067" s="505">
        <v>3.54</v>
      </c>
      <c r="H1067" s="505">
        <v>4.8</v>
      </c>
      <c r="I1067" s="505">
        <v>24.679</v>
      </c>
      <c r="J1067" s="505">
        <v>1594.58</v>
      </c>
      <c r="K1067" s="618">
        <v>24.679</v>
      </c>
      <c r="L1067" s="505">
        <v>1594.58</v>
      </c>
      <c r="M1067" s="571">
        <f>K1067/L1067</f>
        <v>0.015476802669041377</v>
      </c>
      <c r="N1067" s="576">
        <v>206.56</v>
      </c>
      <c r="O1067" s="301">
        <f t="shared" si="115"/>
        <v>3.196888359317187</v>
      </c>
      <c r="P1067" s="301">
        <f t="shared" si="116"/>
        <v>928.6081601424826</v>
      </c>
      <c r="Q1067" s="302">
        <f t="shared" si="117"/>
        <v>191.8133015590312</v>
      </c>
      <c r="S1067" s="63"/>
      <c r="T1067" s="63"/>
    </row>
    <row r="1068" spans="1:20" ht="12.75">
      <c r="A1068" s="1779"/>
      <c r="B1068" s="20">
        <v>3</v>
      </c>
      <c r="C1068" s="573" t="s">
        <v>311</v>
      </c>
      <c r="D1068" s="304">
        <v>30</v>
      </c>
      <c r="E1068" s="304">
        <v>1990</v>
      </c>
      <c r="F1068" s="505">
        <f t="shared" si="118"/>
        <v>33.078</v>
      </c>
      <c r="G1068" s="505">
        <v>3.97</v>
      </c>
      <c r="H1068" s="505">
        <v>4.8</v>
      </c>
      <c r="I1068" s="505">
        <v>24.308</v>
      </c>
      <c r="J1068" s="505">
        <v>1636.16</v>
      </c>
      <c r="K1068" s="618">
        <v>24.308</v>
      </c>
      <c r="L1068" s="505">
        <v>1636.16</v>
      </c>
      <c r="M1068" s="575">
        <f aca="true" t="shared" si="119" ref="M1068:M1075">K1068/L1068</f>
        <v>0.014856737727361626</v>
      </c>
      <c r="N1068" s="576">
        <v>206.56</v>
      </c>
      <c r="O1068" s="301">
        <f t="shared" si="115"/>
        <v>3.0688077449638174</v>
      </c>
      <c r="P1068" s="301">
        <f t="shared" si="116"/>
        <v>891.4042636416975</v>
      </c>
      <c r="Q1068" s="308">
        <f t="shared" si="117"/>
        <v>184.12846469782903</v>
      </c>
      <c r="S1068" s="58"/>
      <c r="T1068" s="58"/>
    </row>
    <row r="1069" spans="1:20" ht="12.75">
      <c r="A1069" s="1779"/>
      <c r="B1069" s="20">
        <v>4</v>
      </c>
      <c r="C1069" s="573" t="s">
        <v>1089</v>
      </c>
      <c r="D1069" s="304">
        <v>40</v>
      </c>
      <c r="E1069" s="304"/>
      <c r="F1069" s="505">
        <f t="shared" si="118"/>
        <v>43.830999999999996</v>
      </c>
      <c r="G1069" s="505">
        <v>3.747</v>
      </c>
      <c r="H1069" s="505">
        <v>6.4</v>
      </c>
      <c r="I1069" s="505">
        <v>33.684</v>
      </c>
      <c r="J1069" s="505">
        <v>2229.19</v>
      </c>
      <c r="K1069" s="618">
        <v>33.684</v>
      </c>
      <c r="L1069" s="505">
        <v>2229.19</v>
      </c>
      <c r="M1069" s="575">
        <f t="shared" si="119"/>
        <v>0.015110421274095074</v>
      </c>
      <c r="N1069" s="576">
        <v>206.56</v>
      </c>
      <c r="O1069" s="307">
        <f t="shared" si="115"/>
        <v>3.1212086183770786</v>
      </c>
      <c r="P1069" s="301">
        <f t="shared" si="116"/>
        <v>906.6252764457045</v>
      </c>
      <c r="Q1069" s="308">
        <f t="shared" si="117"/>
        <v>187.27251710262473</v>
      </c>
      <c r="S1069" s="58"/>
      <c r="T1069" s="58"/>
    </row>
    <row r="1070" spans="1:20" ht="12.75">
      <c r="A1070" s="1779"/>
      <c r="B1070" s="20">
        <v>5</v>
      </c>
      <c r="C1070" s="573" t="s">
        <v>1090</v>
      </c>
      <c r="D1070" s="304">
        <v>30</v>
      </c>
      <c r="E1070" s="304"/>
      <c r="F1070" s="505">
        <f t="shared" si="118"/>
        <v>32.371</v>
      </c>
      <c r="G1070" s="505">
        <v>3.103</v>
      </c>
      <c r="H1070" s="505">
        <v>4.8</v>
      </c>
      <c r="I1070" s="505">
        <v>24.468</v>
      </c>
      <c r="J1070" s="505">
        <v>1589.99</v>
      </c>
      <c r="K1070" s="618">
        <v>24.468</v>
      </c>
      <c r="L1070" s="505">
        <v>1589.99</v>
      </c>
      <c r="M1070" s="575">
        <f t="shared" si="119"/>
        <v>0.015388776030037925</v>
      </c>
      <c r="N1070" s="576">
        <v>206.56</v>
      </c>
      <c r="O1070" s="307">
        <f t="shared" si="115"/>
        <v>3.1787055767646337</v>
      </c>
      <c r="P1070" s="301">
        <f t="shared" si="116"/>
        <v>923.3265618022755</v>
      </c>
      <c r="Q1070" s="308">
        <f t="shared" si="117"/>
        <v>190.72233460587802</v>
      </c>
      <c r="S1070" s="58"/>
      <c r="T1070" s="58"/>
    </row>
    <row r="1071" spans="1:20" ht="12.75">
      <c r="A1071" s="1779"/>
      <c r="B1071" s="20">
        <v>6</v>
      </c>
      <c r="C1071" s="573" t="s">
        <v>1091</v>
      </c>
      <c r="D1071" s="304">
        <v>45</v>
      </c>
      <c r="E1071" s="304"/>
      <c r="F1071" s="505">
        <f t="shared" si="118"/>
        <v>57.157</v>
      </c>
      <c r="G1071" s="505">
        <v>5.916</v>
      </c>
      <c r="H1071" s="505">
        <v>7.2</v>
      </c>
      <c r="I1071" s="505">
        <v>44.041</v>
      </c>
      <c r="J1071" s="505">
        <v>2911.41</v>
      </c>
      <c r="K1071" s="618">
        <v>44.041</v>
      </c>
      <c r="L1071" s="505">
        <v>2911.41</v>
      </c>
      <c r="M1071" s="575">
        <f t="shared" si="119"/>
        <v>0.01512703466705136</v>
      </c>
      <c r="N1071" s="576">
        <v>206.56</v>
      </c>
      <c r="O1071" s="307">
        <f t="shared" si="115"/>
        <v>3.124640280826129</v>
      </c>
      <c r="P1071" s="301">
        <f t="shared" si="116"/>
        <v>907.6220800230815</v>
      </c>
      <c r="Q1071" s="308">
        <f t="shared" si="117"/>
        <v>187.4784168495677</v>
      </c>
      <c r="S1071" s="58"/>
      <c r="T1071" s="58"/>
    </row>
    <row r="1072" spans="1:20" ht="12.75">
      <c r="A1072" s="1779"/>
      <c r="B1072" s="20">
        <v>7</v>
      </c>
      <c r="C1072" s="573" t="s">
        <v>312</v>
      </c>
      <c r="D1072" s="304">
        <v>40</v>
      </c>
      <c r="E1072" s="304">
        <v>1991</v>
      </c>
      <c r="F1072" s="505">
        <f t="shared" si="118"/>
        <v>43.9</v>
      </c>
      <c r="G1072" s="505">
        <v>3.983</v>
      </c>
      <c r="H1072" s="505">
        <v>6.4</v>
      </c>
      <c r="I1072" s="505">
        <v>33.517</v>
      </c>
      <c r="J1072" s="505">
        <v>2267.52</v>
      </c>
      <c r="K1072" s="618">
        <v>33.517</v>
      </c>
      <c r="L1072" s="505">
        <v>2267.52</v>
      </c>
      <c r="M1072" s="575">
        <f t="shared" si="119"/>
        <v>0.014781347022297489</v>
      </c>
      <c r="N1072" s="576">
        <v>206.56</v>
      </c>
      <c r="O1072" s="307">
        <f t="shared" si="115"/>
        <v>3.0532350409257694</v>
      </c>
      <c r="P1072" s="301">
        <f t="shared" si="116"/>
        <v>886.8808213378493</v>
      </c>
      <c r="Q1072" s="308">
        <f t="shared" si="117"/>
        <v>183.19410245554616</v>
      </c>
      <c r="S1072" s="58"/>
      <c r="T1072" s="58"/>
    </row>
    <row r="1073" spans="1:20" ht="12.75">
      <c r="A1073" s="1779"/>
      <c r="B1073" s="20">
        <v>8</v>
      </c>
      <c r="C1073" s="573" t="s">
        <v>314</v>
      </c>
      <c r="D1073" s="304">
        <v>40</v>
      </c>
      <c r="E1073" s="304">
        <v>1977</v>
      </c>
      <c r="F1073" s="505">
        <f t="shared" si="118"/>
        <v>42.599999999999994</v>
      </c>
      <c r="G1073" s="505">
        <v>3.876</v>
      </c>
      <c r="H1073" s="505">
        <v>6.4</v>
      </c>
      <c r="I1073" s="505">
        <v>32.324</v>
      </c>
      <c r="J1073" s="505">
        <v>2206.8</v>
      </c>
      <c r="K1073" s="618">
        <v>32.324</v>
      </c>
      <c r="L1073" s="505">
        <v>2206.8</v>
      </c>
      <c r="M1073" s="575">
        <f t="shared" si="119"/>
        <v>0.014647453326083014</v>
      </c>
      <c r="N1073" s="576">
        <v>206.56</v>
      </c>
      <c r="O1073" s="307">
        <f t="shared" si="115"/>
        <v>3.0255779590357075</v>
      </c>
      <c r="P1073" s="301">
        <f t="shared" si="116"/>
        <v>878.8471995649808</v>
      </c>
      <c r="Q1073" s="308">
        <f t="shared" si="117"/>
        <v>181.53467754214242</v>
      </c>
      <c r="S1073" s="58"/>
      <c r="T1073" s="58"/>
    </row>
    <row r="1074" spans="1:20" ht="12.75">
      <c r="A1074" s="1780"/>
      <c r="B1074" s="51">
        <v>9</v>
      </c>
      <c r="C1074" s="573" t="s">
        <v>1092</v>
      </c>
      <c r="D1074" s="304">
        <v>50</v>
      </c>
      <c r="E1074" s="304">
        <v>1971</v>
      </c>
      <c r="F1074" s="505">
        <f t="shared" si="118"/>
        <v>46.771</v>
      </c>
      <c r="G1074" s="505">
        <v>3.264</v>
      </c>
      <c r="H1074" s="505">
        <v>8</v>
      </c>
      <c r="I1074" s="505">
        <v>35.507</v>
      </c>
      <c r="J1074" s="505">
        <v>2459.61</v>
      </c>
      <c r="K1074" s="618">
        <v>35.507</v>
      </c>
      <c r="L1074" s="505">
        <v>2459.61</v>
      </c>
      <c r="M1074" s="575">
        <f t="shared" si="119"/>
        <v>0.014436028476059211</v>
      </c>
      <c r="N1074" s="576">
        <v>203.07</v>
      </c>
      <c r="O1074" s="307">
        <f t="shared" si="115"/>
        <v>2.9315243026333437</v>
      </c>
      <c r="P1074" s="301">
        <f t="shared" si="116"/>
        <v>866.1617085635527</v>
      </c>
      <c r="Q1074" s="308">
        <f t="shared" si="117"/>
        <v>175.89145815800063</v>
      </c>
      <c r="S1074" s="58"/>
      <c r="T1074" s="58"/>
    </row>
    <row r="1075" spans="1:20" ht="13.5" customHeight="1" thickBot="1">
      <c r="A1075" s="1780"/>
      <c r="B1075" s="51">
        <v>10</v>
      </c>
      <c r="C1075" s="619" t="s">
        <v>1093</v>
      </c>
      <c r="D1075" s="508">
        <v>41</v>
      </c>
      <c r="E1075" s="508">
        <v>1981</v>
      </c>
      <c r="F1075" s="511">
        <f t="shared" si="118"/>
        <v>44.945</v>
      </c>
      <c r="G1075" s="511">
        <v>3.864</v>
      </c>
      <c r="H1075" s="511">
        <v>6.41</v>
      </c>
      <c r="I1075" s="511">
        <v>34.671</v>
      </c>
      <c r="J1075" s="511">
        <v>2246.86</v>
      </c>
      <c r="K1075" s="620">
        <v>34.671</v>
      </c>
      <c r="L1075" s="511">
        <v>2246.86</v>
      </c>
      <c r="M1075" s="577">
        <f t="shared" si="119"/>
        <v>0.015430867966851516</v>
      </c>
      <c r="N1075" s="578">
        <v>206.56</v>
      </c>
      <c r="O1075" s="517">
        <f t="shared" si="115"/>
        <v>3.187400087232849</v>
      </c>
      <c r="P1075" s="517">
        <f t="shared" si="116"/>
        <v>925.8520780110911</v>
      </c>
      <c r="Q1075" s="518">
        <f t="shared" si="117"/>
        <v>191.24400523397097</v>
      </c>
      <c r="S1075" s="58"/>
      <c r="T1075" s="58"/>
    </row>
    <row r="1076" spans="1:20" ht="12.75">
      <c r="A1076" s="1696" t="s">
        <v>574</v>
      </c>
      <c r="B1076" s="115">
        <v>1</v>
      </c>
      <c r="C1076" s="579" t="s">
        <v>1094</v>
      </c>
      <c r="D1076" s="519">
        <v>22</v>
      </c>
      <c r="E1076" s="519">
        <v>1982</v>
      </c>
      <c r="F1076" s="522">
        <f t="shared" si="118"/>
        <v>32.668</v>
      </c>
      <c r="G1076" s="522">
        <v>1.944</v>
      </c>
      <c r="H1076" s="522">
        <v>3.52</v>
      </c>
      <c r="I1076" s="522">
        <v>27.204</v>
      </c>
      <c r="J1076" s="522">
        <v>1153.74</v>
      </c>
      <c r="K1076" s="621">
        <v>27.204</v>
      </c>
      <c r="L1076" s="622">
        <v>1153.74</v>
      </c>
      <c r="M1076" s="582">
        <f>K1076/L1076</f>
        <v>0.023578969265172396</v>
      </c>
      <c r="N1076" s="583">
        <v>206.56</v>
      </c>
      <c r="O1076" s="584">
        <f>M1076*N1076</f>
        <v>4.87047189141401</v>
      </c>
      <c r="P1076" s="584">
        <f>M1076*60*1000</f>
        <v>1414.7381559103437</v>
      </c>
      <c r="Q1076" s="585">
        <f>P1076*N1076/1000</f>
        <v>292.2283134848406</v>
      </c>
      <c r="S1076" s="58"/>
      <c r="T1076" s="58"/>
    </row>
    <row r="1077" spans="1:20" ht="12.75">
      <c r="A1077" s="1697"/>
      <c r="B1077" s="116">
        <v>2</v>
      </c>
      <c r="C1077" s="586" t="s">
        <v>1095</v>
      </c>
      <c r="D1077" s="524">
        <v>3</v>
      </c>
      <c r="E1077" s="524">
        <v>1940</v>
      </c>
      <c r="F1077" s="527">
        <v>3.121</v>
      </c>
      <c r="G1077" s="527"/>
      <c r="H1077" s="527"/>
      <c r="I1077" s="527">
        <v>3.121</v>
      </c>
      <c r="J1077" s="527">
        <v>125.4</v>
      </c>
      <c r="K1077" s="623">
        <v>3.121</v>
      </c>
      <c r="L1077" s="527">
        <v>125.4</v>
      </c>
      <c r="M1077" s="587">
        <f aca="true" t="shared" si="120" ref="M1077:M1085">K1077/L1077</f>
        <v>0.024888357256778307</v>
      </c>
      <c r="N1077" s="589">
        <v>206.56</v>
      </c>
      <c r="O1077" s="319">
        <f aca="true" t="shared" si="121" ref="O1077:O1085">M1077*N1077</f>
        <v>5.140939074960127</v>
      </c>
      <c r="P1077" s="584">
        <f aca="true" t="shared" si="122" ref="P1077:P1085">M1077*60*1000</f>
        <v>1493.3014354066984</v>
      </c>
      <c r="Q1077" s="320">
        <f aca="true" t="shared" si="123" ref="Q1077:Q1085">P1077*N1077/1000</f>
        <v>308.45634449760763</v>
      </c>
      <c r="S1077" s="58"/>
      <c r="T1077" s="58"/>
    </row>
    <row r="1078" spans="1:20" ht="12.75">
      <c r="A1078" s="1697"/>
      <c r="B1078" s="116">
        <v>3</v>
      </c>
      <c r="C1078" s="586" t="s">
        <v>1096</v>
      </c>
      <c r="D1078" s="524">
        <v>36</v>
      </c>
      <c r="E1078" s="524"/>
      <c r="F1078" s="527">
        <f aca="true" t="shared" si="124" ref="F1078:F1095">SUM(I1078+H1078+G1078)</f>
        <v>44.99999999999999</v>
      </c>
      <c r="G1078" s="527">
        <v>2.928</v>
      </c>
      <c r="H1078" s="527">
        <v>5.76</v>
      </c>
      <c r="I1078" s="527">
        <v>36.312</v>
      </c>
      <c r="J1078" s="527">
        <v>1516.15</v>
      </c>
      <c r="K1078" s="623">
        <v>36.312</v>
      </c>
      <c r="L1078" s="527">
        <v>1516.15</v>
      </c>
      <c r="M1078" s="587">
        <f t="shared" si="120"/>
        <v>0.023950136859809384</v>
      </c>
      <c r="N1078" s="589">
        <v>206.56</v>
      </c>
      <c r="O1078" s="319">
        <f t="shared" si="121"/>
        <v>4.947140269762226</v>
      </c>
      <c r="P1078" s="584">
        <f t="shared" si="122"/>
        <v>1437.008211588563</v>
      </c>
      <c r="Q1078" s="320">
        <f t="shared" si="123"/>
        <v>296.82841618573354</v>
      </c>
      <c r="S1078" s="58"/>
      <c r="T1078" s="58"/>
    </row>
    <row r="1079" spans="1:20" ht="12.75">
      <c r="A1079" s="1697"/>
      <c r="B1079" s="116">
        <v>4</v>
      </c>
      <c r="C1079" s="586" t="s">
        <v>320</v>
      </c>
      <c r="D1079" s="524">
        <v>30</v>
      </c>
      <c r="E1079" s="524">
        <v>1965</v>
      </c>
      <c r="F1079" s="527">
        <f t="shared" si="124"/>
        <v>35.78</v>
      </c>
      <c r="G1079" s="527">
        <v>2.42</v>
      </c>
      <c r="H1079" s="527">
        <v>4.18</v>
      </c>
      <c r="I1079" s="527">
        <v>29.18</v>
      </c>
      <c r="J1079" s="527">
        <v>1199.28</v>
      </c>
      <c r="K1079" s="623">
        <f>SUM(M1079*L1079)</f>
        <v>23.9025219</v>
      </c>
      <c r="L1079" s="527">
        <v>982.43</v>
      </c>
      <c r="M1079" s="587">
        <v>0.02433</v>
      </c>
      <c r="N1079" s="589">
        <v>206.56</v>
      </c>
      <c r="O1079" s="319">
        <f t="shared" si="121"/>
        <v>5.0256048</v>
      </c>
      <c r="P1079" s="584">
        <f t="shared" si="122"/>
        <v>1459.8</v>
      </c>
      <c r="Q1079" s="320">
        <f t="shared" si="123"/>
        <v>301.536288</v>
      </c>
      <c r="S1079" s="58"/>
      <c r="T1079" s="58"/>
    </row>
    <row r="1080" spans="1:20" ht="12.75">
      <c r="A1080" s="1697"/>
      <c r="B1080" s="116">
        <v>5</v>
      </c>
      <c r="C1080" s="586" t="s">
        <v>1097</v>
      </c>
      <c r="D1080" s="524">
        <v>22</v>
      </c>
      <c r="E1080" s="524">
        <v>1970</v>
      </c>
      <c r="F1080" s="527">
        <f t="shared" si="124"/>
        <v>11.555</v>
      </c>
      <c r="G1080" s="527">
        <v>0.561</v>
      </c>
      <c r="H1080" s="527">
        <v>1.28</v>
      </c>
      <c r="I1080" s="527">
        <v>9.714</v>
      </c>
      <c r="J1080" s="527">
        <v>407.05</v>
      </c>
      <c r="K1080" s="623">
        <v>9.714</v>
      </c>
      <c r="L1080" s="527">
        <v>407.05</v>
      </c>
      <c r="M1080" s="587">
        <f t="shared" si="120"/>
        <v>0.023864390124063384</v>
      </c>
      <c r="N1080" s="589">
        <v>206.56</v>
      </c>
      <c r="O1080" s="319">
        <f t="shared" si="121"/>
        <v>4.929428424026533</v>
      </c>
      <c r="P1080" s="584">
        <f t="shared" si="122"/>
        <v>1431.863407443803</v>
      </c>
      <c r="Q1080" s="320">
        <f t="shared" si="123"/>
        <v>295.765705441592</v>
      </c>
      <c r="S1080" s="58"/>
      <c r="T1080" s="58"/>
    </row>
    <row r="1081" spans="1:20" ht="12.75">
      <c r="A1081" s="1697"/>
      <c r="B1081" s="116">
        <v>6</v>
      </c>
      <c r="C1081" s="586" t="s">
        <v>1098</v>
      </c>
      <c r="D1081" s="524">
        <v>11</v>
      </c>
      <c r="E1081" s="524">
        <v>1961</v>
      </c>
      <c r="F1081" s="527">
        <f t="shared" si="124"/>
        <v>14.971</v>
      </c>
      <c r="G1081" s="527">
        <v>0.561</v>
      </c>
      <c r="H1081" s="527">
        <v>1.76</v>
      </c>
      <c r="I1081" s="527">
        <v>12.65</v>
      </c>
      <c r="J1081" s="527">
        <v>516.28</v>
      </c>
      <c r="K1081" s="623">
        <v>12.65</v>
      </c>
      <c r="L1081" s="527">
        <v>516.28</v>
      </c>
      <c r="M1081" s="587">
        <f t="shared" si="120"/>
        <v>0.024502208104129543</v>
      </c>
      <c r="N1081" s="589">
        <v>206.56</v>
      </c>
      <c r="O1081" s="319">
        <f t="shared" si="121"/>
        <v>5.061176105988999</v>
      </c>
      <c r="P1081" s="584">
        <f t="shared" si="122"/>
        <v>1470.1324862477725</v>
      </c>
      <c r="Q1081" s="320">
        <f t="shared" si="123"/>
        <v>303.6705663593399</v>
      </c>
      <c r="S1081" s="58"/>
      <c r="T1081" s="58"/>
    </row>
    <row r="1082" spans="1:20" ht="12.75">
      <c r="A1082" s="1697"/>
      <c r="B1082" s="116">
        <v>7</v>
      </c>
      <c r="C1082" s="586" t="s">
        <v>316</v>
      </c>
      <c r="D1082" s="524">
        <v>11</v>
      </c>
      <c r="E1082" s="524">
        <v>1961</v>
      </c>
      <c r="F1082" s="527">
        <f t="shared" si="124"/>
        <v>15.409</v>
      </c>
      <c r="G1082" s="527">
        <v>0.816</v>
      </c>
      <c r="H1082" s="527">
        <v>1.36</v>
      </c>
      <c r="I1082" s="527">
        <v>13.233</v>
      </c>
      <c r="J1082" s="527">
        <v>552.31</v>
      </c>
      <c r="K1082" s="623">
        <f>SUM(M1082*L1082)</f>
        <v>9.7363856</v>
      </c>
      <c r="L1082" s="527">
        <v>406.36</v>
      </c>
      <c r="M1082" s="587">
        <v>0.02396</v>
      </c>
      <c r="N1082" s="589">
        <v>206.56</v>
      </c>
      <c r="O1082" s="319">
        <f t="shared" si="121"/>
        <v>4.9491776</v>
      </c>
      <c r="P1082" s="584">
        <f t="shared" si="122"/>
        <v>1437.6</v>
      </c>
      <c r="Q1082" s="320">
        <f t="shared" si="123"/>
        <v>296.950656</v>
      </c>
      <c r="S1082" s="58"/>
      <c r="T1082" s="58"/>
    </row>
    <row r="1083" spans="1:20" ht="12.75">
      <c r="A1083" s="1697"/>
      <c r="B1083" s="116">
        <v>8</v>
      </c>
      <c r="C1083" s="586" t="s">
        <v>317</v>
      </c>
      <c r="D1083" s="524">
        <v>8</v>
      </c>
      <c r="E1083" s="524">
        <v>1960</v>
      </c>
      <c r="F1083" s="527">
        <f t="shared" si="124"/>
        <v>10.892999999999999</v>
      </c>
      <c r="G1083" s="527">
        <v>0.714</v>
      </c>
      <c r="H1083" s="527">
        <v>1.12</v>
      </c>
      <c r="I1083" s="527">
        <v>9.059</v>
      </c>
      <c r="J1083" s="527">
        <v>371.41</v>
      </c>
      <c r="K1083" s="623">
        <f>SUM(M1083*L1083)</f>
        <v>6.6967623</v>
      </c>
      <c r="L1083" s="527">
        <v>274.57</v>
      </c>
      <c r="M1083" s="587">
        <v>0.02439</v>
      </c>
      <c r="N1083" s="589">
        <v>206.56</v>
      </c>
      <c r="O1083" s="319">
        <f t="shared" si="121"/>
        <v>5.037998399999999</v>
      </c>
      <c r="P1083" s="584">
        <f t="shared" si="122"/>
        <v>1463.3999999999999</v>
      </c>
      <c r="Q1083" s="320">
        <f t="shared" si="123"/>
        <v>302.279904</v>
      </c>
      <c r="S1083" s="58"/>
      <c r="T1083" s="58"/>
    </row>
    <row r="1084" spans="1:20" ht="12.75">
      <c r="A1084" s="1697"/>
      <c r="B1084" s="116">
        <v>9</v>
      </c>
      <c r="C1084" s="586" t="s">
        <v>318</v>
      </c>
      <c r="D1084" s="524">
        <v>18</v>
      </c>
      <c r="E1084" s="524"/>
      <c r="F1084" s="527">
        <f t="shared" si="124"/>
        <v>33.996</v>
      </c>
      <c r="G1084" s="527">
        <v>2.505</v>
      </c>
      <c r="H1084" s="527">
        <v>2.88</v>
      </c>
      <c r="I1084" s="527">
        <v>28.611</v>
      </c>
      <c r="J1084" s="527">
        <v>1161.96</v>
      </c>
      <c r="K1084" s="623">
        <v>28.611</v>
      </c>
      <c r="L1084" s="527">
        <v>1161.96</v>
      </c>
      <c r="M1084" s="587">
        <f t="shared" si="120"/>
        <v>0.024623050707425386</v>
      </c>
      <c r="N1084" s="589">
        <v>206.56</v>
      </c>
      <c r="O1084" s="319">
        <f t="shared" si="121"/>
        <v>5.086137354125788</v>
      </c>
      <c r="P1084" s="584">
        <f t="shared" si="122"/>
        <v>1477.3830424455232</v>
      </c>
      <c r="Q1084" s="320">
        <f t="shared" si="123"/>
        <v>305.16824124754726</v>
      </c>
      <c r="S1084" s="58"/>
      <c r="T1084" s="58"/>
    </row>
    <row r="1085" spans="1:20" ht="13.5" thickBot="1">
      <c r="A1085" s="1698"/>
      <c r="B1085" s="119">
        <v>10</v>
      </c>
      <c r="C1085" s="624" t="s">
        <v>1099</v>
      </c>
      <c r="D1085" s="531">
        <v>12</v>
      </c>
      <c r="E1085" s="531">
        <v>1992</v>
      </c>
      <c r="F1085" s="534">
        <f t="shared" si="124"/>
        <v>15.695</v>
      </c>
      <c r="G1085" s="534">
        <v>0.816</v>
      </c>
      <c r="H1085" s="534">
        <v>1.92</v>
      </c>
      <c r="I1085" s="534">
        <v>12.959</v>
      </c>
      <c r="J1085" s="534">
        <v>551.06</v>
      </c>
      <c r="K1085" s="625">
        <v>12.959</v>
      </c>
      <c r="L1085" s="534">
        <v>551.06</v>
      </c>
      <c r="M1085" s="590">
        <f t="shared" si="120"/>
        <v>0.02351649548143578</v>
      </c>
      <c r="N1085" s="626">
        <v>206.56</v>
      </c>
      <c r="O1085" s="323">
        <f t="shared" si="121"/>
        <v>4.857567306645374</v>
      </c>
      <c r="P1085" s="323">
        <f t="shared" si="122"/>
        <v>1410.9897288861468</v>
      </c>
      <c r="Q1085" s="324">
        <f t="shared" si="123"/>
        <v>291.4540383987225</v>
      </c>
      <c r="S1085" s="58"/>
      <c r="T1085" s="58"/>
    </row>
    <row r="1086" spans="1:20" ht="12.75">
      <c r="A1086" s="1873" t="s">
        <v>582</v>
      </c>
      <c r="B1086" s="55">
        <v>1</v>
      </c>
      <c r="C1086" s="117" t="s">
        <v>319</v>
      </c>
      <c r="D1086" s="441">
        <v>8</v>
      </c>
      <c r="E1086" s="441">
        <v>1959</v>
      </c>
      <c r="F1086" s="265">
        <f t="shared" si="124"/>
        <v>11.684999999999999</v>
      </c>
      <c r="G1086" s="265">
        <v>0.408</v>
      </c>
      <c r="H1086" s="265">
        <v>1.28</v>
      </c>
      <c r="I1086" s="265">
        <v>9.997</v>
      </c>
      <c r="J1086" s="265">
        <v>361.47</v>
      </c>
      <c r="K1086" s="399">
        <v>9.977</v>
      </c>
      <c r="L1086" s="390">
        <v>361.47</v>
      </c>
      <c r="M1086" s="363">
        <f>K1086/L1086</f>
        <v>0.027601184054001714</v>
      </c>
      <c r="N1086" s="364">
        <v>206.56</v>
      </c>
      <c r="O1086" s="365">
        <f>M1086*N1086</f>
        <v>5.701300578194594</v>
      </c>
      <c r="P1086" s="365">
        <f>M1086*60*1000</f>
        <v>1656.0710432401029</v>
      </c>
      <c r="Q1086" s="366">
        <f>P1086*N1086/1000</f>
        <v>342.07803469167567</v>
      </c>
      <c r="S1086" s="58"/>
      <c r="T1086" s="58"/>
    </row>
    <row r="1087" spans="1:20" ht="12.75">
      <c r="A1087" s="1873"/>
      <c r="B1087" s="55">
        <v>2</v>
      </c>
      <c r="C1087" s="442" t="s">
        <v>1100</v>
      </c>
      <c r="D1087" s="443">
        <v>18</v>
      </c>
      <c r="E1087" s="443"/>
      <c r="F1087" s="271">
        <f t="shared" si="124"/>
        <v>18.881</v>
      </c>
      <c r="G1087" s="271">
        <v>1.645</v>
      </c>
      <c r="H1087" s="271">
        <v>0.32</v>
      </c>
      <c r="I1087" s="271">
        <v>16.916</v>
      </c>
      <c r="J1087" s="271">
        <v>623.12</v>
      </c>
      <c r="K1087" s="400">
        <v>16.916</v>
      </c>
      <c r="L1087" s="271">
        <v>623.12</v>
      </c>
      <c r="M1087" s="445">
        <f aca="true" t="shared" si="125" ref="M1087:M1095">K1087/L1087</f>
        <v>0.02714725895493645</v>
      </c>
      <c r="N1087" s="446">
        <v>206.56</v>
      </c>
      <c r="O1087" s="447">
        <f aca="true" t="shared" si="126" ref="O1087:O1095">M1087*N1087</f>
        <v>5.6075378097316735</v>
      </c>
      <c r="P1087" s="365">
        <f aca="true" t="shared" si="127" ref="P1087:P1095">M1087*60*1000</f>
        <v>1628.8355372961869</v>
      </c>
      <c r="Q1087" s="448">
        <f aca="true" t="shared" si="128" ref="Q1087:Q1095">P1087*N1087/1000</f>
        <v>336.4522685839004</v>
      </c>
      <c r="S1087" s="58"/>
      <c r="T1087" s="58"/>
    </row>
    <row r="1088" spans="1:20" ht="12.75">
      <c r="A1088" s="1873"/>
      <c r="B1088" s="55">
        <v>3</v>
      </c>
      <c r="C1088" s="442" t="s">
        <v>321</v>
      </c>
      <c r="D1088" s="443">
        <v>4</v>
      </c>
      <c r="E1088" s="443"/>
      <c r="F1088" s="271">
        <f t="shared" si="124"/>
        <v>4.174</v>
      </c>
      <c r="G1088" s="271"/>
      <c r="H1088" s="271"/>
      <c r="I1088" s="271">
        <v>4.174</v>
      </c>
      <c r="J1088" s="271">
        <v>160.13</v>
      </c>
      <c r="K1088" s="400">
        <v>4.174</v>
      </c>
      <c r="L1088" s="271">
        <v>160.13</v>
      </c>
      <c r="M1088" s="445">
        <f t="shared" si="125"/>
        <v>0.0260663211140948</v>
      </c>
      <c r="N1088" s="446">
        <v>206.56</v>
      </c>
      <c r="O1088" s="447">
        <f t="shared" si="126"/>
        <v>5.384259289327422</v>
      </c>
      <c r="P1088" s="365">
        <f t="shared" si="127"/>
        <v>1563.979266845688</v>
      </c>
      <c r="Q1088" s="448">
        <f t="shared" si="128"/>
        <v>323.0555573596453</v>
      </c>
      <c r="S1088" s="58"/>
      <c r="T1088" s="58"/>
    </row>
    <row r="1089" spans="1:20" ht="12.75">
      <c r="A1089" s="1874"/>
      <c r="B1089" s="26">
        <v>4</v>
      </c>
      <c r="C1089" s="442" t="s">
        <v>315</v>
      </c>
      <c r="D1089" s="443">
        <v>14</v>
      </c>
      <c r="E1089" s="443"/>
      <c r="F1089" s="271">
        <f t="shared" si="124"/>
        <v>16.086</v>
      </c>
      <c r="G1089" s="271">
        <v>1.572</v>
      </c>
      <c r="H1089" s="271"/>
      <c r="I1089" s="271">
        <v>14.514</v>
      </c>
      <c r="J1089" s="271">
        <v>551.79</v>
      </c>
      <c r="K1089" s="400">
        <v>14.514</v>
      </c>
      <c r="L1089" s="271">
        <v>551.79</v>
      </c>
      <c r="M1089" s="445">
        <f t="shared" si="125"/>
        <v>0.026303485021475562</v>
      </c>
      <c r="N1089" s="446">
        <v>206.56</v>
      </c>
      <c r="O1089" s="447">
        <f t="shared" si="126"/>
        <v>5.433247866035992</v>
      </c>
      <c r="P1089" s="365">
        <f t="shared" si="127"/>
        <v>1578.2091012885337</v>
      </c>
      <c r="Q1089" s="448">
        <f t="shared" si="128"/>
        <v>325.99487196215955</v>
      </c>
      <c r="S1089" s="58"/>
      <c r="T1089" s="58"/>
    </row>
    <row r="1090" spans="1:20" ht="12.75">
      <c r="A1090" s="1874"/>
      <c r="B1090" s="26">
        <v>5</v>
      </c>
      <c r="C1090" s="442" t="s">
        <v>322</v>
      </c>
      <c r="D1090" s="443">
        <v>3</v>
      </c>
      <c r="E1090" s="443">
        <v>1940</v>
      </c>
      <c r="F1090" s="271">
        <f t="shared" si="124"/>
        <v>5.817</v>
      </c>
      <c r="G1090" s="271"/>
      <c r="H1090" s="271"/>
      <c r="I1090" s="271">
        <v>5.817</v>
      </c>
      <c r="J1090" s="271">
        <v>112.26</v>
      </c>
      <c r="K1090" s="400">
        <v>5.817</v>
      </c>
      <c r="L1090" s="271">
        <v>112.26</v>
      </c>
      <c r="M1090" s="445">
        <f t="shared" si="125"/>
        <v>0.05181721004810262</v>
      </c>
      <c r="N1090" s="446">
        <v>206.56</v>
      </c>
      <c r="O1090" s="447">
        <f t="shared" si="126"/>
        <v>10.703362907536077</v>
      </c>
      <c r="P1090" s="365">
        <f t="shared" si="127"/>
        <v>3109.0326028861573</v>
      </c>
      <c r="Q1090" s="448">
        <f t="shared" si="128"/>
        <v>642.2017744521646</v>
      </c>
      <c r="S1090" s="58"/>
      <c r="T1090" s="58"/>
    </row>
    <row r="1091" spans="1:20" ht="12.75">
      <c r="A1091" s="1874"/>
      <c r="B1091" s="26">
        <v>6</v>
      </c>
      <c r="C1091" s="442" t="s">
        <v>323</v>
      </c>
      <c r="D1091" s="443">
        <v>8</v>
      </c>
      <c r="E1091" s="443">
        <v>1958</v>
      </c>
      <c r="F1091" s="271">
        <f t="shared" si="124"/>
        <v>12.725999999999999</v>
      </c>
      <c r="G1091" s="271">
        <v>0.663</v>
      </c>
      <c r="H1091" s="271">
        <v>1.12</v>
      </c>
      <c r="I1091" s="271">
        <v>10.943</v>
      </c>
      <c r="J1091" s="271">
        <v>356.49</v>
      </c>
      <c r="K1091" s="400">
        <f>SUM(M1091*L1091)</f>
        <v>8.244485000000001</v>
      </c>
      <c r="L1091" s="271">
        <v>268.55</v>
      </c>
      <c r="M1091" s="445">
        <v>0.0307</v>
      </c>
      <c r="N1091" s="446">
        <v>206.56</v>
      </c>
      <c r="O1091" s="447">
        <f t="shared" si="126"/>
        <v>6.341392000000001</v>
      </c>
      <c r="P1091" s="365">
        <f t="shared" si="127"/>
        <v>1842</v>
      </c>
      <c r="Q1091" s="448">
        <f t="shared" si="128"/>
        <v>380.48352</v>
      </c>
      <c r="S1091" s="58"/>
      <c r="T1091" s="58"/>
    </row>
    <row r="1092" spans="1:20" ht="12.75">
      <c r="A1092" s="1874"/>
      <c r="B1092" s="26">
        <v>7</v>
      </c>
      <c r="C1092" s="442" t="s">
        <v>324</v>
      </c>
      <c r="D1092" s="443">
        <v>8</v>
      </c>
      <c r="E1092" s="443">
        <v>1960</v>
      </c>
      <c r="F1092" s="271">
        <f t="shared" si="124"/>
        <v>12.347999999999999</v>
      </c>
      <c r="G1092" s="271">
        <v>1.071</v>
      </c>
      <c r="H1092" s="271">
        <v>1.28</v>
      </c>
      <c r="I1092" s="271">
        <v>9.997</v>
      </c>
      <c r="J1092" s="271">
        <v>358.27</v>
      </c>
      <c r="K1092" s="400">
        <v>9.997</v>
      </c>
      <c r="L1092" s="271">
        <v>358.27</v>
      </c>
      <c r="M1092" s="445">
        <f t="shared" si="125"/>
        <v>0.02790353643899852</v>
      </c>
      <c r="N1092" s="446">
        <v>206.56</v>
      </c>
      <c r="O1092" s="447">
        <f t="shared" si="126"/>
        <v>5.7637544868395345</v>
      </c>
      <c r="P1092" s="365">
        <f t="shared" si="127"/>
        <v>1674.2121863399113</v>
      </c>
      <c r="Q1092" s="448">
        <f t="shared" si="128"/>
        <v>345.8252692103721</v>
      </c>
      <c r="S1092" s="58"/>
      <c r="T1092" s="58"/>
    </row>
    <row r="1093" spans="1:20" ht="12.75">
      <c r="A1093" s="1874"/>
      <c r="B1093" s="26">
        <v>8</v>
      </c>
      <c r="C1093" s="442" t="s">
        <v>1101</v>
      </c>
      <c r="D1093" s="443">
        <v>3</v>
      </c>
      <c r="E1093" s="443"/>
      <c r="F1093" s="271">
        <f t="shared" si="124"/>
        <v>5.488</v>
      </c>
      <c r="G1093" s="271"/>
      <c r="H1093" s="271"/>
      <c r="I1093" s="271">
        <v>5.488</v>
      </c>
      <c r="J1093" s="271">
        <v>182.98</v>
      </c>
      <c r="K1093" s="400">
        <v>5.488</v>
      </c>
      <c r="L1093" s="271">
        <v>182.98</v>
      </c>
      <c r="M1093" s="445">
        <f t="shared" si="125"/>
        <v>0.02999234889058914</v>
      </c>
      <c r="N1093" s="446">
        <v>206.56</v>
      </c>
      <c r="O1093" s="447">
        <f t="shared" si="126"/>
        <v>6.195219586840093</v>
      </c>
      <c r="P1093" s="365">
        <f t="shared" si="127"/>
        <v>1799.5409334353483</v>
      </c>
      <c r="Q1093" s="448">
        <f t="shared" si="128"/>
        <v>371.71317521040555</v>
      </c>
      <c r="S1093" s="58"/>
      <c r="T1093" s="58"/>
    </row>
    <row r="1094" spans="1:20" ht="12.75">
      <c r="A1094" s="1874"/>
      <c r="B1094" s="26">
        <v>9</v>
      </c>
      <c r="C1094" s="442" t="s">
        <v>1102</v>
      </c>
      <c r="D1094" s="443">
        <v>9</v>
      </c>
      <c r="E1094" s="89"/>
      <c r="F1094" s="271">
        <f t="shared" si="124"/>
        <v>9.665</v>
      </c>
      <c r="G1094" s="271">
        <v>0.51</v>
      </c>
      <c r="H1094" s="271"/>
      <c r="I1094" s="271">
        <v>9.155</v>
      </c>
      <c r="J1094" s="271">
        <v>268.74</v>
      </c>
      <c r="K1094" s="444">
        <v>9.155</v>
      </c>
      <c r="L1094" s="271">
        <v>268.74</v>
      </c>
      <c r="M1094" s="445">
        <f t="shared" si="125"/>
        <v>0.03406638386544615</v>
      </c>
      <c r="N1094" s="446">
        <v>206.56</v>
      </c>
      <c r="O1094" s="447">
        <f t="shared" si="126"/>
        <v>7.036752251246557</v>
      </c>
      <c r="P1094" s="365">
        <f t="shared" si="127"/>
        <v>2043.9830319267692</v>
      </c>
      <c r="Q1094" s="448">
        <f t="shared" si="128"/>
        <v>422.2051350747934</v>
      </c>
      <c r="S1094" s="58"/>
      <c r="T1094" s="58"/>
    </row>
    <row r="1095" spans="1:20" ht="13.5" thickBot="1">
      <c r="A1095" s="1875"/>
      <c r="B1095" s="29">
        <v>10</v>
      </c>
      <c r="C1095" s="449" t="s">
        <v>325</v>
      </c>
      <c r="D1095" s="450">
        <v>10</v>
      </c>
      <c r="E1095" s="1426">
        <v>1976</v>
      </c>
      <c r="F1095" s="272">
        <f t="shared" si="124"/>
        <v>10.690999999999999</v>
      </c>
      <c r="G1095" s="272">
        <v>0.408</v>
      </c>
      <c r="H1095" s="272"/>
      <c r="I1095" s="272">
        <v>10.283</v>
      </c>
      <c r="J1095" s="272">
        <v>411.49</v>
      </c>
      <c r="K1095" s="451">
        <v>10.283</v>
      </c>
      <c r="L1095" s="272">
        <v>411.49</v>
      </c>
      <c r="M1095" s="452">
        <f t="shared" si="125"/>
        <v>0.0249896716809643</v>
      </c>
      <c r="N1095" s="453">
        <v>206.56</v>
      </c>
      <c r="O1095" s="455">
        <f t="shared" si="126"/>
        <v>5.161866582419986</v>
      </c>
      <c r="P1095" s="455">
        <f t="shared" si="127"/>
        <v>1499.3803008578582</v>
      </c>
      <c r="Q1095" s="273">
        <f t="shared" si="128"/>
        <v>309.7119949451992</v>
      </c>
      <c r="S1095" s="58"/>
      <c r="T1095" s="58"/>
    </row>
    <row r="1096" spans="19:20" ht="12.75">
      <c r="S1096" s="58"/>
      <c r="T1096" s="58"/>
    </row>
    <row r="1097" spans="19:20" ht="12.75">
      <c r="S1097" s="58"/>
      <c r="T1097" s="58"/>
    </row>
    <row r="1098" spans="1:20" ht="15">
      <c r="A1098" s="1705" t="s">
        <v>466</v>
      </c>
      <c r="B1098" s="1705"/>
      <c r="C1098" s="1705"/>
      <c r="D1098" s="1705"/>
      <c r="E1098" s="1705"/>
      <c r="F1098" s="1705"/>
      <c r="G1098" s="1705"/>
      <c r="H1098" s="1705"/>
      <c r="I1098" s="1705"/>
      <c r="J1098" s="1705"/>
      <c r="K1098" s="1705"/>
      <c r="L1098" s="1705"/>
      <c r="M1098" s="1705"/>
      <c r="N1098" s="1705"/>
      <c r="O1098" s="1705"/>
      <c r="P1098" s="1705"/>
      <c r="Q1098" s="1705"/>
      <c r="S1098" s="1122"/>
      <c r="T1098" s="1122"/>
    </row>
    <row r="1099" spans="1:20" ht="12.75">
      <c r="A1099" s="1787" t="s">
        <v>973</v>
      </c>
      <c r="B1099" s="1787"/>
      <c r="C1099" s="1787"/>
      <c r="D1099" s="1787"/>
      <c r="E1099" s="1787"/>
      <c r="F1099" s="1787"/>
      <c r="G1099" s="1787"/>
      <c r="H1099" s="1787"/>
      <c r="I1099" s="1787"/>
      <c r="J1099" s="1787"/>
      <c r="K1099" s="1787"/>
      <c r="L1099" s="1787"/>
      <c r="M1099" s="1787"/>
      <c r="N1099" s="1787"/>
      <c r="O1099" s="1787"/>
      <c r="P1099" s="1787"/>
      <c r="Q1099" s="1787"/>
      <c r="S1099" s="58"/>
      <c r="T1099" s="58"/>
    </row>
    <row r="1100" spans="19:20" ht="13.5" thickBot="1">
      <c r="S1100" s="58"/>
      <c r="T1100" s="58"/>
    </row>
    <row r="1101" spans="1:20" ht="12.75">
      <c r="A1101" s="1707" t="s">
        <v>1</v>
      </c>
      <c r="B1101" s="1710" t="s">
        <v>0</v>
      </c>
      <c r="C1101" s="1713" t="s">
        <v>2</v>
      </c>
      <c r="D1101" s="1713" t="s">
        <v>3</v>
      </c>
      <c r="E1101" s="1713" t="s">
        <v>13</v>
      </c>
      <c r="F1101" s="1717" t="s">
        <v>14</v>
      </c>
      <c r="G1101" s="1718"/>
      <c r="H1101" s="1718"/>
      <c r="I1101" s="1719"/>
      <c r="J1101" s="1713" t="s">
        <v>4</v>
      </c>
      <c r="K1101" s="1713" t="s">
        <v>15</v>
      </c>
      <c r="L1101" s="1713" t="s">
        <v>5</v>
      </c>
      <c r="M1101" s="1713" t="s">
        <v>6</v>
      </c>
      <c r="N1101" s="1713" t="s">
        <v>16</v>
      </c>
      <c r="O1101" s="1713" t="s">
        <v>17</v>
      </c>
      <c r="P1101" s="1767" t="s">
        <v>25</v>
      </c>
      <c r="Q1101" s="1722" t="s">
        <v>26</v>
      </c>
      <c r="S1101" s="58"/>
      <c r="T1101" s="58"/>
    </row>
    <row r="1102" spans="1:20" ht="33.75">
      <c r="A1102" s="1708"/>
      <c r="B1102" s="1711"/>
      <c r="C1102" s="1714"/>
      <c r="D1102" s="1716"/>
      <c r="E1102" s="1716"/>
      <c r="F1102" s="439" t="s">
        <v>18</v>
      </c>
      <c r="G1102" s="439" t="s">
        <v>19</v>
      </c>
      <c r="H1102" s="439" t="s">
        <v>20</v>
      </c>
      <c r="I1102" s="439" t="s">
        <v>21</v>
      </c>
      <c r="J1102" s="1716"/>
      <c r="K1102" s="1716"/>
      <c r="L1102" s="1716"/>
      <c r="M1102" s="1716"/>
      <c r="N1102" s="1716"/>
      <c r="O1102" s="1716"/>
      <c r="P1102" s="1768"/>
      <c r="Q1102" s="1723"/>
      <c r="S1102" s="58"/>
      <c r="T1102" s="58"/>
    </row>
    <row r="1103" spans="1:20" ht="13.5" thickBot="1">
      <c r="A1103" s="1708"/>
      <c r="B1103" s="1711"/>
      <c r="C1103" s="1714"/>
      <c r="D1103" s="9" t="s">
        <v>7</v>
      </c>
      <c r="E1103" s="9" t="s">
        <v>8</v>
      </c>
      <c r="F1103" s="9" t="s">
        <v>9</v>
      </c>
      <c r="G1103" s="9" t="s">
        <v>9</v>
      </c>
      <c r="H1103" s="9" t="s">
        <v>9</v>
      </c>
      <c r="I1103" s="9" t="s">
        <v>9</v>
      </c>
      <c r="J1103" s="9" t="s">
        <v>22</v>
      </c>
      <c r="K1103" s="9" t="s">
        <v>9</v>
      </c>
      <c r="L1103" s="9" t="s">
        <v>22</v>
      </c>
      <c r="M1103" s="9" t="s">
        <v>23</v>
      </c>
      <c r="N1103" s="9" t="s">
        <v>10</v>
      </c>
      <c r="O1103" s="9" t="s">
        <v>24</v>
      </c>
      <c r="P1103" s="1547" t="s">
        <v>27</v>
      </c>
      <c r="Q1103" s="10" t="s">
        <v>28</v>
      </c>
      <c r="S1103" s="58"/>
      <c r="T1103" s="58"/>
    </row>
    <row r="1104" spans="1:20" ht="12.75" customHeight="1">
      <c r="A1104" s="1871" t="s">
        <v>149</v>
      </c>
      <c r="B1104" s="17">
        <v>1</v>
      </c>
      <c r="C1104" s="16" t="s">
        <v>467</v>
      </c>
      <c r="D1104" s="17">
        <v>30</v>
      </c>
      <c r="E1104" s="17">
        <v>2000</v>
      </c>
      <c r="F1104" s="188">
        <v>21.08</v>
      </c>
      <c r="G1104" s="1092">
        <v>3.17918</v>
      </c>
      <c r="H1104" s="1093">
        <v>4.72</v>
      </c>
      <c r="I1104" s="1063">
        <v>13.1808</v>
      </c>
      <c r="J1104" s="188">
        <v>1411.56</v>
      </c>
      <c r="K1104" s="1094">
        <v>13.1808</v>
      </c>
      <c r="L1104" s="188">
        <v>1411.56</v>
      </c>
      <c r="M1104" s="1095">
        <f>K1104/L1104</f>
        <v>0.009337753974326277</v>
      </c>
      <c r="N1104" s="370">
        <v>204.92</v>
      </c>
      <c r="O1104" s="189">
        <f>K1104*N1104/J1104</f>
        <v>1.9134925444189406</v>
      </c>
      <c r="P1104" s="189">
        <f>M1104*60*1000</f>
        <v>560.2652384595765</v>
      </c>
      <c r="Q1104" s="190">
        <f>O1104*60</f>
        <v>114.80955266513644</v>
      </c>
      <c r="S1104" s="58"/>
      <c r="T1104" s="58"/>
    </row>
    <row r="1105" spans="1:20" ht="12.75">
      <c r="A1105" s="1860"/>
      <c r="B1105" s="18">
        <v>2</v>
      </c>
      <c r="C1105" s="11" t="s">
        <v>468</v>
      </c>
      <c r="D1105" s="18">
        <v>30</v>
      </c>
      <c r="E1105" s="18">
        <v>2007</v>
      </c>
      <c r="F1105" s="193">
        <v>16.62</v>
      </c>
      <c r="G1105" s="1064">
        <v>3.62688</v>
      </c>
      <c r="H1105" s="193">
        <v>2.4</v>
      </c>
      <c r="I1105" s="1064">
        <v>10.59</v>
      </c>
      <c r="J1105" s="191">
        <v>1423.9</v>
      </c>
      <c r="K1105" s="1096">
        <v>10.59</v>
      </c>
      <c r="L1105" s="191">
        <v>1423.9</v>
      </c>
      <c r="M1105" s="1097">
        <f>K1105/L1105</f>
        <v>0.007437320036519418</v>
      </c>
      <c r="N1105" s="120">
        <v>204.92</v>
      </c>
      <c r="O1105" s="194">
        <f>K1105*N1105/J1105</f>
        <v>1.5240556218835588</v>
      </c>
      <c r="P1105" s="194">
        <f>M1105*60*1000</f>
        <v>446.239202191165</v>
      </c>
      <c r="Q1105" s="195">
        <f>O1105*60</f>
        <v>91.44333731301353</v>
      </c>
      <c r="S1105" s="58"/>
      <c r="T1105" s="58"/>
    </row>
    <row r="1106" spans="1:20" ht="12.75">
      <c r="A1106" s="1860"/>
      <c r="B1106" s="18"/>
      <c r="C1106" s="11"/>
      <c r="D1106" s="18"/>
      <c r="E1106" s="18"/>
      <c r="F1106" s="193"/>
      <c r="G1106" s="1064"/>
      <c r="H1106" s="193"/>
      <c r="I1106" s="1064"/>
      <c r="J1106" s="191"/>
      <c r="K1106" s="1096"/>
      <c r="L1106" s="191"/>
      <c r="M1106" s="1097"/>
      <c r="N1106" s="120"/>
      <c r="O1106" s="194"/>
      <c r="P1106" s="194"/>
      <c r="Q1106" s="195"/>
      <c r="S1106" s="58"/>
      <c r="T1106" s="58"/>
    </row>
    <row r="1107" spans="1:20" ht="12.75">
      <c r="A1107" s="1860"/>
      <c r="B1107" s="18"/>
      <c r="C1107" s="11"/>
      <c r="D1107" s="18"/>
      <c r="E1107" s="18"/>
      <c r="F1107" s="193"/>
      <c r="G1107" s="1064"/>
      <c r="H1107" s="193"/>
      <c r="I1107" s="1064"/>
      <c r="J1107" s="191"/>
      <c r="K1107" s="1096"/>
      <c r="L1107" s="191"/>
      <c r="M1107" s="1097"/>
      <c r="N1107" s="120"/>
      <c r="O1107" s="194"/>
      <c r="P1107" s="194"/>
      <c r="Q1107" s="195"/>
      <c r="S1107" s="58"/>
      <c r="T1107" s="58"/>
    </row>
    <row r="1108" spans="1:20" ht="12.75">
      <c r="A1108" s="1860"/>
      <c r="B1108" s="18"/>
      <c r="C1108" s="11"/>
      <c r="D1108" s="18"/>
      <c r="E1108" s="18"/>
      <c r="F1108" s="193"/>
      <c r="G1108" s="1064"/>
      <c r="H1108" s="193"/>
      <c r="I1108" s="1064"/>
      <c r="J1108" s="191"/>
      <c r="K1108" s="1096"/>
      <c r="L1108" s="191"/>
      <c r="M1108" s="1097"/>
      <c r="N1108" s="120"/>
      <c r="O1108" s="194"/>
      <c r="P1108" s="194"/>
      <c r="Q1108" s="195"/>
      <c r="S1108" s="58"/>
      <c r="T1108" s="58"/>
    </row>
    <row r="1109" spans="1:20" ht="12.75">
      <c r="A1109" s="1860"/>
      <c r="B1109" s="18"/>
      <c r="C1109" s="11"/>
      <c r="D1109" s="18"/>
      <c r="E1109" s="18"/>
      <c r="F1109" s="193"/>
      <c r="G1109" s="1064"/>
      <c r="H1109" s="193"/>
      <c r="I1109" s="1064"/>
      <c r="J1109" s="191"/>
      <c r="K1109" s="1096"/>
      <c r="L1109" s="191"/>
      <c r="M1109" s="1097"/>
      <c r="N1109" s="120"/>
      <c r="O1109" s="194"/>
      <c r="P1109" s="194"/>
      <c r="Q1109" s="195"/>
      <c r="S1109" s="58"/>
      <c r="T1109" s="58"/>
    </row>
    <row r="1110" spans="1:20" ht="12.75">
      <c r="A1110" s="1860"/>
      <c r="B1110" s="18"/>
      <c r="C1110" s="11"/>
      <c r="D1110" s="18"/>
      <c r="E1110" s="18"/>
      <c r="F1110" s="193"/>
      <c r="G1110" s="1064"/>
      <c r="H1110" s="193"/>
      <c r="I1110" s="1064"/>
      <c r="J1110" s="193"/>
      <c r="K1110" s="1096"/>
      <c r="L1110" s="193"/>
      <c r="M1110" s="1097"/>
      <c r="N1110" s="120"/>
      <c r="O1110" s="194"/>
      <c r="P1110" s="194"/>
      <c r="Q1110" s="195"/>
      <c r="S1110" s="58"/>
      <c r="T1110" s="58"/>
    </row>
    <row r="1111" spans="1:20" ht="12.75">
      <c r="A1111" s="1860"/>
      <c r="B1111" s="18"/>
      <c r="C1111" s="11"/>
      <c r="D1111" s="18"/>
      <c r="E1111" s="18"/>
      <c r="F1111" s="193"/>
      <c r="G1111" s="1064"/>
      <c r="H1111" s="193"/>
      <c r="I1111" s="1064"/>
      <c r="J1111" s="193"/>
      <c r="K1111" s="1096"/>
      <c r="L1111" s="193"/>
      <c r="M1111" s="1097"/>
      <c r="N1111" s="120"/>
      <c r="O1111" s="194"/>
      <c r="P1111" s="194"/>
      <c r="Q1111" s="195"/>
      <c r="S1111" s="58"/>
      <c r="T1111" s="58"/>
    </row>
    <row r="1112" spans="1:20" ht="20.25" customHeight="1" thickBot="1">
      <c r="A1112" s="1872"/>
      <c r="B1112" s="47"/>
      <c r="C1112" s="48"/>
      <c r="D1112" s="47"/>
      <c r="E1112" s="47"/>
      <c r="F1112" s="1206"/>
      <c r="G1112" s="1497"/>
      <c r="H1112" s="1206"/>
      <c r="I1112" s="1497"/>
      <c r="J1112" s="1206"/>
      <c r="K1112" s="1498"/>
      <c r="L1112" s="1206"/>
      <c r="M1112" s="1499"/>
      <c r="N1112" s="1553"/>
      <c r="O1112" s="358"/>
      <c r="P1112" s="358"/>
      <c r="Q1112" s="359"/>
      <c r="S1112" s="58"/>
      <c r="T1112" s="58"/>
    </row>
    <row r="1113" spans="1:20" ht="12.75" customHeight="1">
      <c r="A1113" s="1733" t="s">
        <v>469</v>
      </c>
      <c r="B1113" s="368">
        <v>1</v>
      </c>
      <c r="C1113" s="369" t="s">
        <v>470</v>
      </c>
      <c r="D1113" s="368">
        <v>45</v>
      </c>
      <c r="E1113" s="368">
        <v>1995</v>
      </c>
      <c r="F1113" s="1188">
        <v>57.39</v>
      </c>
      <c r="G1113" s="1548">
        <v>5.1003</v>
      </c>
      <c r="H1113" s="1549">
        <v>7.04</v>
      </c>
      <c r="I1113" s="1550">
        <v>45.2497</v>
      </c>
      <c r="J1113" s="1188">
        <v>2837.24</v>
      </c>
      <c r="K1113" s="1551">
        <v>45.2497</v>
      </c>
      <c r="L1113" s="1188">
        <v>2837.24</v>
      </c>
      <c r="M1113" s="1552">
        <f>K1113/L1113</f>
        <v>0.01594849219664181</v>
      </c>
      <c r="N1113" s="1504">
        <v>204.92</v>
      </c>
      <c r="O1113" s="1185">
        <f>K1113*N1113/J1113</f>
        <v>3.2681650209358386</v>
      </c>
      <c r="P1113" s="1185">
        <f>M1113*60*1000</f>
        <v>956.9095317985086</v>
      </c>
      <c r="Q1113" s="1186">
        <f>O1113*60</f>
        <v>196.0899012561503</v>
      </c>
      <c r="S1113" s="58"/>
      <c r="T1113" s="58"/>
    </row>
    <row r="1114" spans="1:20" ht="12.75">
      <c r="A1114" s="1734"/>
      <c r="B1114" s="345">
        <v>2</v>
      </c>
      <c r="C1114" s="346" t="s">
        <v>471</v>
      </c>
      <c r="D1114" s="345">
        <v>35</v>
      </c>
      <c r="E1114" s="345">
        <v>1993</v>
      </c>
      <c r="F1114" s="348">
        <v>44.8</v>
      </c>
      <c r="G1114" s="1502">
        <v>4.7603</v>
      </c>
      <c r="H1114" s="348">
        <v>5.44</v>
      </c>
      <c r="I1114" s="1502">
        <v>34.59972</v>
      </c>
      <c r="J1114" s="348">
        <v>2047.51</v>
      </c>
      <c r="K1114" s="1134">
        <v>34.59972</v>
      </c>
      <c r="L1114" s="348">
        <v>2047.51</v>
      </c>
      <c r="M1114" s="1503">
        <f>K1114/L1114</f>
        <v>0.016898437614468305</v>
      </c>
      <c r="N1114" s="371">
        <v>204.92</v>
      </c>
      <c r="O1114" s="349">
        <f aca="true" t="shared" si="129" ref="O1114:O1120">K1114*N1114/J1114</f>
        <v>3.4628278359568445</v>
      </c>
      <c r="P1114" s="349">
        <f aca="true" t="shared" si="130" ref="P1114:P1120">M1114*60*1000</f>
        <v>1013.9062568680984</v>
      </c>
      <c r="Q1114" s="350">
        <f aca="true" t="shared" si="131" ref="Q1114:Q1120">O1114*60</f>
        <v>207.76967015741067</v>
      </c>
      <c r="S1114" s="58"/>
      <c r="T1114" s="58"/>
    </row>
    <row r="1115" spans="1:20" ht="12.75">
      <c r="A1115" s="1734"/>
      <c r="B1115" s="345">
        <v>3</v>
      </c>
      <c r="C1115" s="346" t="s">
        <v>472</v>
      </c>
      <c r="D1115" s="345">
        <v>45</v>
      </c>
      <c r="E1115" s="345">
        <v>1992</v>
      </c>
      <c r="F1115" s="348">
        <v>60.6</v>
      </c>
      <c r="G1115" s="1502">
        <v>4.5053</v>
      </c>
      <c r="H1115" s="394">
        <v>7.2</v>
      </c>
      <c r="I1115" s="1502">
        <v>48.89474</v>
      </c>
      <c r="J1115" s="348">
        <v>2843.99</v>
      </c>
      <c r="K1115" s="1134">
        <v>48.89474</v>
      </c>
      <c r="L1115" s="348">
        <v>2843.99</v>
      </c>
      <c r="M1115" s="1503">
        <f aca="true" t="shared" si="132" ref="M1115:M1120">K1115/L1115</f>
        <v>0.01719230377040707</v>
      </c>
      <c r="N1115" s="371">
        <v>204.92</v>
      </c>
      <c r="O1115" s="349">
        <f t="shared" si="129"/>
        <v>3.523046888631817</v>
      </c>
      <c r="P1115" s="349">
        <f t="shared" si="130"/>
        <v>1031.538226224424</v>
      </c>
      <c r="Q1115" s="350">
        <f t="shared" si="131"/>
        <v>211.382813317909</v>
      </c>
      <c r="S1115" s="58"/>
      <c r="T1115" s="58"/>
    </row>
    <row r="1116" spans="1:20" ht="12.75">
      <c r="A1116" s="1734"/>
      <c r="B1116" s="345">
        <v>4</v>
      </c>
      <c r="C1116" s="346" t="s">
        <v>473</v>
      </c>
      <c r="D1116" s="345">
        <v>20</v>
      </c>
      <c r="E1116" s="345">
        <v>1994</v>
      </c>
      <c r="F1116" s="348">
        <v>27.03</v>
      </c>
      <c r="G1116" s="1502">
        <v>1.81344</v>
      </c>
      <c r="H1116" s="348">
        <v>2.72</v>
      </c>
      <c r="I1116" s="1502">
        <v>22.49656</v>
      </c>
      <c r="J1116" s="348">
        <v>1127.46</v>
      </c>
      <c r="K1116" s="1134">
        <v>22.49656</v>
      </c>
      <c r="L1116" s="348">
        <v>1127.46</v>
      </c>
      <c r="M1116" s="1503">
        <f t="shared" si="132"/>
        <v>0.019953310982207793</v>
      </c>
      <c r="N1116" s="371">
        <v>204.92</v>
      </c>
      <c r="O1116" s="349">
        <f t="shared" si="129"/>
        <v>4.088832486474021</v>
      </c>
      <c r="P1116" s="349">
        <f t="shared" si="130"/>
        <v>1197.1986589324674</v>
      </c>
      <c r="Q1116" s="350">
        <f t="shared" si="131"/>
        <v>245.32994918844128</v>
      </c>
      <c r="S1116" s="58"/>
      <c r="T1116" s="58"/>
    </row>
    <row r="1117" spans="1:20" ht="12.75">
      <c r="A1117" s="1734"/>
      <c r="B1117" s="345">
        <v>5</v>
      </c>
      <c r="C1117" s="346" t="s">
        <v>474</v>
      </c>
      <c r="D1117" s="345">
        <v>45</v>
      </c>
      <c r="E1117" s="345">
        <v>1993</v>
      </c>
      <c r="F1117" s="348">
        <v>64.88</v>
      </c>
      <c r="G1117" s="1502">
        <v>5.32698</v>
      </c>
      <c r="H1117" s="348">
        <v>7.04</v>
      </c>
      <c r="I1117" s="1502">
        <v>52.51302</v>
      </c>
      <c r="J1117" s="394">
        <v>2913.8</v>
      </c>
      <c r="K1117" s="1134">
        <v>52.51301</v>
      </c>
      <c r="L1117" s="394">
        <v>2913.8</v>
      </c>
      <c r="M1117" s="1503">
        <f t="shared" si="132"/>
        <v>0.018022173793671492</v>
      </c>
      <c r="N1117" s="371">
        <v>204.92</v>
      </c>
      <c r="O1117" s="349">
        <f t="shared" si="129"/>
        <v>3.6931038537991623</v>
      </c>
      <c r="P1117" s="349">
        <f t="shared" si="130"/>
        <v>1081.3304276202896</v>
      </c>
      <c r="Q1117" s="350">
        <f t="shared" si="131"/>
        <v>221.58623122794972</v>
      </c>
      <c r="S1117" s="58"/>
      <c r="T1117" s="58"/>
    </row>
    <row r="1118" spans="1:20" ht="12.75" customHeight="1">
      <c r="A1118" s="1734"/>
      <c r="B1118" s="345">
        <v>6</v>
      </c>
      <c r="C1118" s="346" t="s">
        <v>475</v>
      </c>
      <c r="D1118" s="345">
        <v>45</v>
      </c>
      <c r="E1118" s="345">
        <v>1997</v>
      </c>
      <c r="F1118" s="348">
        <v>53.39</v>
      </c>
      <c r="G1118" s="1502">
        <v>3.774</v>
      </c>
      <c r="H1118" s="348">
        <v>7.04</v>
      </c>
      <c r="I1118" s="1502">
        <v>42.576</v>
      </c>
      <c r="J1118" s="394">
        <v>2895.9</v>
      </c>
      <c r="K1118" s="1134">
        <v>42.576</v>
      </c>
      <c r="L1118" s="394">
        <v>2895.9</v>
      </c>
      <c r="M1118" s="1503">
        <f t="shared" si="132"/>
        <v>0.014702165130011395</v>
      </c>
      <c r="N1118" s="371">
        <v>204.92</v>
      </c>
      <c r="O1118" s="349">
        <f t="shared" si="129"/>
        <v>3.012767678441935</v>
      </c>
      <c r="P1118" s="349">
        <f t="shared" si="130"/>
        <v>882.1299078006837</v>
      </c>
      <c r="Q1118" s="350">
        <f t="shared" si="131"/>
        <v>180.7660607065161</v>
      </c>
      <c r="S1118" s="58"/>
      <c r="T1118" s="58"/>
    </row>
    <row r="1119" spans="1:20" ht="12.75">
      <c r="A1119" s="1734"/>
      <c r="B1119" s="345">
        <v>7</v>
      </c>
      <c r="C1119" s="346" t="s">
        <v>476</v>
      </c>
      <c r="D1119" s="345">
        <v>42</v>
      </c>
      <c r="E1119" s="345">
        <v>1994</v>
      </c>
      <c r="F1119" s="348">
        <v>43.7</v>
      </c>
      <c r="G1119" s="1502">
        <v>3.85356</v>
      </c>
      <c r="H1119" s="348">
        <v>5.84</v>
      </c>
      <c r="I1119" s="1502">
        <v>34.00644</v>
      </c>
      <c r="J1119" s="348">
        <v>1808.75</v>
      </c>
      <c r="K1119" s="401">
        <v>34.00644</v>
      </c>
      <c r="L1119" s="348">
        <v>1808.75</v>
      </c>
      <c r="M1119" s="1503">
        <f t="shared" si="132"/>
        <v>0.018801072563925363</v>
      </c>
      <c r="N1119" s="371">
        <v>204.92</v>
      </c>
      <c r="O1119" s="349">
        <f t="shared" si="129"/>
        <v>3.852715789799585</v>
      </c>
      <c r="P1119" s="349">
        <f t="shared" si="130"/>
        <v>1128.0643538355216</v>
      </c>
      <c r="Q1119" s="350">
        <f t="shared" si="131"/>
        <v>231.16294738797512</v>
      </c>
      <c r="S1119" s="58"/>
      <c r="T1119" s="58"/>
    </row>
    <row r="1120" spans="1:20" ht="12.75">
      <c r="A1120" s="1734"/>
      <c r="B1120" s="345">
        <v>8</v>
      </c>
      <c r="C1120" s="346" t="s">
        <v>477</v>
      </c>
      <c r="D1120" s="345">
        <v>26</v>
      </c>
      <c r="E1120" s="345">
        <v>1998</v>
      </c>
      <c r="F1120" s="348">
        <v>40.15</v>
      </c>
      <c r="G1120" s="1502">
        <v>3.51354</v>
      </c>
      <c r="H1120" s="348">
        <v>4.16</v>
      </c>
      <c r="I1120" s="1502">
        <v>32.47646</v>
      </c>
      <c r="J1120" s="348">
        <v>1812.22</v>
      </c>
      <c r="K1120" s="401">
        <v>32.47646</v>
      </c>
      <c r="L1120" s="394">
        <v>1812.22</v>
      </c>
      <c r="M1120" s="1503">
        <f t="shared" si="132"/>
        <v>0.017920815353544273</v>
      </c>
      <c r="N1120" s="371">
        <v>204.92</v>
      </c>
      <c r="O1120" s="349">
        <f t="shared" si="129"/>
        <v>3.672333482248292</v>
      </c>
      <c r="P1120" s="349">
        <f t="shared" si="130"/>
        <v>1075.2489212126563</v>
      </c>
      <c r="Q1120" s="350">
        <f t="shared" si="131"/>
        <v>220.34000893489753</v>
      </c>
      <c r="S1120" s="58"/>
      <c r="T1120" s="58"/>
    </row>
    <row r="1121" spans="1:20" ht="12.75">
      <c r="A1121" s="1734"/>
      <c r="B1121" s="345"/>
      <c r="C1121" s="346"/>
      <c r="D1121" s="345"/>
      <c r="E1121" s="345"/>
      <c r="F1121" s="348"/>
      <c r="G1121" s="1502"/>
      <c r="H1121" s="348"/>
      <c r="I1121" s="1502"/>
      <c r="J1121" s="348"/>
      <c r="K1121" s="401"/>
      <c r="L1121" s="394"/>
      <c r="M1121" s="1503"/>
      <c r="N1121" s="371"/>
      <c r="O1121" s="349"/>
      <c r="P1121" s="349"/>
      <c r="Q1121" s="350"/>
      <c r="S1121" s="58"/>
      <c r="T1121" s="58"/>
    </row>
    <row r="1122" spans="1:20" ht="13.5" thickBot="1">
      <c r="A1122" s="1735"/>
      <c r="B1122" s="355"/>
      <c r="C1122" s="384"/>
      <c r="D1122" s="355"/>
      <c r="E1122" s="355"/>
      <c r="F1122" s="404"/>
      <c r="G1122" s="1505"/>
      <c r="H1122" s="404"/>
      <c r="I1122" s="1505"/>
      <c r="J1122" s="404"/>
      <c r="K1122" s="1205"/>
      <c r="L1122" s="402"/>
      <c r="M1122" s="1506"/>
      <c r="N1122" s="385"/>
      <c r="O1122" s="356"/>
      <c r="P1122" s="356"/>
      <c r="Q1122" s="357"/>
      <c r="S1122" s="58"/>
      <c r="T1122" s="58"/>
    </row>
    <row r="1123" spans="1:20" ht="12.75" customHeight="1">
      <c r="A1123" s="1736" t="s">
        <v>478</v>
      </c>
      <c r="B1123" s="125">
        <v>1</v>
      </c>
      <c r="C1123" s="129" t="s">
        <v>479</v>
      </c>
      <c r="D1123" s="125">
        <v>50</v>
      </c>
      <c r="E1123" s="125">
        <v>1978</v>
      </c>
      <c r="F1123" s="226">
        <v>22.18</v>
      </c>
      <c r="G1123" s="1545">
        <v>4.726425</v>
      </c>
      <c r="H1123" s="226">
        <v>8</v>
      </c>
      <c r="I1123" s="1545">
        <v>9.453571</v>
      </c>
      <c r="J1123" s="226">
        <v>2590.16</v>
      </c>
      <c r="K1123" s="1189">
        <v>9.453571</v>
      </c>
      <c r="L1123" s="226">
        <v>2590.16</v>
      </c>
      <c r="M1123" s="1546">
        <f aca="true" t="shared" si="133" ref="M1123:M1131">K1123/L1123</f>
        <v>0.0036498019427371286</v>
      </c>
      <c r="N1123" s="1135">
        <v>204.92</v>
      </c>
      <c r="O1123" s="227">
        <f>K1123*N1123/J1123</f>
        <v>0.7479174141056923</v>
      </c>
      <c r="P1123" s="227">
        <f aca="true" t="shared" si="134" ref="P1123:P1131">M1123*60*1000</f>
        <v>218.98811656422774</v>
      </c>
      <c r="Q1123" s="228">
        <f>O1123*60</f>
        <v>44.87504484634154</v>
      </c>
      <c r="S1123" s="58"/>
      <c r="T1123" s="58"/>
    </row>
    <row r="1124" spans="1:20" ht="12.75">
      <c r="A1124" s="1737"/>
      <c r="B1124" s="116">
        <v>2</v>
      </c>
      <c r="C1124" s="123" t="s">
        <v>480</v>
      </c>
      <c r="D1124" s="116">
        <v>12</v>
      </c>
      <c r="E1124" s="116">
        <v>1962</v>
      </c>
      <c r="F1124" s="602">
        <v>7.95</v>
      </c>
      <c r="G1124" s="1098">
        <v>1.198854</v>
      </c>
      <c r="H1124" s="602">
        <v>1.92</v>
      </c>
      <c r="I1124" s="1098">
        <v>4.831145</v>
      </c>
      <c r="J1124" s="599">
        <v>533.5</v>
      </c>
      <c r="K1124" s="600">
        <v>4.831145</v>
      </c>
      <c r="L1124" s="599">
        <v>533.5</v>
      </c>
      <c r="M1124" s="1100">
        <f t="shared" si="133"/>
        <v>0.009055567010309278</v>
      </c>
      <c r="N1124" s="1101">
        <v>204.92</v>
      </c>
      <c r="O1124" s="603">
        <f aca="true" t="shared" si="135" ref="O1124:O1131">K1124*N1124/J1124</f>
        <v>1.8556667917525773</v>
      </c>
      <c r="P1124" s="603">
        <f t="shared" si="134"/>
        <v>543.3340206185567</v>
      </c>
      <c r="Q1124" s="604">
        <f aca="true" t="shared" si="136" ref="Q1124:Q1131">O1124*60</f>
        <v>111.34000750515465</v>
      </c>
      <c r="S1124" s="58"/>
      <c r="T1124" s="58"/>
    </row>
    <row r="1125" spans="1:20" ht="12.75">
      <c r="A1125" s="1737"/>
      <c r="B1125" s="116">
        <v>3</v>
      </c>
      <c r="C1125" s="123" t="s">
        <v>481</v>
      </c>
      <c r="D1125" s="116">
        <v>12</v>
      </c>
      <c r="E1125" s="116">
        <v>1962</v>
      </c>
      <c r="F1125" s="602">
        <v>6.72</v>
      </c>
      <c r="G1125" s="1098">
        <v>1.235066</v>
      </c>
      <c r="H1125" s="602">
        <v>1.92</v>
      </c>
      <c r="I1125" s="1098">
        <v>3.564936</v>
      </c>
      <c r="J1125" s="602">
        <v>528.27</v>
      </c>
      <c r="K1125" s="600">
        <v>3.564936</v>
      </c>
      <c r="L1125" s="602">
        <v>528.27</v>
      </c>
      <c r="M1125" s="1100">
        <f t="shared" si="133"/>
        <v>0.00674832188085638</v>
      </c>
      <c r="N1125" s="1101">
        <v>204.92</v>
      </c>
      <c r="O1125" s="603">
        <f t="shared" si="135"/>
        <v>1.3828661198250893</v>
      </c>
      <c r="P1125" s="603">
        <f t="shared" si="134"/>
        <v>404.89931285138283</v>
      </c>
      <c r="Q1125" s="604">
        <f t="shared" si="136"/>
        <v>82.97196718950536</v>
      </c>
      <c r="S1125" s="58"/>
      <c r="T1125" s="58"/>
    </row>
    <row r="1126" spans="1:20" ht="12.75">
      <c r="A1126" s="1737"/>
      <c r="B1126" s="116">
        <v>4</v>
      </c>
      <c r="C1126" s="123" t="s">
        <v>482</v>
      </c>
      <c r="D1126" s="116">
        <v>12</v>
      </c>
      <c r="E1126" s="116">
        <v>1962</v>
      </c>
      <c r="F1126" s="602">
        <v>6.63</v>
      </c>
      <c r="G1126" s="1098">
        <v>0.997166</v>
      </c>
      <c r="H1126" s="602">
        <v>1.92</v>
      </c>
      <c r="I1126" s="1098">
        <v>3.71283</v>
      </c>
      <c r="J1126" s="602">
        <v>533.7</v>
      </c>
      <c r="K1126" s="600">
        <v>3.71283</v>
      </c>
      <c r="L1126" s="602">
        <v>533.7</v>
      </c>
      <c r="M1126" s="1100">
        <f t="shared" si="133"/>
        <v>0.006956773468240584</v>
      </c>
      <c r="N1126" s="1101">
        <v>204.92</v>
      </c>
      <c r="O1126" s="603">
        <f t="shared" si="135"/>
        <v>1.4255820191118602</v>
      </c>
      <c r="P1126" s="603">
        <f t="shared" si="134"/>
        <v>417.406408094435</v>
      </c>
      <c r="Q1126" s="604">
        <f t="shared" si="136"/>
        <v>85.53492114671161</v>
      </c>
      <c r="S1126" s="58"/>
      <c r="T1126" s="58"/>
    </row>
    <row r="1127" spans="1:20" ht="12.75">
      <c r="A1127" s="1737"/>
      <c r="B1127" s="116">
        <v>5</v>
      </c>
      <c r="C1127" s="123" t="s">
        <v>483</v>
      </c>
      <c r="D1127" s="116">
        <v>12</v>
      </c>
      <c r="E1127" s="116">
        <v>1963</v>
      </c>
      <c r="F1127" s="602">
        <v>5.62</v>
      </c>
      <c r="G1127" s="1098">
        <v>0.868014</v>
      </c>
      <c r="H1127" s="602">
        <v>1.92</v>
      </c>
      <c r="I1127" s="1098">
        <v>2.83168</v>
      </c>
      <c r="J1127" s="602">
        <v>532.45</v>
      </c>
      <c r="K1127" s="600">
        <v>2.83168</v>
      </c>
      <c r="L1127" s="602">
        <v>532.45</v>
      </c>
      <c r="M1127" s="1100">
        <f t="shared" si="133"/>
        <v>0.005318208282467837</v>
      </c>
      <c r="N1127" s="1101">
        <v>204.92</v>
      </c>
      <c r="O1127" s="603">
        <f t="shared" si="135"/>
        <v>1.089807241243309</v>
      </c>
      <c r="P1127" s="603">
        <f t="shared" si="134"/>
        <v>319.0924969480702</v>
      </c>
      <c r="Q1127" s="604">
        <f t="shared" si="136"/>
        <v>65.38843447459854</v>
      </c>
      <c r="S1127" s="58"/>
      <c r="T1127" s="58"/>
    </row>
    <row r="1128" spans="1:20" ht="12.75">
      <c r="A1128" s="1737"/>
      <c r="B1128" s="116">
        <v>6</v>
      </c>
      <c r="C1128" s="123" t="s">
        <v>484</v>
      </c>
      <c r="D1128" s="116">
        <v>55</v>
      </c>
      <c r="E1128" s="116">
        <v>1966</v>
      </c>
      <c r="F1128" s="602">
        <v>27.08</v>
      </c>
      <c r="G1128" s="1098">
        <v>4.9538</v>
      </c>
      <c r="H1128" s="602">
        <v>8.8</v>
      </c>
      <c r="I1128" s="1098">
        <v>13.3262</v>
      </c>
      <c r="J1128" s="602">
        <v>2564.02</v>
      </c>
      <c r="K1128" s="600">
        <v>13.3262</v>
      </c>
      <c r="L1128" s="602">
        <v>2564.02</v>
      </c>
      <c r="M1128" s="1100">
        <f t="shared" si="133"/>
        <v>0.005197385355808457</v>
      </c>
      <c r="N1128" s="1101">
        <v>204.92</v>
      </c>
      <c r="O1128" s="603">
        <f t="shared" si="135"/>
        <v>1.0650482071122689</v>
      </c>
      <c r="P1128" s="603">
        <f t="shared" si="134"/>
        <v>311.84312134850745</v>
      </c>
      <c r="Q1128" s="604">
        <f t="shared" si="136"/>
        <v>63.90289242673613</v>
      </c>
      <c r="S1128" s="58"/>
      <c r="T1128" s="58"/>
    </row>
    <row r="1129" spans="1:20" ht="12.75">
      <c r="A1129" s="1737"/>
      <c r="B1129" s="116">
        <v>7</v>
      </c>
      <c r="C1129" s="123" t="s">
        <v>485</v>
      </c>
      <c r="D1129" s="116">
        <v>12</v>
      </c>
      <c r="E1129" s="116">
        <v>1983</v>
      </c>
      <c r="F1129" s="602">
        <v>8.8</v>
      </c>
      <c r="G1129" s="1098"/>
      <c r="H1129" s="602"/>
      <c r="I1129" s="1098">
        <v>8.8</v>
      </c>
      <c r="J1129" s="602">
        <v>762.17</v>
      </c>
      <c r="K1129" s="600">
        <v>8.8</v>
      </c>
      <c r="L1129" s="602">
        <v>762.17</v>
      </c>
      <c r="M1129" s="1100">
        <f t="shared" si="133"/>
        <v>0.01154598055551911</v>
      </c>
      <c r="N1129" s="1101">
        <v>204.92</v>
      </c>
      <c r="O1129" s="603">
        <f t="shared" si="135"/>
        <v>2.3660023354369764</v>
      </c>
      <c r="P1129" s="603">
        <f t="shared" si="134"/>
        <v>692.7588333311467</v>
      </c>
      <c r="Q1129" s="604">
        <f t="shared" si="136"/>
        <v>141.9601401262186</v>
      </c>
      <c r="S1129" s="58"/>
      <c r="T1129" s="58"/>
    </row>
    <row r="1130" spans="1:20" ht="12.75" customHeight="1">
      <c r="A1130" s="1737"/>
      <c r="B1130" s="116">
        <v>8</v>
      </c>
      <c r="C1130" s="123" t="s">
        <v>486</v>
      </c>
      <c r="D1130" s="116">
        <v>60</v>
      </c>
      <c r="E1130" s="116">
        <v>1986</v>
      </c>
      <c r="F1130" s="602">
        <v>35.29</v>
      </c>
      <c r="G1130" s="1098">
        <v>7.814453</v>
      </c>
      <c r="H1130" s="602">
        <v>9.28</v>
      </c>
      <c r="I1130" s="1098">
        <v>18.19555</v>
      </c>
      <c r="J1130" s="602">
        <v>3808.22</v>
      </c>
      <c r="K1130" s="600">
        <v>18.19555</v>
      </c>
      <c r="L1130" s="602">
        <v>3808.22</v>
      </c>
      <c r="M1130" s="1100">
        <f t="shared" si="133"/>
        <v>0.0047779671342516985</v>
      </c>
      <c r="N1130" s="1101">
        <v>204.92</v>
      </c>
      <c r="O1130" s="603">
        <f t="shared" si="135"/>
        <v>0.979101025150858</v>
      </c>
      <c r="P1130" s="603">
        <f t="shared" si="134"/>
        <v>286.6780280551019</v>
      </c>
      <c r="Q1130" s="604">
        <f t="shared" si="136"/>
        <v>58.74606150905148</v>
      </c>
      <c r="S1130" s="58"/>
      <c r="T1130" s="58"/>
    </row>
    <row r="1131" spans="1:20" ht="12.75">
      <c r="A1131" s="1737"/>
      <c r="B1131" s="116">
        <v>9</v>
      </c>
      <c r="C1131" s="123" t="s">
        <v>487</v>
      </c>
      <c r="D1131" s="116">
        <v>24</v>
      </c>
      <c r="E1131" s="116">
        <v>1991</v>
      </c>
      <c r="F1131" s="602">
        <v>12.7</v>
      </c>
      <c r="G1131" s="1098">
        <v>2.401692</v>
      </c>
      <c r="H1131" s="602">
        <v>3.84</v>
      </c>
      <c r="I1131" s="1098">
        <v>6.45829</v>
      </c>
      <c r="J1131" s="602">
        <v>1163.97</v>
      </c>
      <c r="K1131" s="600">
        <v>6.45829</v>
      </c>
      <c r="L1131" s="602">
        <v>1163.97</v>
      </c>
      <c r="M1131" s="1100">
        <f t="shared" si="133"/>
        <v>0.005548502109160889</v>
      </c>
      <c r="N1131" s="1101">
        <v>204.92</v>
      </c>
      <c r="O1131" s="603">
        <f t="shared" si="135"/>
        <v>1.1369990522092492</v>
      </c>
      <c r="P1131" s="603">
        <f t="shared" si="134"/>
        <v>332.91012654965334</v>
      </c>
      <c r="Q1131" s="604">
        <f t="shared" si="136"/>
        <v>68.21994313255496</v>
      </c>
      <c r="S1131" s="58"/>
      <c r="T1131" s="58"/>
    </row>
    <row r="1132" spans="1:20" ht="13.5" thickBot="1">
      <c r="A1132" s="1738"/>
      <c r="B1132" s="119"/>
      <c r="C1132" s="124"/>
      <c r="D1132" s="119"/>
      <c r="E1132" s="119"/>
      <c r="F1132" s="607"/>
      <c r="G1132" s="1500"/>
      <c r="H1132" s="607"/>
      <c r="I1132" s="1500"/>
      <c r="J1132" s="607"/>
      <c r="K1132" s="1078"/>
      <c r="L1132" s="607"/>
      <c r="M1132" s="1501"/>
      <c r="N1132" s="1544"/>
      <c r="O1132" s="608"/>
      <c r="P1132" s="608"/>
      <c r="Q1132" s="609"/>
      <c r="S1132" s="58"/>
      <c r="T1132" s="58"/>
    </row>
    <row r="1133" spans="1:20" ht="12.75" customHeight="1">
      <c r="A1133" s="1739" t="s">
        <v>178</v>
      </c>
      <c r="B1133" s="1554">
        <v>1</v>
      </c>
      <c r="C1133" s="1555" t="s">
        <v>488</v>
      </c>
      <c r="D1133" s="1554">
        <v>60</v>
      </c>
      <c r="E1133" s="1554">
        <v>1968</v>
      </c>
      <c r="F1133" s="1556">
        <v>53.04</v>
      </c>
      <c r="G1133" s="1557">
        <v>3.68355</v>
      </c>
      <c r="H1133" s="1558">
        <v>9.6</v>
      </c>
      <c r="I1133" s="1557">
        <v>39.98347</v>
      </c>
      <c r="J1133" s="1556">
        <v>2726.22</v>
      </c>
      <c r="K1133" s="1559">
        <v>39.98348</v>
      </c>
      <c r="L1133" s="1556">
        <v>2726.22</v>
      </c>
      <c r="M1133" s="1560">
        <f aca="true" t="shared" si="137" ref="M1133:M1140">K1133/L1133</f>
        <v>0.014666270513751642</v>
      </c>
      <c r="N1133" s="1561">
        <v>204.92</v>
      </c>
      <c r="O1133" s="1562">
        <f aca="true" t="shared" si="138" ref="O1133:O1140">K1133*N1133/J1133</f>
        <v>3.0054121536779865</v>
      </c>
      <c r="P1133" s="1562">
        <f aca="true" t="shared" si="139" ref="P1133:P1140">M1133*60*1000</f>
        <v>879.9762308250986</v>
      </c>
      <c r="Q1133" s="1563">
        <f aca="true" t="shared" si="140" ref="Q1133:Q1140">O1133*60</f>
        <v>180.3247292206792</v>
      </c>
      <c r="S1133" s="58"/>
      <c r="T1133" s="58"/>
    </row>
    <row r="1134" spans="1:20" ht="12.75">
      <c r="A1134" s="1740"/>
      <c r="B1134" s="1564">
        <v>2</v>
      </c>
      <c r="C1134" s="1565" t="s">
        <v>489</v>
      </c>
      <c r="D1134" s="1564">
        <v>50</v>
      </c>
      <c r="E1134" s="1564">
        <v>1975</v>
      </c>
      <c r="F1134" s="1566">
        <v>44.8</v>
      </c>
      <c r="G1134" s="1567">
        <v>3.825</v>
      </c>
      <c r="H1134" s="1566">
        <v>7.68</v>
      </c>
      <c r="I1134" s="1567">
        <v>33.295</v>
      </c>
      <c r="J1134" s="1566">
        <v>2485.16</v>
      </c>
      <c r="K1134" s="1568">
        <v>33.295</v>
      </c>
      <c r="L1134" s="1566">
        <v>2485.16</v>
      </c>
      <c r="M1134" s="1569">
        <f t="shared" si="137"/>
        <v>0.013397527724573068</v>
      </c>
      <c r="N1134" s="1570">
        <v>204.92</v>
      </c>
      <c r="O1134" s="1571">
        <f t="shared" si="138"/>
        <v>2.7454213813195127</v>
      </c>
      <c r="P1134" s="1571">
        <f t="shared" si="139"/>
        <v>803.851663474384</v>
      </c>
      <c r="Q1134" s="1572">
        <f t="shared" si="140"/>
        <v>164.72528287917078</v>
      </c>
      <c r="S1134" s="58"/>
      <c r="T1134" s="58"/>
    </row>
    <row r="1135" spans="1:20" ht="12.75">
      <c r="A1135" s="1740"/>
      <c r="B1135" s="1564">
        <v>3</v>
      </c>
      <c r="C1135" s="1565" t="s">
        <v>490</v>
      </c>
      <c r="D1135" s="1564">
        <v>30</v>
      </c>
      <c r="E1135" s="1564">
        <v>1992</v>
      </c>
      <c r="F1135" s="1566">
        <v>30.11</v>
      </c>
      <c r="G1135" s="1567">
        <v>3.4002</v>
      </c>
      <c r="H1135" s="1573">
        <v>4.8</v>
      </c>
      <c r="I1135" s="1567">
        <v>21.9098</v>
      </c>
      <c r="J1135" s="1566">
        <v>1576.72</v>
      </c>
      <c r="K1135" s="1568">
        <v>21.9098</v>
      </c>
      <c r="L1135" s="1566">
        <v>1576.72</v>
      </c>
      <c r="M1135" s="1569">
        <f t="shared" si="137"/>
        <v>0.013895809021259323</v>
      </c>
      <c r="N1135" s="1570">
        <v>204.92</v>
      </c>
      <c r="O1135" s="1571">
        <f t="shared" si="138"/>
        <v>2.84752918463646</v>
      </c>
      <c r="P1135" s="1571">
        <f t="shared" si="139"/>
        <v>833.7485412755594</v>
      </c>
      <c r="Q1135" s="1572">
        <f t="shared" si="140"/>
        <v>170.85175107818762</v>
      </c>
      <c r="S1135" s="58"/>
      <c r="T1135" s="58"/>
    </row>
    <row r="1136" spans="1:20" ht="12.75">
      <c r="A1136" s="1740"/>
      <c r="B1136" s="1564">
        <v>4</v>
      </c>
      <c r="C1136" s="1565" t="s">
        <v>491</v>
      </c>
      <c r="D1136" s="1564">
        <v>30</v>
      </c>
      <c r="E1136" s="1564">
        <v>1992</v>
      </c>
      <c r="F1136" s="1566">
        <v>30.9</v>
      </c>
      <c r="G1136" s="1567">
        <v>3.34353</v>
      </c>
      <c r="H1136" s="1566">
        <v>4.64</v>
      </c>
      <c r="I1136" s="1567">
        <v>22.91647</v>
      </c>
      <c r="J1136" s="1566">
        <v>1521.17</v>
      </c>
      <c r="K1136" s="1568">
        <v>22.91647</v>
      </c>
      <c r="L1136" s="1566">
        <v>1521.17</v>
      </c>
      <c r="M1136" s="1569">
        <f t="shared" si="137"/>
        <v>0.015065028892234267</v>
      </c>
      <c r="N1136" s="1570">
        <v>204.92</v>
      </c>
      <c r="O1136" s="1571">
        <f t="shared" si="138"/>
        <v>3.087125720596646</v>
      </c>
      <c r="P1136" s="1571">
        <f t="shared" si="139"/>
        <v>903.901733534056</v>
      </c>
      <c r="Q1136" s="1572">
        <f t="shared" si="140"/>
        <v>185.22754323579875</v>
      </c>
      <c r="S1136" s="58"/>
      <c r="T1136" s="58"/>
    </row>
    <row r="1137" spans="1:20" ht="12.75">
      <c r="A1137" s="1740"/>
      <c r="B1137" s="1564">
        <v>5</v>
      </c>
      <c r="C1137" s="1565" t="s">
        <v>492</v>
      </c>
      <c r="D1137" s="1564">
        <v>40</v>
      </c>
      <c r="E1137" s="1564">
        <v>1973</v>
      </c>
      <c r="F1137" s="1566">
        <v>50.19</v>
      </c>
      <c r="G1137" s="1567">
        <v>4.5336</v>
      </c>
      <c r="H1137" s="1566">
        <v>6.16</v>
      </c>
      <c r="I1137" s="1567">
        <v>39.4964</v>
      </c>
      <c r="J1137" s="1573">
        <v>2565.4</v>
      </c>
      <c r="K1137" s="1568">
        <v>39.4964</v>
      </c>
      <c r="L1137" s="1573">
        <v>2565.4</v>
      </c>
      <c r="M1137" s="1569">
        <f t="shared" si="137"/>
        <v>0.015395805722304513</v>
      </c>
      <c r="N1137" s="1570">
        <v>204.92</v>
      </c>
      <c r="O1137" s="1571">
        <f t="shared" si="138"/>
        <v>3.154908508614641</v>
      </c>
      <c r="P1137" s="1571">
        <f t="shared" si="139"/>
        <v>923.7483433382708</v>
      </c>
      <c r="Q1137" s="1572">
        <f t="shared" si="140"/>
        <v>189.29451051687846</v>
      </c>
      <c r="S1137" s="58"/>
      <c r="T1137" s="58"/>
    </row>
    <row r="1138" spans="1:20" ht="12.75">
      <c r="A1138" s="1740"/>
      <c r="B1138" s="1564">
        <v>6</v>
      </c>
      <c r="C1138" s="1565" t="s">
        <v>493</v>
      </c>
      <c r="D1138" s="1564">
        <v>60</v>
      </c>
      <c r="E1138" s="1564">
        <v>1980</v>
      </c>
      <c r="F1138" s="1566">
        <v>55.8</v>
      </c>
      <c r="G1138" s="1567">
        <v>7.19709</v>
      </c>
      <c r="H1138" s="1566">
        <v>9.44</v>
      </c>
      <c r="I1138" s="1567">
        <v>39.16291</v>
      </c>
      <c r="J1138" s="1573">
        <v>3091.1</v>
      </c>
      <c r="K1138" s="1568">
        <v>39.16291</v>
      </c>
      <c r="L1138" s="1573">
        <v>3091.1</v>
      </c>
      <c r="M1138" s="1569">
        <f t="shared" si="137"/>
        <v>0.012669570702985992</v>
      </c>
      <c r="N1138" s="1570">
        <v>204.92</v>
      </c>
      <c r="O1138" s="1571">
        <f t="shared" si="138"/>
        <v>2.596248428455889</v>
      </c>
      <c r="P1138" s="1571">
        <f t="shared" si="139"/>
        <v>760.1742421791595</v>
      </c>
      <c r="Q1138" s="1572">
        <f t="shared" si="140"/>
        <v>155.77490570735335</v>
      </c>
      <c r="S1138" s="58"/>
      <c r="T1138" s="58"/>
    </row>
    <row r="1139" spans="1:20" ht="12.75">
      <c r="A1139" s="1740"/>
      <c r="B1139" s="1564">
        <v>7</v>
      </c>
      <c r="C1139" s="1565" t="s">
        <v>494</v>
      </c>
      <c r="D1139" s="1564">
        <v>60</v>
      </c>
      <c r="E1139" s="1564">
        <v>1974</v>
      </c>
      <c r="F1139" s="1566">
        <v>56.53</v>
      </c>
      <c r="G1139" s="1567">
        <v>5.27031</v>
      </c>
      <c r="H1139" s="1573">
        <v>9.6</v>
      </c>
      <c r="I1139" s="1567">
        <v>41.65969</v>
      </c>
      <c r="J1139" s="1566">
        <v>3118.24</v>
      </c>
      <c r="K1139" s="1568">
        <v>41.65969</v>
      </c>
      <c r="L1139" s="1566">
        <v>3118.24</v>
      </c>
      <c r="M1139" s="1569">
        <f t="shared" si="137"/>
        <v>0.01336000115449741</v>
      </c>
      <c r="N1139" s="1570">
        <v>204.92</v>
      </c>
      <c r="O1139" s="1571">
        <f t="shared" si="138"/>
        <v>2.737731436579609</v>
      </c>
      <c r="P1139" s="1571">
        <f t="shared" si="139"/>
        <v>801.6000692698447</v>
      </c>
      <c r="Q1139" s="1572">
        <f t="shared" si="140"/>
        <v>164.26388619477655</v>
      </c>
      <c r="S1139" s="58"/>
      <c r="T1139" s="58"/>
    </row>
    <row r="1140" spans="1:20" ht="12.75">
      <c r="A1140" s="1740"/>
      <c r="B1140" s="1564">
        <v>8</v>
      </c>
      <c r="C1140" s="1565" t="s">
        <v>495</v>
      </c>
      <c r="D1140" s="1564">
        <v>100</v>
      </c>
      <c r="E1140" s="1564">
        <v>1973</v>
      </c>
      <c r="F1140" s="1574">
        <v>65.25</v>
      </c>
      <c r="G1140" s="1567">
        <v>6.707</v>
      </c>
      <c r="H1140" s="1573">
        <v>16</v>
      </c>
      <c r="I1140" s="1567">
        <v>42.54299</v>
      </c>
      <c r="J1140" s="1566">
        <v>3676.85</v>
      </c>
      <c r="K1140" s="1568">
        <v>42.54299</v>
      </c>
      <c r="L1140" s="1566">
        <v>3676.85</v>
      </c>
      <c r="M1140" s="1569">
        <f t="shared" si="137"/>
        <v>0.0115704992044821</v>
      </c>
      <c r="N1140" s="1570">
        <v>204.92</v>
      </c>
      <c r="O1140" s="1571">
        <f t="shared" si="138"/>
        <v>2.3710266969824714</v>
      </c>
      <c r="P1140" s="1571">
        <f t="shared" si="139"/>
        <v>694.2299522689259</v>
      </c>
      <c r="Q1140" s="1572">
        <f t="shared" si="140"/>
        <v>142.2616018189483</v>
      </c>
      <c r="S1140" s="58"/>
      <c r="T1140" s="58"/>
    </row>
    <row r="1141" spans="1:20" ht="12.75">
      <c r="A1141" s="1740"/>
      <c r="B1141" s="1564"/>
      <c r="C1141" s="1565"/>
      <c r="D1141" s="1564"/>
      <c r="E1141" s="1564"/>
      <c r="F1141" s="1575"/>
      <c r="G1141" s="1567"/>
      <c r="H1141" s="1573"/>
      <c r="I1141" s="1567"/>
      <c r="J1141" s="1566"/>
      <c r="K1141" s="1568"/>
      <c r="L1141" s="1566"/>
      <c r="M1141" s="1569"/>
      <c r="N1141" s="1570"/>
      <c r="O1141" s="1571"/>
      <c r="P1141" s="1571"/>
      <c r="Q1141" s="1572"/>
      <c r="S1141" s="58"/>
      <c r="T1141" s="58"/>
    </row>
    <row r="1142" spans="1:20" ht="13.5" thickBot="1">
      <c r="A1142" s="1741"/>
      <c r="B1142" s="1576"/>
      <c r="C1142" s="1577"/>
      <c r="D1142" s="1576"/>
      <c r="E1142" s="1576"/>
      <c r="F1142" s="1578"/>
      <c r="G1142" s="1579"/>
      <c r="H1142" s="1580"/>
      <c r="I1142" s="1579"/>
      <c r="J1142" s="1581"/>
      <c r="K1142" s="1582"/>
      <c r="L1142" s="1581"/>
      <c r="M1142" s="1583"/>
      <c r="N1142" s="1584"/>
      <c r="O1142" s="1585"/>
      <c r="P1142" s="1585"/>
      <c r="Q1142" s="1586"/>
      <c r="S1142" s="58"/>
      <c r="T1142" s="58"/>
    </row>
    <row r="1143" spans="1:20" ht="12.75" customHeight="1">
      <c r="A1143" s="1742" t="s">
        <v>189</v>
      </c>
      <c r="B1143" s="1516">
        <v>1</v>
      </c>
      <c r="C1143" s="1517" t="s">
        <v>496</v>
      </c>
      <c r="D1143" s="1516">
        <v>50</v>
      </c>
      <c r="E1143" s="1516">
        <v>1988</v>
      </c>
      <c r="F1143" s="1518">
        <v>52.09</v>
      </c>
      <c r="G1143" s="1519">
        <v>4.64694</v>
      </c>
      <c r="H1143" s="1518">
        <v>7.84</v>
      </c>
      <c r="I1143" s="1519">
        <v>39.60306</v>
      </c>
      <c r="J1143" s="1518">
        <v>2389.81</v>
      </c>
      <c r="K1143" s="1520">
        <v>39.60306</v>
      </c>
      <c r="L1143" s="1518">
        <v>2389.81</v>
      </c>
      <c r="M1143" s="1521">
        <f aca="true" t="shared" si="141" ref="M1143:M1148">K1143/L1143</f>
        <v>0.016571635401977564</v>
      </c>
      <c r="N1143" s="1522">
        <v>204.92</v>
      </c>
      <c r="O1143" s="1523">
        <f aca="true" t="shared" si="142" ref="O1143:O1148">K1143*N1143/J1143</f>
        <v>3.395859526573242</v>
      </c>
      <c r="P1143" s="1523">
        <f aca="true" t="shared" si="143" ref="P1143:P1148">M1143*60*1000</f>
        <v>994.2981241186538</v>
      </c>
      <c r="Q1143" s="1524">
        <f aca="true" t="shared" si="144" ref="Q1143:Q1148">O1143*60</f>
        <v>203.75157159439453</v>
      </c>
      <c r="S1143" s="58"/>
      <c r="T1143" s="58"/>
    </row>
    <row r="1144" spans="1:20" ht="12.75">
      <c r="A1144" s="1743"/>
      <c r="B1144" s="1525">
        <v>2</v>
      </c>
      <c r="C1144" s="1526" t="s">
        <v>497</v>
      </c>
      <c r="D1144" s="1525">
        <v>60</v>
      </c>
      <c r="E1144" s="1525">
        <v>1985</v>
      </c>
      <c r="F1144" s="1527">
        <v>95</v>
      </c>
      <c r="G1144" s="1528">
        <v>6.97041</v>
      </c>
      <c r="H1144" s="1527">
        <v>9.36</v>
      </c>
      <c r="I1144" s="1528">
        <v>78.66959</v>
      </c>
      <c r="J1144" s="1527">
        <v>3912.05</v>
      </c>
      <c r="K1144" s="1529">
        <v>78.66959</v>
      </c>
      <c r="L1144" s="1527">
        <v>3912.05</v>
      </c>
      <c r="M1144" s="1530">
        <f t="shared" si="141"/>
        <v>0.020109556370700783</v>
      </c>
      <c r="N1144" s="1531">
        <v>204.92</v>
      </c>
      <c r="O1144" s="1532">
        <f t="shared" si="142"/>
        <v>4.120850291484004</v>
      </c>
      <c r="P1144" s="1532">
        <f t="shared" si="143"/>
        <v>1206.573382242047</v>
      </c>
      <c r="Q1144" s="1533">
        <f t="shared" si="144"/>
        <v>247.25101748904024</v>
      </c>
      <c r="S1144" s="58"/>
      <c r="T1144" s="58"/>
    </row>
    <row r="1145" spans="1:20" ht="12.75">
      <c r="A1145" s="1743"/>
      <c r="B1145" s="1525">
        <v>3</v>
      </c>
      <c r="C1145" s="1526" t="s">
        <v>498</v>
      </c>
      <c r="D1145" s="1525">
        <v>85</v>
      </c>
      <c r="E1145" s="1525">
        <v>1970</v>
      </c>
      <c r="F1145" s="1527">
        <v>86.07</v>
      </c>
      <c r="G1145" s="1528">
        <v>5.32698</v>
      </c>
      <c r="H1145" s="1534">
        <v>13.6</v>
      </c>
      <c r="I1145" s="1528">
        <v>68.17708</v>
      </c>
      <c r="J1145" s="1527">
        <v>3789.83</v>
      </c>
      <c r="K1145" s="1529">
        <v>68.17708</v>
      </c>
      <c r="L1145" s="1527">
        <v>3789.83</v>
      </c>
      <c r="M1145" s="1530">
        <f t="shared" si="141"/>
        <v>0.01798948237783753</v>
      </c>
      <c r="N1145" s="1531">
        <v>204.92</v>
      </c>
      <c r="O1145" s="1532">
        <f t="shared" si="142"/>
        <v>3.6864047288664663</v>
      </c>
      <c r="P1145" s="1532">
        <f t="shared" si="143"/>
        <v>1079.3689426702517</v>
      </c>
      <c r="Q1145" s="1533">
        <f t="shared" si="144"/>
        <v>221.184283731988</v>
      </c>
      <c r="S1145" s="58"/>
      <c r="T1145" s="58"/>
    </row>
    <row r="1146" spans="1:20" ht="12.75">
      <c r="A1146" s="1743"/>
      <c r="B1146" s="1525">
        <v>4</v>
      </c>
      <c r="C1146" s="1526" t="s">
        <v>499</v>
      </c>
      <c r="D1146" s="1525">
        <v>85</v>
      </c>
      <c r="E1146" s="1525">
        <v>1970</v>
      </c>
      <c r="F1146" s="1527">
        <v>87.3</v>
      </c>
      <c r="G1146" s="1528">
        <v>7.25376</v>
      </c>
      <c r="H1146" s="1534">
        <v>13.6</v>
      </c>
      <c r="I1146" s="1528">
        <v>66.44624</v>
      </c>
      <c r="J1146" s="1527">
        <v>3839.76</v>
      </c>
      <c r="K1146" s="1529">
        <v>66.44624</v>
      </c>
      <c r="L1146" s="1527">
        <v>3839.76</v>
      </c>
      <c r="M1146" s="1530">
        <f t="shared" si="141"/>
        <v>0.017304789882701004</v>
      </c>
      <c r="N1146" s="1531">
        <v>204.92</v>
      </c>
      <c r="O1146" s="1532">
        <f t="shared" si="142"/>
        <v>3.546097542763089</v>
      </c>
      <c r="P1146" s="1532">
        <f t="shared" si="143"/>
        <v>1038.2873929620603</v>
      </c>
      <c r="Q1146" s="1533">
        <f t="shared" si="144"/>
        <v>212.76585256578534</v>
      </c>
      <c r="S1146" s="58"/>
      <c r="T1146" s="58"/>
    </row>
    <row r="1147" spans="1:20" ht="12.75">
      <c r="A1147" s="1743"/>
      <c r="B1147" s="1525">
        <v>5</v>
      </c>
      <c r="C1147" s="1526" t="s">
        <v>500</v>
      </c>
      <c r="D1147" s="1525">
        <v>60</v>
      </c>
      <c r="E1147" s="1525">
        <v>1981</v>
      </c>
      <c r="F1147" s="1527">
        <v>65.23</v>
      </c>
      <c r="G1147" s="1528">
        <v>5.21364</v>
      </c>
      <c r="H1147" s="1534">
        <v>9.6</v>
      </c>
      <c r="I1147" s="1528">
        <v>50.41635</v>
      </c>
      <c r="J1147" s="1527">
        <v>3122.77</v>
      </c>
      <c r="K1147" s="1529">
        <v>50.41635</v>
      </c>
      <c r="L1147" s="1527">
        <v>3122.77</v>
      </c>
      <c r="M1147" s="1530">
        <f t="shared" si="141"/>
        <v>0.01614475289566635</v>
      </c>
      <c r="N1147" s="1531">
        <v>204.92</v>
      </c>
      <c r="O1147" s="1532">
        <f t="shared" si="142"/>
        <v>3.308382763379948</v>
      </c>
      <c r="P1147" s="1532">
        <f t="shared" si="143"/>
        <v>968.6851737399809</v>
      </c>
      <c r="Q1147" s="1533">
        <f t="shared" si="144"/>
        <v>198.5029658027969</v>
      </c>
      <c r="S1147" s="58"/>
      <c r="T1147" s="58"/>
    </row>
    <row r="1148" spans="1:20" ht="12.75">
      <c r="A1148" s="1743"/>
      <c r="B1148" s="1525">
        <v>6</v>
      </c>
      <c r="C1148" s="1526" t="s">
        <v>501</v>
      </c>
      <c r="D1148" s="1525">
        <v>7</v>
      </c>
      <c r="E1148" s="1525">
        <v>1955</v>
      </c>
      <c r="F1148" s="1527">
        <v>8.8</v>
      </c>
      <c r="G1148" s="1534"/>
      <c r="H1148" s="1534"/>
      <c r="I1148" s="1527">
        <v>8.8</v>
      </c>
      <c r="J1148" s="1527">
        <v>326.22</v>
      </c>
      <c r="K1148" s="1529">
        <v>8.8</v>
      </c>
      <c r="L1148" s="1527">
        <v>326.22</v>
      </c>
      <c r="M1148" s="1530">
        <f t="shared" si="141"/>
        <v>0.02697566059714303</v>
      </c>
      <c r="N1148" s="1531">
        <v>204.92</v>
      </c>
      <c r="O1148" s="1532">
        <f t="shared" si="142"/>
        <v>5.52785236956655</v>
      </c>
      <c r="P1148" s="1532">
        <f t="shared" si="143"/>
        <v>1618.539635828582</v>
      </c>
      <c r="Q1148" s="1533">
        <f t="shared" si="144"/>
        <v>331.671142173993</v>
      </c>
      <c r="S1148" s="58"/>
      <c r="T1148" s="58"/>
    </row>
    <row r="1149" spans="1:20" ht="12.75">
      <c r="A1149" s="1743"/>
      <c r="B1149" s="1525"/>
      <c r="C1149" s="1526"/>
      <c r="D1149" s="1525"/>
      <c r="E1149" s="1525"/>
      <c r="F1149" s="1527"/>
      <c r="G1149" s="1534"/>
      <c r="H1149" s="1534"/>
      <c r="I1149" s="1527"/>
      <c r="J1149" s="1527"/>
      <c r="K1149" s="1529"/>
      <c r="L1149" s="1527"/>
      <c r="M1149" s="1530"/>
      <c r="N1149" s="1531"/>
      <c r="O1149" s="1532"/>
      <c r="P1149" s="1532"/>
      <c r="Q1149" s="1533"/>
      <c r="S1149" s="58"/>
      <c r="T1149" s="58"/>
    </row>
    <row r="1150" spans="1:20" ht="12.75">
      <c r="A1150" s="1743"/>
      <c r="B1150" s="1525"/>
      <c r="C1150" s="1526"/>
      <c r="D1150" s="1525"/>
      <c r="E1150" s="1525"/>
      <c r="F1150" s="1527"/>
      <c r="G1150" s="1534"/>
      <c r="H1150" s="1534"/>
      <c r="I1150" s="1527"/>
      <c r="J1150" s="1527"/>
      <c r="K1150" s="1529"/>
      <c r="L1150" s="1527"/>
      <c r="M1150" s="1530"/>
      <c r="N1150" s="1531"/>
      <c r="O1150" s="1532"/>
      <c r="P1150" s="1532"/>
      <c r="Q1150" s="1533"/>
      <c r="S1150" s="58"/>
      <c r="T1150" s="58"/>
    </row>
    <row r="1151" spans="1:20" ht="12.75">
      <c r="A1151" s="1743"/>
      <c r="B1151" s="1525"/>
      <c r="C1151" s="1526"/>
      <c r="D1151" s="1525"/>
      <c r="E1151" s="1525"/>
      <c r="F1151" s="1527"/>
      <c r="G1151" s="1534"/>
      <c r="H1151" s="1534"/>
      <c r="I1151" s="1527"/>
      <c r="J1151" s="1527"/>
      <c r="K1151" s="1529"/>
      <c r="L1151" s="1527"/>
      <c r="M1151" s="1530"/>
      <c r="N1151" s="1531"/>
      <c r="O1151" s="1532"/>
      <c r="P1151" s="1532"/>
      <c r="Q1151" s="1533"/>
      <c r="S1151" s="58"/>
      <c r="T1151" s="58"/>
    </row>
    <row r="1152" spans="1:20" ht="13.5" thickBot="1">
      <c r="A1152" s="1744"/>
      <c r="B1152" s="1535"/>
      <c r="C1152" s="1536"/>
      <c r="D1152" s="1535"/>
      <c r="E1152" s="1535"/>
      <c r="F1152" s="1537"/>
      <c r="G1152" s="1538"/>
      <c r="H1152" s="1538"/>
      <c r="I1152" s="1537"/>
      <c r="J1152" s="1537"/>
      <c r="K1152" s="1539"/>
      <c r="L1152" s="1537"/>
      <c r="M1152" s="1540"/>
      <c r="N1152" s="1541"/>
      <c r="O1152" s="1542"/>
      <c r="P1152" s="1542"/>
      <c r="Q1152" s="1543"/>
      <c r="S1152" s="58"/>
      <c r="T1152" s="58"/>
    </row>
    <row r="1153" spans="1:20" ht="12.75">
      <c r="A1153" s="1878" t="s">
        <v>200</v>
      </c>
      <c r="B1153" s="24">
        <v>1</v>
      </c>
      <c r="C1153" s="1116" t="s">
        <v>502</v>
      </c>
      <c r="D1153" s="24">
        <v>8</v>
      </c>
      <c r="E1153" s="24">
        <v>1976</v>
      </c>
      <c r="F1153" s="1131">
        <v>12.4</v>
      </c>
      <c r="G1153" s="398"/>
      <c r="H1153" s="398"/>
      <c r="I1153" s="1131">
        <v>12.4</v>
      </c>
      <c r="J1153" s="1131">
        <v>404.24</v>
      </c>
      <c r="K1153" s="1109">
        <v>12.4</v>
      </c>
      <c r="L1153" s="1131">
        <v>404.24</v>
      </c>
      <c r="M1153" s="1507">
        <f aca="true" t="shared" si="145" ref="M1153:M1159">K1153/L1153</f>
        <v>0.03067484662576687</v>
      </c>
      <c r="N1153" s="1130">
        <v>204.92</v>
      </c>
      <c r="O1153" s="1508">
        <f aca="true" t="shared" si="146" ref="O1153:O1159">K1153*N1153/J1153</f>
        <v>6.285889570552147</v>
      </c>
      <c r="P1153" s="1508">
        <f aca="true" t="shared" si="147" ref="P1153:P1159">M1153*60*1000</f>
        <v>1840.4907975460123</v>
      </c>
      <c r="Q1153" s="1509">
        <f aca="true" t="shared" si="148" ref="Q1153:Q1159">O1153*60</f>
        <v>377.15337423312883</v>
      </c>
      <c r="S1153" s="58"/>
      <c r="T1153" s="58"/>
    </row>
    <row r="1154" spans="1:20" ht="12.75">
      <c r="A1154" s="1879"/>
      <c r="B1154" s="26">
        <v>2</v>
      </c>
      <c r="C1154" s="32" t="s">
        <v>503</v>
      </c>
      <c r="D1154" s="26">
        <v>9</v>
      </c>
      <c r="E1154" s="26">
        <v>1961</v>
      </c>
      <c r="F1154" s="38">
        <v>12.3</v>
      </c>
      <c r="G1154" s="393"/>
      <c r="H1154" s="393"/>
      <c r="I1154" s="38">
        <v>12.3</v>
      </c>
      <c r="J1154" s="38">
        <v>391.38</v>
      </c>
      <c r="K1154" s="416">
        <v>12.3</v>
      </c>
      <c r="L1154" s="38">
        <v>391.38</v>
      </c>
      <c r="M1154" s="1510">
        <f t="shared" si="145"/>
        <v>0.03142725739690327</v>
      </c>
      <c r="N1154" s="146">
        <v>204.92</v>
      </c>
      <c r="O1154" s="52">
        <f t="shared" si="146"/>
        <v>6.440073585773417</v>
      </c>
      <c r="P1154" s="52">
        <f t="shared" si="147"/>
        <v>1885.635443814196</v>
      </c>
      <c r="Q1154" s="53">
        <f t="shared" si="148"/>
        <v>386.40441514640503</v>
      </c>
      <c r="S1154" s="58"/>
      <c r="T1154" s="58"/>
    </row>
    <row r="1155" spans="1:20" ht="12.75">
      <c r="A1155" s="1879"/>
      <c r="B1155" s="26">
        <v>3</v>
      </c>
      <c r="C1155" s="32" t="s">
        <v>504</v>
      </c>
      <c r="D1155" s="26">
        <v>16</v>
      </c>
      <c r="E1155" s="26">
        <v>1964</v>
      </c>
      <c r="F1155" s="38">
        <v>20.88</v>
      </c>
      <c r="G1155" s="393"/>
      <c r="H1155" s="393"/>
      <c r="I1155" s="38">
        <v>20.88</v>
      </c>
      <c r="J1155" s="38">
        <v>606.77</v>
      </c>
      <c r="K1155" s="427">
        <v>20.88</v>
      </c>
      <c r="L1155" s="38">
        <v>606.77</v>
      </c>
      <c r="M1155" s="1510">
        <f t="shared" si="145"/>
        <v>0.034411721080475306</v>
      </c>
      <c r="N1155" s="146">
        <v>204.92</v>
      </c>
      <c r="O1155" s="52">
        <f t="shared" si="146"/>
        <v>7.051649883810999</v>
      </c>
      <c r="P1155" s="52">
        <f t="shared" si="147"/>
        <v>2064.7032648285185</v>
      </c>
      <c r="Q1155" s="53">
        <f t="shared" si="148"/>
        <v>423.09899302865995</v>
      </c>
      <c r="S1155" s="58"/>
      <c r="T1155" s="58"/>
    </row>
    <row r="1156" spans="1:20" ht="12.75">
      <c r="A1156" s="1879"/>
      <c r="B1156" s="26">
        <v>4</v>
      </c>
      <c r="C1156" s="32" t="s">
        <v>505</v>
      </c>
      <c r="D1156" s="26">
        <v>24</v>
      </c>
      <c r="E1156" s="26">
        <v>1960</v>
      </c>
      <c r="F1156" s="38">
        <v>30.23</v>
      </c>
      <c r="G1156" s="393"/>
      <c r="H1156" s="393"/>
      <c r="I1156" s="38">
        <v>30.23</v>
      </c>
      <c r="J1156" s="38">
        <v>914.41</v>
      </c>
      <c r="K1156" s="427">
        <v>30.23</v>
      </c>
      <c r="L1156" s="38">
        <v>914.41</v>
      </c>
      <c r="M1156" s="1510">
        <f t="shared" si="145"/>
        <v>0.0330595684649118</v>
      </c>
      <c r="N1156" s="146">
        <v>204.92</v>
      </c>
      <c r="O1156" s="52">
        <f t="shared" si="146"/>
        <v>6.774566769829726</v>
      </c>
      <c r="P1156" s="52">
        <f t="shared" si="147"/>
        <v>1983.574107894708</v>
      </c>
      <c r="Q1156" s="53">
        <f t="shared" si="148"/>
        <v>406.47400618978355</v>
      </c>
      <c r="S1156" s="58"/>
      <c r="T1156" s="58"/>
    </row>
    <row r="1157" spans="1:20" ht="12.75">
      <c r="A1157" s="1879"/>
      <c r="B1157" s="26">
        <v>5</v>
      </c>
      <c r="C1157" s="32" t="s">
        <v>506</v>
      </c>
      <c r="D1157" s="26">
        <v>24</v>
      </c>
      <c r="E1157" s="26">
        <v>1961</v>
      </c>
      <c r="F1157" s="38">
        <v>27.2</v>
      </c>
      <c r="G1157" s="393"/>
      <c r="H1157" s="393"/>
      <c r="I1157" s="38">
        <v>27.2</v>
      </c>
      <c r="J1157" s="38">
        <v>909.58</v>
      </c>
      <c r="K1157" s="427">
        <v>27.2</v>
      </c>
      <c r="L1157" s="38">
        <v>909.58</v>
      </c>
      <c r="M1157" s="1510">
        <f t="shared" si="145"/>
        <v>0.029903911695507816</v>
      </c>
      <c r="N1157" s="146">
        <v>204.92</v>
      </c>
      <c r="O1157" s="52">
        <f t="shared" si="146"/>
        <v>6.1279095846434615</v>
      </c>
      <c r="P1157" s="52">
        <f t="shared" si="147"/>
        <v>1794.234701730469</v>
      </c>
      <c r="Q1157" s="53">
        <f t="shared" si="148"/>
        <v>367.6745750786077</v>
      </c>
      <c r="S1157" s="58"/>
      <c r="T1157" s="58"/>
    </row>
    <row r="1158" spans="1:20" ht="12.75">
      <c r="A1158" s="1879"/>
      <c r="B1158" s="26">
        <v>6</v>
      </c>
      <c r="C1158" s="32" t="s">
        <v>507</v>
      </c>
      <c r="D1158" s="26">
        <v>10</v>
      </c>
      <c r="E1158" s="26">
        <v>1938</v>
      </c>
      <c r="F1158" s="38">
        <v>10.49</v>
      </c>
      <c r="G1158" s="393"/>
      <c r="H1158" s="393"/>
      <c r="I1158" s="38">
        <v>10.49</v>
      </c>
      <c r="J1158" s="38">
        <v>304.82</v>
      </c>
      <c r="K1158" s="427">
        <v>10.49</v>
      </c>
      <c r="L1158" s="38">
        <v>304.82</v>
      </c>
      <c r="M1158" s="1510">
        <f t="shared" si="145"/>
        <v>0.03441375237845286</v>
      </c>
      <c r="N1158" s="146">
        <v>204.92</v>
      </c>
      <c r="O1158" s="52">
        <f t="shared" si="146"/>
        <v>7.0520661373925595</v>
      </c>
      <c r="P1158" s="52">
        <f t="shared" si="147"/>
        <v>2064.8251427071714</v>
      </c>
      <c r="Q1158" s="53">
        <f t="shared" si="148"/>
        <v>423.1239682435536</v>
      </c>
      <c r="S1158" s="58"/>
      <c r="T1158" s="58"/>
    </row>
    <row r="1159" spans="1:20" ht="12.75">
      <c r="A1159" s="1879"/>
      <c r="B1159" s="26">
        <v>7</v>
      </c>
      <c r="C1159" s="32" t="s">
        <v>508</v>
      </c>
      <c r="D1159" s="26">
        <v>8</v>
      </c>
      <c r="E1159" s="26">
        <v>1960</v>
      </c>
      <c r="F1159" s="38">
        <v>7.17</v>
      </c>
      <c r="G1159" s="393"/>
      <c r="H1159" s="393"/>
      <c r="I1159" s="38">
        <v>7.17</v>
      </c>
      <c r="J1159" s="38">
        <v>288.58</v>
      </c>
      <c r="K1159" s="427">
        <v>7.17</v>
      </c>
      <c r="L1159" s="38">
        <v>288.58</v>
      </c>
      <c r="M1159" s="1510">
        <f t="shared" si="145"/>
        <v>0.024845796659505166</v>
      </c>
      <c r="N1159" s="146">
        <v>204.92</v>
      </c>
      <c r="O1159" s="52">
        <f t="shared" si="146"/>
        <v>5.091400651465798</v>
      </c>
      <c r="P1159" s="52">
        <f t="shared" si="147"/>
        <v>1490.74779957031</v>
      </c>
      <c r="Q1159" s="53">
        <f t="shared" si="148"/>
        <v>305.48403908794785</v>
      </c>
      <c r="S1159" s="58"/>
      <c r="T1159" s="58"/>
    </row>
    <row r="1160" spans="1:20" ht="12.75">
      <c r="A1160" s="1879"/>
      <c r="B1160" s="26"/>
      <c r="C1160" s="32"/>
      <c r="D1160" s="26"/>
      <c r="E1160" s="26"/>
      <c r="F1160" s="38"/>
      <c r="G1160" s="393"/>
      <c r="H1160" s="393"/>
      <c r="I1160" s="38"/>
      <c r="J1160" s="38"/>
      <c r="K1160" s="427"/>
      <c r="L1160" s="38"/>
      <c r="M1160" s="1510"/>
      <c r="N1160" s="146"/>
      <c r="O1160" s="52"/>
      <c r="P1160" s="52"/>
      <c r="Q1160" s="53"/>
      <c r="S1160" s="58"/>
      <c r="T1160" s="58"/>
    </row>
    <row r="1161" spans="1:20" ht="12.75">
      <c r="A1161" s="1879"/>
      <c r="B1161" s="26"/>
      <c r="C1161" s="32"/>
      <c r="D1161" s="26"/>
      <c r="E1161" s="26"/>
      <c r="F1161" s="38"/>
      <c r="G1161" s="393"/>
      <c r="H1161" s="393"/>
      <c r="I1161" s="38"/>
      <c r="J1161" s="38"/>
      <c r="K1161" s="427"/>
      <c r="L1161" s="38"/>
      <c r="M1161" s="1510"/>
      <c r="N1161" s="146"/>
      <c r="O1161" s="52"/>
      <c r="P1161" s="52"/>
      <c r="Q1161" s="53"/>
      <c r="S1161" s="58"/>
      <c r="T1161" s="58"/>
    </row>
    <row r="1162" spans="1:20" ht="13.5" thickBot="1">
      <c r="A1162" s="1880"/>
      <c r="B1162" s="29"/>
      <c r="C1162" s="35"/>
      <c r="D1162" s="29"/>
      <c r="E1162" s="29"/>
      <c r="F1162" s="41"/>
      <c r="G1162" s="430"/>
      <c r="H1162" s="430"/>
      <c r="I1162" s="41"/>
      <c r="J1162" s="41"/>
      <c r="K1162" s="431"/>
      <c r="L1162" s="41"/>
      <c r="M1162" s="1511"/>
      <c r="N1162" s="429"/>
      <c r="O1162" s="54"/>
      <c r="P1162" s="54"/>
      <c r="Q1162" s="389"/>
      <c r="S1162" s="58"/>
      <c r="T1162" s="58"/>
    </row>
    <row r="1163" spans="19:20" ht="12.75">
      <c r="S1163" s="58"/>
      <c r="T1163" s="58"/>
    </row>
    <row r="1164" spans="19:20" ht="12.75">
      <c r="S1164" s="58"/>
      <c r="T1164" s="58"/>
    </row>
    <row r="1165" spans="1:20" s="1120" customFormat="1" ht="15">
      <c r="A1165" s="1705" t="s">
        <v>45</v>
      </c>
      <c r="B1165" s="1705"/>
      <c r="C1165" s="1705"/>
      <c r="D1165" s="1705"/>
      <c r="E1165" s="1705"/>
      <c r="F1165" s="1705"/>
      <c r="G1165" s="1705"/>
      <c r="H1165" s="1705"/>
      <c r="I1165" s="1705"/>
      <c r="J1165" s="1705"/>
      <c r="K1165" s="1705"/>
      <c r="L1165" s="1705"/>
      <c r="M1165" s="1705"/>
      <c r="N1165" s="1705"/>
      <c r="O1165" s="1705"/>
      <c r="P1165" s="1705"/>
      <c r="Q1165" s="1705"/>
      <c r="S1165" s="1121"/>
      <c r="T1165" s="1121"/>
    </row>
    <row r="1166" spans="1:20" ht="13.5" thickBot="1">
      <c r="A1166" s="1706" t="s">
        <v>742</v>
      </c>
      <c r="B1166" s="1706"/>
      <c r="C1166" s="1706"/>
      <c r="D1166" s="1706"/>
      <c r="E1166" s="1706"/>
      <c r="F1166" s="1706"/>
      <c r="G1166" s="1706"/>
      <c r="H1166" s="1706"/>
      <c r="I1166" s="1706"/>
      <c r="J1166" s="1706"/>
      <c r="K1166" s="1706"/>
      <c r="L1166" s="1706"/>
      <c r="M1166" s="1706"/>
      <c r="N1166" s="1706"/>
      <c r="O1166" s="1706"/>
      <c r="P1166" s="1706"/>
      <c r="Q1166" s="1706"/>
      <c r="S1166" s="58"/>
      <c r="T1166" s="58"/>
    </row>
    <row r="1167" spans="1:20" ht="12.75" customHeight="1">
      <c r="A1167" s="1707" t="s">
        <v>1</v>
      </c>
      <c r="B1167" s="1710" t="s">
        <v>0</v>
      </c>
      <c r="C1167" s="1713" t="s">
        <v>2</v>
      </c>
      <c r="D1167" s="1713" t="s">
        <v>3</v>
      </c>
      <c r="E1167" s="1713" t="s">
        <v>13</v>
      </c>
      <c r="F1167" s="1717" t="s">
        <v>14</v>
      </c>
      <c r="G1167" s="1718"/>
      <c r="H1167" s="1718"/>
      <c r="I1167" s="1719"/>
      <c r="J1167" s="1713" t="s">
        <v>4</v>
      </c>
      <c r="K1167" s="1713" t="s">
        <v>15</v>
      </c>
      <c r="L1167" s="1713" t="s">
        <v>5</v>
      </c>
      <c r="M1167" s="1713" t="s">
        <v>6</v>
      </c>
      <c r="N1167" s="1713" t="s">
        <v>16</v>
      </c>
      <c r="O1167" s="1713" t="s">
        <v>17</v>
      </c>
      <c r="P1167" s="1767" t="s">
        <v>25</v>
      </c>
      <c r="Q1167" s="1722" t="s">
        <v>26</v>
      </c>
      <c r="S1167" s="58"/>
      <c r="T1167" s="58"/>
    </row>
    <row r="1168" spans="1:20" s="2" customFormat="1" ht="33.75">
      <c r="A1168" s="1708"/>
      <c r="B1168" s="1711"/>
      <c r="C1168" s="1714"/>
      <c r="D1168" s="1716"/>
      <c r="E1168" s="1716"/>
      <c r="F1168" s="21" t="s">
        <v>18</v>
      </c>
      <c r="G1168" s="21" t="s">
        <v>19</v>
      </c>
      <c r="H1168" s="21" t="s">
        <v>20</v>
      </c>
      <c r="I1168" s="21" t="s">
        <v>21</v>
      </c>
      <c r="J1168" s="1716"/>
      <c r="K1168" s="1716"/>
      <c r="L1168" s="1716"/>
      <c r="M1168" s="1716"/>
      <c r="N1168" s="1716"/>
      <c r="O1168" s="1716"/>
      <c r="P1168" s="1768"/>
      <c r="Q1168" s="1723"/>
      <c r="S1168" s="58"/>
      <c r="T1168" s="58"/>
    </row>
    <row r="1169" spans="1:20" s="3" customFormat="1" ht="13.5" customHeight="1" thickBot="1">
      <c r="A1169" s="1708"/>
      <c r="B1169" s="1711"/>
      <c r="C1169" s="1715"/>
      <c r="D1169" s="43" t="s">
        <v>7</v>
      </c>
      <c r="E1169" s="43" t="s">
        <v>8</v>
      </c>
      <c r="F1169" s="43" t="s">
        <v>9</v>
      </c>
      <c r="G1169" s="43" t="s">
        <v>9</v>
      </c>
      <c r="H1169" s="43" t="s">
        <v>9</v>
      </c>
      <c r="I1169" s="43" t="s">
        <v>9</v>
      </c>
      <c r="J1169" s="43" t="s">
        <v>22</v>
      </c>
      <c r="K1169" s="43" t="s">
        <v>9</v>
      </c>
      <c r="L1169" s="43" t="s">
        <v>22</v>
      </c>
      <c r="M1169" s="43" t="s">
        <v>23</v>
      </c>
      <c r="N1169" s="43" t="s">
        <v>10</v>
      </c>
      <c r="O1169" s="43" t="s">
        <v>24</v>
      </c>
      <c r="P1169" s="49" t="s">
        <v>27</v>
      </c>
      <c r="Q1169" s="45" t="s">
        <v>28</v>
      </c>
      <c r="S1169" s="58"/>
      <c r="T1169" s="58"/>
    </row>
    <row r="1170" spans="1:20" ht="12.75" customHeight="1">
      <c r="A1170" s="1730" t="s">
        <v>11</v>
      </c>
      <c r="B1170" s="65">
        <v>1</v>
      </c>
      <c r="C1170" s="560" t="s">
        <v>326</v>
      </c>
      <c r="D1170" s="561">
        <v>60</v>
      </c>
      <c r="E1170" s="561" t="s">
        <v>329</v>
      </c>
      <c r="F1170" s="405">
        <f>SUM(G1170,H1170,I1170)</f>
        <v>40.71</v>
      </c>
      <c r="G1170" s="627">
        <v>5.298</v>
      </c>
      <c r="H1170" s="627">
        <v>9.712</v>
      </c>
      <c r="I1170" s="627">
        <v>25.7</v>
      </c>
      <c r="J1170" s="113"/>
      <c r="K1170" s="409">
        <v>25.7</v>
      </c>
      <c r="L1170" s="405">
        <v>3374.49</v>
      </c>
      <c r="M1170" s="406">
        <f>K1170/L1170</f>
        <v>0.007615965671849672</v>
      </c>
      <c r="N1170" s="405">
        <v>236.42</v>
      </c>
      <c r="O1170" s="297">
        <f>M1170*N1170</f>
        <v>1.8005666041386994</v>
      </c>
      <c r="P1170" s="297">
        <f>M1170*60*1000</f>
        <v>456.9579403109803</v>
      </c>
      <c r="Q1170" s="473">
        <f>P1170*N1170/1000</f>
        <v>108.03399624832196</v>
      </c>
      <c r="R1170" s="6"/>
      <c r="S1170" s="58"/>
      <c r="T1170" s="58"/>
    </row>
    <row r="1171" spans="1:20" ht="12.75">
      <c r="A1171" s="1731"/>
      <c r="B1171" s="61">
        <v>2</v>
      </c>
      <c r="C1171" s="563"/>
      <c r="D1171" s="474"/>
      <c r="E1171" s="474"/>
      <c r="F1171" s="477"/>
      <c r="G1171" s="477"/>
      <c r="H1171" s="477"/>
      <c r="I1171" s="477"/>
      <c r="J1171" s="477"/>
      <c r="K1171" s="635"/>
      <c r="L1171" s="477"/>
      <c r="M1171" s="564"/>
      <c r="N1171" s="613"/>
      <c r="O1171" s="479"/>
      <c r="P1171" s="297"/>
      <c r="Q1171" s="480"/>
      <c r="R1171" s="6"/>
      <c r="S1171" s="58"/>
      <c r="T1171" s="58"/>
    </row>
    <row r="1172" spans="1:20" ht="12.75">
      <c r="A1172" s="1731"/>
      <c r="B1172" s="61">
        <v>3</v>
      </c>
      <c r="C1172" s="563"/>
      <c r="D1172" s="474"/>
      <c r="E1172" s="474"/>
      <c r="F1172" s="477"/>
      <c r="G1172" s="477"/>
      <c r="H1172" s="477"/>
      <c r="I1172" s="477"/>
      <c r="J1172" s="477"/>
      <c r="K1172" s="635"/>
      <c r="L1172" s="477"/>
      <c r="M1172" s="564"/>
      <c r="N1172" s="613"/>
      <c r="O1172" s="479"/>
      <c r="P1172" s="297"/>
      <c r="Q1172" s="480"/>
      <c r="R1172" s="6"/>
      <c r="S1172" s="58"/>
      <c r="T1172" s="58"/>
    </row>
    <row r="1173" spans="1:20" ht="12.75">
      <c r="A1173" s="1731"/>
      <c r="B1173" s="18">
        <v>4</v>
      </c>
      <c r="C1173" s="563"/>
      <c r="D1173" s="474"/>
      <c r="E1173" s="474"/>
      <c r="F1173" s="477"/>
      <c r="G1173" s="477"/>
      <c r="H1173" s="477"/>
      <c r="I1173" s="477"/>
      <c r="J1173" s="477"/>
      <c r="K1173" s="635"/>
      <c r="L1173" s="477"/>
      <c r="M1173" s="564"/>
      <c r="N1173" s="613"/>
      <c r="O1173" s="479"/>
      <c r="P1173" s="297"/>
      <c r="Q1173" s="480"/>
      <c r="R1173" s="6"/>
      <c r="S1173" s="58"/>
      <c r="T1173" s="58"/>
    </row>
    <row r="1174" spans="1:20" ht="12.75">
      <c r="A1174" s="1731"/>
      <c r="B1174" s="18">
        <v>5</v>
      </c>
      <c r="C1174" s="563"/>
      <c r="D1174" s="474"/>
      <c r="E1174" s="474"/>
      <c r="F1174" s="477"/>
      <c r="G1174" s="477"/>
      <c r="H1174" s="477"/>
      <c r="I1174" s="477"/>
      <c r="J1174" s="477"/>
      <c r="K1174" s="635"/>
      <c r="L1174" s="477"/>
      <c r="M1174" s="564"/>
      <c r="N1174" s="613"/>
      <c r="O1174" s="479"/>
      <c r="P1174" s="297"/>
      <c r="Q1174" s="480"/>
      <c r="R1174" s="6"/>
      <c r="S1174" s="58"/>
      <c r="T1174" s="58"/>
    </row>
    <row r="1175" spans="1:20" ht="12.75">
      <c r="A1175" s="1731"/>
      <c r="B1175" s="18">
        <v>6</v>
      </c>
      <c r="C1175" s="563"/>
      <c r="D1175" s="474"/>
      <c r="E1175" s="474"/>
      <c r="F1175" s="477"/>
      <c r="G1175" s="477"/>
      <c r="H1175" s="477"/>
      <c r="I1175" s="477"/>
      <c r="J1175" s="477"/>
      <c r="K1175" s="635"/>
      <c r="L1175" s="477"/>
      <c r="M1175" s="564"/>
      <c r="N1175" s="613"/>
      <c r="O1175" s="479"/>
      <c r="P1175" s="297"/>
      <c r="Q1175" s="480"/>
      <c r="R1175" s="6"/>
      <c r="S1175" s="58"/>
      <c r="T1175" s="58"/>
    </row>
    <row r="1176" spans="1:20" ht="12.75">
      <c r="A1176" s="1731"/>
      <c r="B1176" s="18">
        <v>7</v>
      </c>
      <c r="C1176" s="563"/>
      <c r="D1176" s="474"/>
      <c r="E1176" s="474"/>
      <c r="F1176" s="477"/>
      <c r="G1176" s="477"/>
      <c r="H1176" s="477"/>
      <c r="I1176" s="477"/>
      <c r="J1176" s="477"/>
      <c r="K1176" s="635"/>
      <c r="L1176" s="477"/>
      <c r="M1176" s="564"/>
      <c r="N1176" s="613"/>
      <c r="O1176" s="479"/>
      <c r="P1176" s="297"/>
      <c r="Q1176" s="480"/>
      <c r="R1176" s="6"/>
      <c r="S1176" s="58"/>
      <c r="T1176" s="58"/>
    </row>
    <row r="1177" spans="1:20" ht="12.75">
      <c r="A1177" s="1731"/>
      <c r="B1177" s="18">
        <v>8</v>
      </c>
      <c r="C1177" s="563"/>
      <c r="D1177" s="474"/>
      <c r="E1177" s="474"/>
      <c r="F1177" s="477"/>
      <c r="G1177" s="477"/>
      <c r="H1177" s="477"/>
      <c r="I1177" s="477"/>
      <c r="J1177" s="477"/>
      <c r="K1177" s="635"/>
      <c r="L1177" s="477"/>
      <c r="M1177" s="564"/>
      <c r="N1177" s="613"/>
      <c r="O1177" s="479"/>
      <c r="P1177" s="297"/>
      <c r="Q1177" s="480"/>
      <c r="R1177" s="6"/>
      <c r="S1177" s="58"/>
      <c r="T1177" s="58"/>
    </row>
    <row r="1178" spans="1:20" ht="13.5" customHeight="1">
      <c r="A1178" s="1731"/>
      <c r="B1178" s="18">
        <v>9</v>
      </c>
      <c r="C1178" s="563"/>
      <c r="D1178" s="474"/>
      <c r="E1178" s="474"/>
      <c r="F1178" s="477"/>
      <c r="G1178" s="477"/>
      <c r="H1178" s="477"/>
      <c r="I1178" s="477"/>
      <c r="J1178" s="477"/>
      <c r="K1178" s="635"/>
      <c r="L1178" s="477"/>
      <c r="M1178" s="564"/>
      <c r="N1178" s="613"/>
      <c r="O1178" s="479"/>
      <c r="P1178" s="297"/>
      <c r="Q1178" s="480"/>
      <c r="R1178" s="6"/>
      <c r="S1178" s="58"/>
      <c r="T1178" s="58"/>
    </row>
    <row r="1179" spans="1:20" ht="13.5" customHeight="1" thickBot="1">
      <c r="A1179" s="1732"/>
      <c r="B1179" s="47">
        <v>10</v>
      </c>
      <c r="C1179" s="565"/>
      <c r="D1179" s="566"/>
      <c r="E1179" s="566"/>
      <c r="F1179" s="615"/>
      <c r="G1179" s="615"/>
      <c r="H1179" s="615"/>
      <c r="I1179" s="615"/>
      <c r="J1179" s="615"/>
      <c r="K1179" s="636"/>
      <c r="L1179" s="615"/>
      <c r="M1179" s="567"/>
      <c r="N1179" s="568"/>
      <c r="O1179" s="407"/>
      <c r="P1179" s="569"/>
      <c r="Q1179" s="570"/>
      <c r="R1179" s="6"/>
      <c r="S1179" s="58"/>
      <c r="T1179" s="58"/>
    </row>
    <row r="1180" spans="1:20" ht="12.75">
      <c r="A1180" s="1771" t="s">
        <v>29</v>
      </c>
      <c r="B1180" s="50">
        <v>1</v>
      </c>
      <c r="C1180" s="573" t="s">
        <v>774</v>
      </c>
      <c r="D1180" s="304">
        <v>55</v>
      </c>
      <c r="E1180" s="304" t="s">
        <v>329</v>
      </c>
      <c r="F1180" s="661">
        <f>SUM(G1180,H1180,I1180)</f>
        <v>51.689</v>
      </c>
      <c r="G1180" s="628">
        <v>5.468</v>
      </c>
      <c r="H1180" s="628">
        <v>8.449</v>
      </c>
      <c r="I1180" s="629">
        <v>37.772</v>
      </c>
      <c r="J1180" s="497"/>
      <c r="K1180" s="637">
        <f>I1180</f>
        <v>37.772</v>
      </c>
      <c r="L1180" s="630">
        <v>2903.18</v>
      </c>
      <c r="M1180" s="571">
        <f>K1180/L1180</f>
        <v>0.013010560833293147</v>
      </c>
      <c r="N1180" s="572">
        <v>236.42</v>
      </c>
      <c r="O1180" s="301">
        <f aca="true" t="shared" si="149" ref="O1180:O1189">M1180*N1180</f>
        <v>3.075956792207166</v>
      </c>
      <c r="P1180" s="301">
        <f aca="true" t="shared" si="150" ref="P1180:P1189">M1180*60*1000</f>
        <v>780.6336499975888</v>
      </c>
      <c r="Q1180" s="302">
        <f aca="true" t="shared" si="151" ref="Q1180:Q1189">P1180*N1180/1000</f>
        <v>184.55740753242992</v>
      </c>
      <c r="S1180" s="58"/>
      <c r="T1180" s="58"/>
    </row>
    <row r="1181" spans="1:20" ht="12.75">
      <c r="A1181" s="1772"/>
      <c r="B1181" s="72">
        <v>2</v>
      </c>
      <c r="C1181" s="573" t="s">
        <v>775</v>
      </c>
      <c r="D1181" s="304">
        <v>60</v>
      </c>
      <c r="E1181" s="304" t="s">
        <v>329</v>
      </c>
      <c r="F1181" s="576">
        <f aca="true" t="shared" si="152" ref="F1181:F1207">SUM(G1181,H1181,I1181)</f>
        <v>49.568</v>
      </c>
      <c r="G1181" s="629">
        <v>5.468</v>
      </c>
      <c r="H1181" s="629">
        <v>9.05</v>
      </c>
      <c r="I1181" s="629">
        <v>35.05</v>
      </c>
      <c r="J1181" s="505"/>
      <c r="K1181" s="638">
        <f aca="true" t="shared" si="153" ref="K1181:K1189">I1181</f>
        <v>35.05</v>
      </c>
      <c r="L1181" s="576">
        <v>2816.38</v>
      </c>
      <c r="M1181" s="571">
        <f>K1181/L1181</f>
        <v>0.012445053579417548</v>
      </c>
      <c r="N1181" s="572">
        <v>236.42</v>
      </c>
      <c r="O1181" s="301">
        <f t="shared" si="149"/>
        <v>2.9422595672458964</v>
      </c>
      <c r="P1181" s="301">
        <f t="shared" si="150"/>
        <v>746.7032147650528</v>
      </c>
      <c r="Q1181" s="302">
        <f t="shared" si="151"/>
        <v>176.53557403475378</v>
      </c>
      <c r="S1181" s="58"/>
      <c r="T1181" s="58"/>
    </row>
    <row r="1182" spans="1:20" ht="12.75">
      <c r="A1182" s="1772"/>
      <c r="B1182" s="20">
        <v>3</v>
      </c>
      <c r="C1182" s="573" t="s">
        <v>776</v>
      </c>
      <c r="D1182" s="304">
        <v>60</v>
      </c>
      <c r="E1182" s="304" t="s">
        <v>329</v>
      </c>
      <c r="F1182" s="576">
        <f t="shared" si="152"/>
        <v>51.209999999999994</v>
      </c>
      <c r="G1182" s="629">
        <v>5.53</v>
      </c>
      <c r="H1182" s="629">
        <v>9.6</v>
      </c>
      <c r="I1182" s="629">
        <v>36.08</v>
      </c>
      <c r="J1182" s="505"/>
      <c r="K1182" s="638">
        <f t="shared" si="153"/>
        <v>36.08</v>
      </c>
      <c r="L1182" s="576">
        <v>2501.58</v>
      </c>
      <c r="M1182" s="575">
        <f aca="true" t="shared" si="154" ref="M1182:M1189">K1182/L1182</f>
        <v>0.014422884736846314</v>
      </c>
      <c r="N1182" s="572">
        <v>236.42</v>
      </c>
      <c r="O1182" s="301">
        <f t="shared" si="149"/>
        <v>3.409858409485205</v>
      </c>
      <c r="P1182" s="301">
        <f t="shared" si="150"/>
        <v>865.3730842107789</v>
      </c>
      <c r="Q1182" s="308">
        <f t="shared" si="151"/>
        <v>204.59150456911232</v>
      </c>
      <c r="S1182" s="58"/>
      <c r="T1182" s="58"/>
    </row>
    <row r="1183" spans="1:20" ht="12.75">
      <c r="A1183" s="1772"/>
      <c r="B1183" s="20">
        <v>4</v>
      </c>
      <c r="C1183" s="573" t="s">
        <v>777</v>
      </c>
      <c r="D1183" s="304">
        <v>60</v>
      </c>
      <c r="E1183" s="304" t="s">
        <v>329</v>
      </c>
      <c r="F1183" s="576">
        <f t="shared" si="152"/>
        <v>59.583</v>
      </c>
      <c r="G1183" s="629">
        <v>6.374</v>
      </c>
      <c r="H1183" s="629">
        <v>9.6</v>
      </c>
      <c r="I1183" s="629">
        <v>43.609</v>
      </c>
      <c r="J1183" s="505"/>
      <c r="K1183" s="638">
        <f t="shared" si="153"/>
        <v>43.609</v>
      </c>
      <c r="L1183" s="576">
        <v>3137.85</v>
      </c>
      <c r="M1183" s="575">
        <f t="shared" si="154"/>
        <v>0.01389773252386188</v>
      </c>
      <c r="N1183" s="572">
        <v>236.42</v>
      </c>
      <c r="O1183" s="307">
        <f t="shared" si="149"/>
        <v>3.2857019232914255</v>
      </c>
      <c r="P1183" s="301">
        <f t="shared" si="150"/>
        <v>833.8639514317127</v>
      </c>
      <c r="Q1183" s="308">
        <f t="shared" si="151"/>
        <v>197.14211539748553</v>
      </c>
      <c r="S1183" s="58"/>
      <c r="T1183" s="58"/>
    </row>
    <row r="1184" spans="1:20" ht="12.75">
      <c r="A1184" s="1772"/>
      <c r="B1184" s="20">
        <v>5</v>
      </c>
      <c r="C1184" s="573" t="s">
        <v>778</v>
      </c>
      <c r="D1184" s="304">
        <v>30</v>
      </c>
      <c r="E1184" s="304" t="s">
        <v>329</v>
      </c>
      <c r="F1184" s="576">
        <f t="shared" si="152"/>
        <v>31.932000000000002</v>
      </c>
      <c r="G1184" s="629">
        <v>1.896</v>
      </c>
      <c r="H1184" s="629">
        <v>4.8</v>
      </c>
      <c r="I1184" s="629">
        <v>25.236</v>
      </c>
      <c r="J1184" s="505"/>
      <c r="K1184" s="638">
        <f t="shared" si="153"/>
        <v>25.236</v>
      </c>
      <c r="L1184" s="576">
        <v>1764.38</v>
      </c>
      <c r="M1184" s="575">
        <f t="shared" si="154"/>
        <v>0.014303041294959136</v>
      </c>
      <c r="N1184" s="572">
        <v>236.42</v>
      </c>
      <c r="O1184" s="307">
        <f t="shared" si="149"/>
        <v>3.381525022954239</v>
      </c>
      <c r="P1184" s="301">
        <f t="shared" si="150"/>
        <v>858.1824776975482</v>
      </c>
      <c r="Q1184" s="308">
        <f t="shared" si="151"/>
        <v>202.89150137725431</v>
      </c>
      <c r="S1184" s="58"/>
      <c r="T1184" s="58"/>
    </row>
    <row r="1185" spans="1:20" ht="12.75">
      <c r="A1185" s="1772"/>
      <c r="B1185" s="20">
        <v>6</v>
      </c>
      <c r="C1185" s="573" t="s">
        <v>779</v>
      </c>
      <c r="D1185" s="304">
        <v>60</v>
      </c>
      <c r="E1185" s="304" t="s">
        <v>329</v>
      </c>
      <c r="F1185" s="576">
        <f t="shared" si="152"/>
        <v>61.400000000000006</v>
      </c>
      <c r="G1185" s="629">
        <v>6.527</v>
      </c>
      <c r="H1185" s="629">
        <v>9.6</v>
      </c>
      <c r="I1185" s="629">
        <v>45.273</v>
      </c>
      <c r="J1185" s="505"/>
      <c r="K1185" s="638">
        <f t="shared" si="153"/>
        <v>45.273</v>
      </c>
      <c r="L1185" s="576">
        <v>3319.8</v>
      </c>
      <c r="M1185" s="575">
        <f t="shared" si="154"/>
        <v>0.013637267305259354</v>
      </c>
      <c r="N1185" s="572">
        <v>236.42</v>
      </c>
      <c r="O1185" s="307">
        <f t="shared" si="149"/>
        <v>3.2241227363094165</v>
      </c>
      <c r="P1185" s="301">
        <f t="shared" si="150"/>
        <v>818.2360383155612</v>
      </c>
      <c r="Q1185" s="308">
        <f t="shared" si="151"/>
        <v>193.44736417856498</v>
      </c>
      <c r="S1185" s="58"/>
      <c r="T1185" s="58"/>
    </row>
    <row r="1186" spans="1:20" ht="12.75">
      <c r="A1186" s="1772"/>
      <c r="B1186" s="20">
        <v>7</v>
      </c>
      <c r="C1186" s="573" t="s">
        <v>780</v>
      </c>
      <c r="D1186" s="304">
        <v>60</v>
      </c>
      <c r="E1186" s="304" t="s">
        <v>329</v>
      </c>
      <c r="F1186" s="576">
        <f t="shared" si="152"/>
        <v>58.5</v>
      </c>
      <c r="G1186" s="629">
        <v>8.149</v>
      </c>
      <c r="H1186" s="629">
        <v>7.047</v>
      </c>
      <c r="I1186" s="629">
        <v>43.304</v>
      </c>
      <c r="J1186" s="505"/>
      <c r="K1186" s="638">
        <f t="shared" si="153"/>
        <v>43.304</v>
      </c>
      <c r="L1186" s="576">
        <v>3378.71</v>
      </c>
      <c r="M1186" s="575">
        <f t="shared" si="154"/>
        <v>0.012816725910184656</v>
      </c>
      <c r="N1186" s="572">
        <v>236.42</v>
      </c>
      <c r="O1186" s="307">
        <f t="shared" si="149"/>
        <v>3.030130339685856</v>
      </c>
      <c r="P1186" s="301">
        <f t="shared" si="150"/>
        <v>769.0035546110794</v>
      </c>
      <c r="Q1186" s="308">
        <f t="shared" si="151"/>
        <v>181.80782038115137</v>
      </c>
      <c r="S1186" s="58"/>
      <c r="T1186" s="58"/>
    </row>
    <row r="1187" spans="1:20" ht="12.75">
      <c r="A1187" s="1772"/>
      <c r="B1187" s="20">
        <v>8</v>
      </c>
      <c r="C1187" s="573" t="s">
        <v>781</v>
      </c>
      <c r="D1187" s="304">
        <v>50</v>
      </c>
      <c r="E1187" s="304" t="s">
        <v>329</v>
      </c>
      <c r="F1187" s="576">
        <f t="shared" si="152"/>
        <v>47.624</v>
      </c>
      <c r="G1187" s="629">
        <v>4.939</v>
      </c>
      <c r="H1187" s="629">
        <v>8</v>
      </c>
      <c r="I1187" s="629">
        <v>34.685</v>
      </c>
      <c r="J1187" s="505"/>
      <c r="K1187" s="638">
        <f t="shared" si="153"/>
        <v>34.685</v>
      </c>
      <c r="L1187" s="576">
        <v>2614.21</v>
      </c>
      <c r="M1187" s="575">
        <f t="shared" si="154"/>
        <v>0.013267870599531025</v>
      </c>
      <c r="N1187" s="572">
        <v>236.42</v>
      </c>
      <c r="O1187" s="307">
        <f t="shared" si="149"/>
        <v>3.136789967141125</v>
      </c>
      <c r="P1187" s="301">
        <f t="shared" si="150"/>
        <v>796.0722359718615</v>
      </c>
      <c r="Q1187" s="308">
        <f t="shared" si="151"/>
        <v>188.20739802846748</v>
      </c>
      <c r="S1187" s="58"/>
      <c r="T1187" s="58"/>
    </row>
    <row r="1188" spans="1:20" ht="12.75">
      <c r="A1188" s="1772"/>
      <c r="B1188" s="51">
        <v>9</v>
      </c>
      <c r="C1188" s="573" t="s">
        <v>782</v>
      </c>
      <c r="D1188" s="304">
        <v>50</v>
      </c>
      <c r="E1188" s="304" t="s">
        <v>329</v>
      </c>
      <c r="F1188" s="576">
        <f t="shared" si="152"/>
        <v>51.795</v>
      </c>
      <c r="G1188" s="629">
        <v>3.938</v>
      </c>
      <c r="H1188" s="629">
        <v>8</v>
      </c>
      <c r="I1188" s="629">
        <v>39.857</v>
      </c>
      <c r="J1188" s="505"/>
      <c r="K1188" s="638">
        <f t="shared" si="153"/>
        <v>39.857</v>
      </c>
      <c r="L1188" s="576">
        <v>2660.12</v>
      </c>
      <c r="M1188" s="575">
        <f t="shared" si="154"/>
        <v>0.01498315865449679</v>
      </c>
      <c r="N1188" s="572">
        <v>236.42</v>
      </c>
      <c r="O1188" s="307">
        <f t="shared" si="149"/>
        <v>3.542318369096131</v>
      </c>
      <c r="P1188" s="301">
        <f t="shared" si="150"/>
        <v>898.9895192698074</v>
      </c>
      <c r="Q1188" s="308">
        <f t="shared" si="151"/>
        <v>212.53910214576786</v>
      </c>
      <c r="S1188" s="58"/>
      <c r="T1188" s="58"/>
    </row>
    <row r="1189" spans="1:20" ht="13.5" thickBot="1">
      <c r="A1189" s="1773"/>
      <c r="B1189" s="51">
        <v>10</v>
      </c>
      <c r="C1189" s="573" t="s">
        <v>783</v>
      </c>
      <c r="D1189" s="508">
        <v>60</v>
      </c>
      <c r="E1189" s="508" t="s">
        <v>329</v>
      </c>
      <c r="F1189" s="578">
        <f t="shared" si="152"/>
        <v>49.444</v>
      </c>
      <c r="G1189" s="631">
        <v>6.396</v>
      </c>
      <c r="H1189" s="631">
        <v>9.6</v>
      </c>
      <c r="I1189" s="631">
        <v>33.448</v>
      </c>
      <c r="J1189" s="511"/>
      <c r="K1189" s="639">
        <f t="shared" si="153"/>
        <v>33.448</v>
      </c>
      <c r="L1189" s="578">
        <v>2690.2</v>
      </c>
      <c r="M1189" s="577">
        <f t="shared" si="154"/>
        <v>0.012433276336331872</v>
      </c>
      <c r="N1189" s="578">
        <v>236.42</v>
      </c>
      <c r="O1189" s="517">
        <f t="shared" si="149"/>
        <v>2.939475191435581</v>
      </c>
      <c r="P1189" s="517">
        <f t="shared" si="150"/>
        <v>745.9965801799124</v>
      </c>
      <c r="Q1189" s="518">
        <f t="shared" si="151"/>
        <v>176.36851148613488</v>
      </c>
      <c r="S1189" s="58"/>
      <c r="T1189" s="58"/>
    </row>
    <row r="1190" spans="1:20" ht="12.75">
      <c r="A1190" s="1820" t="s">
        <v>30</v>
      </c>
      <c r="B1190" s="115">
        <v>1</v>
      </c>
      <c r="C1190" s="1168" t="s">
        <v>784</v>
      </c>
      <c r="D1190" s="519">
        <v>18</v>
      </c>
      <c r="E1190" s="580" t="s">
        <v>329</v>
      </c>
      <c r="F1190" s="583">
        <f t="shared" si="152"/>
        <v>25.7</v>
      </c>
      <c r="G1190" s="632">
        <v>1.388</v>
      </c>
      <c r="H1190" s="632">
        <v>2.8</v>
      </c>
      <c r="I1190" s="632">
        <v>21.512</v>
      </c>
      <c r="J1190" s="522"/>
      <c r="K1190" s="640">
        <f>I1190</f>
        <v>21.512</v>
      </c>
      <c r="L1190" s="583">
        <v>1136.43</v>
      </c>
      <c r="M1190" s="582">
        <f>K1190/L1190</f>
        <v>0.01892945451985604</v>
      </c>
      <c r="N1190" s="583">
        <v>236.42</v>
      </c>
      <c r="O1190" s="584">
        <f>M1190*N1190</f>
        <v>4.475301637584364</v>
      </c>
      <c r="P1190" s="584">
        <f>M1190*60*1000</f>
        <v>1135.7672711913622</v>
      </c>
      <c r="Q1190" s="585">
        <f>P1190*N1190/1000</f>
        <v>268.51809825506183</v>
      </c>
      <c r="S1190" s="58"/>
      <c r="T1190" s="58"/>
    </row>
    <row r="1191" spans="1:20" ht="12.75">
      <c r="A1191" s="1821"/>
      <c r="B1191" s="116">
        <v>2</v>
      </c>
      <c r="C1191" s="586" t="s">
        <v>785</v>
      </c>
      <c r="D1191" s="524">
        <v>17</v>
      </c>
      <c r="E1191" s="524" t="s">
        <v>329</v>
      </c>
      <c r="F1191" s="589">
        <f t="shared" si="152"/>
        <v>21.284</v>
      </c>
      <c r="G1191" s="633">
        <v>2.534</v>
      </c>
      <c r="H1191" s="633">
        <v>2.26</v>
      </c>
      <c r="I1191" s="633">
        <v>16.49</v>
      </c>
      <c r="J1191" s="527"/>
      <c r="K1191" s="640">
        <f aca="true" t="shared" si="155" ref="K1191:K1199">I1191</f>
        <v>16.49</v>
      </c>
      <c r="L1191" s="589">
        <v>1058.2</v>
      </c>
      <c r="M1191" s="587">
        <f aca="true" t="shared" si="156" ref="M1191:M1199">K1191/L1191</f>
        <v>0.01558306558306558</v>
      </c>
      <c r="N1191" s="583">
        <v>236.42</v>
      </c>
      <c r="O1191" s="319">
        <f aca="true" t="shared" si="157" ref="O1191:O1199">M1191*N1191</f>
        <v>3.6841483651483644</v>
      </c>
      <c r="P1191" s="584">
        <f aca="true" t="shared" si="158" ref="P1191:P1199">M1191*60*1000</f>
        <v>934.9839349839349</v>
      </c>
      <c r="Q1191" s="320">
        <f aca="true" t="shared" si="159" ref="Q1191:Q1199">P1191*N1191/1000</f>
        <v>221.04890190890188</v>
      </c>
      <c r="S1191" s="58"/>
      <c r="T1191" s="58"/>
    </row>
    <row r="1192" spans="1:20" ht="12.75">
      <c r="A1192" s="1821"/>
      <c r="B1192" s="116">
        <v>3</v>
      </c>
      <c r="C1192" s="586" t="s">
        <v>328</v>
      </c>
      <c r="D1192" s="524">
        <v>20</v>
      </c>
      <c r="E1192" s="524" t="s">
        <v>329</v>
      </c>
      <c r="F1192" s="589">
        <f t="shared" si="152"/>
        <v>26.686</v>
      </c>
      <c r="G1192" s="633">
        <v>2.504</v>
      </c>
      <c r="H1192" s="633">
        <v>3.2</v>
      </c>
      <c r="I1192" s="633">
        <v>20.982</v>
      </c>
      <c r="J1192" s="527"/>
      <c r="K1192" s="640">
        <f t="shared" si="155"/>
        <v>20.982</v>
      </c>
      <c r="L1192" s="589">
        <v>1061.52</v>
      </c>
      <c r="M1192" s="587">
        <f t="shared" si="156"/>
        <v>0.019765995930364006</v>
      </c>
      <c r="N1192" s="583">
        <v>236.42</v>
      </c>
      <c r="O1192" s="319">
        <f t="shared" si="157"/>
        <v>4.673076757856658</v>
      </c>
      <c r="P1192" s="584">
        <f t="shared" si="158"/>
        <v>1185.9597558218404</v>
      </c>
      <c r="Q1192" s="320">
        <f t="shared" si="159"/>
        <v>280.3846054713995</v>
      </c>
      <c r="S1192" s="58"/>
      <c r="T1192" s="58"/>
    </row>
    <row r="1193" spans="1:20" ht="12.75">
      <c r="A1193" s="1821"/>
      <c r="B1193" s="116">
        <v>4</v>
      </c>
      <c r="C1193" s="586" t="s">
        <v>786</v>
      </c>
      <c r="D1193" s="524">
        <v>38</v>
      </c>
      <c r="E1193" s="524" t="s">
        <v>329</v>
      </c>
      <c r="F1193" s="589">
        <f t="shared" si="152"/>
        <v>29.343</v>
      </c>
      <c r="G1193" s="633">
        <v>0.755</v>
      </c>
      <c r="H1193" s="633">
        <v>0.18</v>
      </c>
      <c r="I1193" s="633">
        <v>28.408</v>
      </c>
      <c r="J1193" s="527"/>
      <c r="K1193" s="640">
        <f t="shared" si="155"/>
        <v>28.408</v>
      </c>
      <c r="L1193" s="589">
        <v>1477.51</v>
      </c>
      <c r="M1193" s="587">
        <f t="shared" si="156"/>
        <v>0.019226942626445847</v>
      </c>
      <c r="N1193" s="583">
        <v>236.42</v>
      </c>
      <c r="O1193" s="319">
        <f t="shared" si="157"/>
        <v>4.545633775744327</v>
      </c>
      <c r="P1193" s="584">
        <f t="shared" si="158"/>
        <v>1153.6165575867508</v>
      </c>
      <c r="Q1193" s="320">
        <f t="shared" si="159"/>
        <v>272.73802654465965</v>
      </c>
      <c r="S1193" s="58"/>
      <c r="T1193" s="58"/>
    </row>
    <row r="1194" spans="1:20" ht="12.75">
      <c r="A1194" s="1821"/>
      <c r="B1194" s="116">
        <v>5</v>
      </c>
      <c r="C1194" s="586" t="s">
        <v>787</v>
      </c>
      <c r="D1194" s="524">
        <v>10</v>
      </c>
      <c r="E1194" s="524" t="s">
        <v>329</v>
      </c>
      <c r="F1194" s="589">
        <f t="shared" si="152"/>
        <v>13.711</v>
      </c>
      <c r="G1194" s="633">
        <v>1.099</v>
      </c>
      <c r="H1194" s="633">
        <v>1.6</v>
      </c>
      <c r="I1194" s="633">
        <v>11.012</v>
      </c>
      <c r="J1194" s="527"/>
      <c r="K1194" s="640">
        <f t="shared" si="155"/>
        <v>11.012</v>
      </c>
      <c r="L1194" s="589">
        <v>705.87</v>
      </c>
      <c r="M1194" s="587">
        <f t="shared" si="156"/>
        <v>0.015600606343944353</v>
      </c>
      <c r="N1194" s="583">
        <v>236.42</v>
      </c>
      <c r="O1194" s="319">
        <f t="shared" si="157"/>
        <v>3.6882953518353236</v>
      </c>
      <c r="P1194" s="584">
        <f t="shared" si="158"/>
        <v>936.0363806366612</v>
      </c>
      <c r="Q1194" s="320">
        <f t="shared" si="159"/>
        <v>221.29772111011943</v>
      </c>
      <c r="S1194" s="58"/>
      <c r="T1194" s="58"/>
    </row>
    <row r="1195" spans="1:20" ht="12.75">
      <c r="A1195" s="1821"/>
      <c r="B1195" s="116">
        <v>6</v>
      </c>
      <c r="C1195" s="586" t="s">
        <v>788</v>
      </c>
      <c r="D1195" s="524">
        <v>55</v>
      </c>
      <c r="E1195" s="524" t="s">
        <v>329</v>
      </c>
      <c r="F1195" s="589">
        <f t="shared" si="152"/>
        <v>53.925</v>
      </c>
      <c r="G1195" s="633">
        <v>5.003</v>
      </c>
      <c r="H1195" s="633">
        <v>8.8</v>
      </c>
      <c r="I1195" s="633">
        <v>40.122</v>
      </c>
      <c r="J1195" s="527"/>
      <c r="K1195" s="640">
        <f t="shared" si="155"/>
        <v>40.122</v>
      </c>
      <c r="L1195" s="589">
        <v>2542.62</v>
      </c>
      <c r="M1195" s="587">
        <f t="shared" si="156"/>
        <v>0.015779786204780898</v>
      </c>
      <c r="N1195" s="583">
        <v>236.42</v>
      </c>
      <c r="O1195" s="319">
        <f t="shared" si="157"/>
        <v>3.7306570545342996</v>
      </c>
      <c r="P1195" s="584">
        <f t="shared" si="158"/>
        <v>946.7871722868538</v>
      </c>
      <c r="Q1195" s="320">
        <f t="shared" si="159"/>
        <v>223.83942327205796</v>
      </c>
      <c r="S1195" s="58"/>
      <c r="T1195" s="58"/>
    </row>
    <row r="1196" spans="1:20" ht="12.75">
      <c r="A1196" s="1821"/>
      <c r="B1196" s="116">
        <v>7</v>
      </c>
      <c r="C1196" s="586" t="s">
        <v>789</v>
      </c>
      <c r="D1196" s="524">
        <v>55</v>
      </c>
      <c r="E1196" s="524" t="s">
        <v>329</v>
      </c>
      <c r="F1196" s="589">
        <f t="shared" si="152"/>
        <v>55.953</v>
      </c>
      <c r="G1196" s="633">
        <v>5.328</v>
      </c>
      <c r="H1196" s="633">
        <v>10.603</v>
      </c>
      <c r="I1196" s="633">
        <v>40.022</v>
      </c>
      <c r="J1196" s="527"/>
      <c r="K1196" s="640">
        <f t="shared" si="155"/>
        <v>40.022</v>
      </c>
      <c r="L1196" s="589">
        <v>2639.89</v>
      </c>
      <c r="M1196" s="587">
        <f t="shared" si="156"/>
        <v>0.015160480171522299</v>
      </c>
      <c r="N1196" s="583">
        <v>236.42</v>
      </c>
      <c r="O1196" s="319">
        <f t="shared" si="157"/>
        <v>3.5842407221513017</v>
      </c>
      <c r="P1196" s="584">
        <f t="shared" si="158"/>
        <v>909.6288102913379</v>
      </c>
      <c r="Q1196" s="320">
        <f t="shared" si="159"/>
        <v>215.05444332907808</v>
      </c>
      <c r="S1196" s="58"/>
      <c r="T1196" s="58"/>
    </row>
    <row r="1197" spans="1:20" ht="12.75">
      <c r="A1197" s="1821"/>
      <c r="B1197" s="116">
        <v>8</v>
      </c>
      <c r="C1197" s="586" t="s">
        <v>327</v>
      </c>
      <c r="D1197" s="524">
        <v>25</v>
      </c>
      <c r="E1197" s="524" t="s">
        <v>329</v>
      </c>
      <c r="F1197" s="589">
        <f t="shared" si="152"/>
        <v>22.683</v>
      </c>
      <c r="G1197" s="633">
        <v>1.423</v>
      </c>
      <c r="H1197" s="633">
        <v>3.351</v>
      </c>
      <c r="I1197" s="633">
        <v>17.909</v>
      </c>
      <c r="J1197" s="527"/>
      <c r="K1197" s="640">
        <f t="shared" si="155"/>
        <v>17.909</v>
      </c>
      <c r="L1197" s="589">
        <v>1073.72</v>
      </c>
      <c r="M1197" s="587">
        <f t="shared" si="156"/>
        <v>0.016679395000558803</v>
      </c>
      <c r="N1197" s="583">
        <v>236.42</v>
      </c>
      <c r="O1197" s="319">
        <f t="shared" si="157"/>
        <v>3.9433425660321118</v>
      </c>
      <c r="P1197" s="584">
        <f t="shared" si="158"/>
        <v>1000.7637000335282</v>
      </c>
      <c r="Q1197" s="320">
        <f t="shared" si="159"/>
        <v>236.60055396192672</v>
      </c>
      <c r="S1197" s="58"/>
      <c r="T1197" s="58"/>
    </row>
    <row r="1198" spans="1:20" ht="12.75">
      <c r="A1198" s="1821"/>
      <c r="B1198" s="116">
        <v>9</v>
      </c>
      <c r="C1198" s="586" t="s">
        <v>269</v>
      </c>
      <c r="D1198" s="524">
        <v>45</v>
      </c>
      <c r="E1198" s="524" t="s">
        <v>329</v>
      </c>
      <c r="F1198" s="589">
        <f t="shared" si="152"/>
        <v>51.987</v>
      </c>
      <c r="G1198" s="633">
        <v>5.02</v>
      </c>
      <c r="H1198" s="633">
        <v>7.2</v>
      </c>
      <c r="I1198" s="633">
        <v>39.767</v>
      </c>
      <c r="J1198" s="527"/>
      <c r="K1198" s="640">
        <f t="shared" si="155"/>
        <v>39.767</v>
      </c>
      <c r="L1198" s="589">
        <v>2197.71</v>
      </c>
      <c r="M1198" s="587">
        <f t="shared" si="156"/>
        <v>0.018094744074513926</v>
      </c>
      <c r="N1198" s="583">
        <v>236.42</v>
      </c>
      <c r="O1198" s="319">
        <f t="shared" si="157"/>
        <v>4.277959394096582</v>
      </c>
      <c r="P1198" s="584">
        <f t="shared" si="158"/>
        <v>1085.6846444708356</v>
      </c>
      <c r="Q1198" s="320">
        <f t="shared" si="159"/>
        <v>256.6775636457949</v>
      </c>
      <c r="S1198" s="58"/>
      <c r="T1198" s="58"/>
    </row>
    <row r="1199" spans="1:20" ht="13.5" thickBot="1">
      <c r="A1199" s="1822"/>
      <c r="B1199" s="119">
        <v>10</v>
      </c>
      <c r="C1199" s="586" t="s">
        <v>268</v>
      </c>
      <c r="D1199" s="531">
        <v>55</v>
      </c>
      <c r="E1199" s="531" t="s">
        <v>329</v>
      </c>
      <c r="F1199" s="626">
        <f t="shared" si="152"/>
        <v>64.877</v>
      </c>
      <c r="G1199" s="1023">
        <v>6.731</v>
      </c>
      <c r="H1199" s="1023">
        <v>8.8</v>
      </c>
      <c r="I1199" s="1023">
        <v>49.346</v>
      </c>
      <c r="J1199" s="534"/>
      <c r="K1199" s="642">
        <f t="shared" si="155"/>
        <v>49.346</v>
      </c>
      <c r="L1199" s="626">
        <v>2709.88</v>
      </c>
      <c r="M1199" s="590">
        <f t="shared" si="156"/>
        <v>0.018209662420476183</v>
      </c>
      <c r="N1199" s="626">
        <v>236.42</v>
      </c>
      <c r="O1199" s="323">
        <f t="shared" si="157"/>
        <v>4.305128389448979</v>
      </c>
      <c r="P1199" s="323">
        <f t="shared" si="158"/>
        <v>1092.579745228571</v>
      </c>
      <c r="Q1199" s="324">
        <f t="shared" si="159"/>
        <v>258.30770336693877</v>
      </c>
      <c r="S1199" s="58"/>
      <c r="T1199" s="58"/>
    </row>
    <row r="1200" spans="1:20" ht="12.75">
      <c r="A1200" s="1774" t="s">
        <v>12</v>
      </c>
      <c r="B1200" s="55">
        <v>1</v>
      </c>
      <c r="C1200" s="1169" t="s">
        <v>270</v>
      </c>
      <c r="D1200" s="441">
        <v>18</v>
      </c>
      <c r="E1200" s="592" t="s">
        <v>329</v>
      </c>
      <c r="F1200" s="268">
        <f t="shared" si="152"/>
        <v>27.648</v>
      </c>
      <c r="G1200" s="408">
        <v>1.219</v>
      </c>
      <c r="H1200" s="408">
        <v>2.88</v>
      </c>
      <c r="I1200" s="408">
        <v>23.549</v>
      </c>
      <c r="J1200" s="265"/>
      <c r="K1200" s="1170">
        <f>I1200</f>
        <v>23.549</v>
      </c>
      <c r="L1200" s="364">
        <v>1120.9</v>
      </c>
      <c r="M1200" s="363">
        <f>K1200/L1200</f>
        <v>0.021009010616468905</v>
      </c>
      <c r="N1200" s="364">
        <v>236.42</v>
      </c>
      <c r="O1200" s="365">
        <f>M1200*N1200</f>
        <v>4.966950289945578</v>
      </c>
      <c r="P1200" s="365">
        <f>M1200*60*1000</f>
        <v>1260.5406369881343</v>
      </c>
      <c r="Q1200" s="366">
        <f>P1200*N1200/1000</f>
        <v>298.0170173967347</v>
      </c>
      <c r="S1200" s="58"/>
      <c r="T1200" s="58"/>
    </row>
    <row r="1201" spans="1:20" ht="12.75">
      <c r="A1201" s="1752"/>
      <c r="B1201" s="55">
        <v>2</v>
      </c>
      <c r="C1201" s="442" t="s">
        <v>790</v>
      </c>
      <c r="D1201" s="443">
        <v>18</v>
      </c>
      <c r="E1201" s="592" t="s">
        <v>329</v>
      </c>
      <c r="F1201" s="446">
        <f t="shared" si="152"/>
        <v>25.022</v>
      </c>
      <c r="G1201" s="1060">
        <v>0.907</v>
      </c>
      <c r="H1201" s="1060">
        <v>3.04</v>
      </c>
      <c r="I1201" s="1060">
        <v>21.075</v>
      </c>
      <c r="J1201" s="271"/>
      <c r="K1201" s="643">
        <f aca="true" t="shared" si="160" ref="K1201:K1207">I1201</f>
        <v>21.075</v>
      </c>
      <c r="L1201" s="446">
        <v>966.6</v>
      </c>
      <c r="M1201" s="445">
        <f aca="true" t="shared" si="161" ref="M1201:M1207">K1201/L1201</f>
        <v>0.0218032278088144</v>
      </c>
      <c r="N1201" s="364">
        <v>236.42</v>
      </c>
      <c r="O1201" s="447">
        <f aca="true" t="shared" si="162" ref="O1201:O1207">M1201*N1201</f>
        <v>5.1547191185599</v>
      </c>
      <c r="P1201" s="365">
        <f aca="true" t="shared" si="163" ref="P1201:P1207">M1201*60*1000</f>
        <v>1308.193668528864</v>
      </c>
      <c r="Q1201" s="448">
        <f aca="true" t="shared" si="164" ref="Q1201:Q1207">P1201*N1201/1000</f>
        <v>309.283147113594</v>
      </c>
      <c r="S1201" s="58"/>
      <c r="T1201" s="58"/>
    </row>
    <row r="1202" spans="1:20" ht="12.75">
      <c r="A1202" s="1752"/>
      <c r="B1202" s="55">
        <v>3</v>
      </c>
      <c r="C1202" s="442" t="s">
        <v>791</v>
      </c>
      <c r="D1202" s="443">
        <v>10</v>
      </c>
      <c r="E1202" s="592" t="s">
        <v>329</v>
      </c>
      <c r="F1202" s="446">
        <f t="shared" si="152"/>
        <v>10.433</v>
      </c>
      <c r="G1202" s="1060">
        <v>1.077</v>
      </c>
      <c r="H1202" s="1060">
        <v>0.08</v>
      </c>
      <c r="I1202" s="1060">
        <v>9.276</v>
      </c>
      <c r="J1202" s="271"/>
      <c r="K1202" s="643">
        <f t="shared" si="160"/>
        <v>9.276</v>
      </c>
      <c r="L1202" s="446">
        <v>400.21</v>
      </c>
      <c r="M1202" s="445">
        <f t="shared" si="161"/>
        <v>0.023177831638389847</v>
      </c>
      <c r="N1202" s="364">
        <v>236.42</v>
      </c>
      <c r="O1202" s="447">
        <f t="shared" si="162"/>
        <v>5.479702955948127</v>
      </c>
      <c r="P1202" s="365">
        <f t="shared" si="163"/>
        <v>1390.669898303391</v>
      </c>
      <c r="Q1202" s="448">
        <f t="shared" si="164"/>
        <v>328.78217735688764</v>
      </c>
      <c r="S1202" s="58"/>
      <c r="T1202" s="58"/>
    </row>
    <row r="1203" spans="1:20" ht="12.75">
      <c r="A1203" s="1775"/>
      <c r="B1203" s="26">
        <v>4</v>
      </c>
      <c r="C1203" s="442" t="s">
        <v>792</v>
      </c>
      <c r="D1203" s="443">
        <v>12</v>
      </c>
      <c r="E1203" s="592" t="s">
        <v>329</v>
      </c>
      <c r="F1203" s="446">
        <f t="shared" si="152"/>
        <v>16.842</v>
      </c>
      <c r="G1203" s="1060">
        <v>1.619</v>
      </c>
      <c r="H1203" s="1060">
        <v>1.92</v>
      </c>
      <c r="I1203" s="1060">
        <v>13.303</v>
      </c>
      <c r="J1203" s="271"/>
      <c r="K1203" s="643">
        <f t="shared" si="160"/>
        <v>13.303</v>
      </c>
      <c r="L1203" s="446">
        <v>533.8</v>
      </c>
      <c r="M1203" s="445">
        <f t="shared" si="161"/>
        <v>0.024921318846009746</v>
      </c>
      <c r="N1203" s="364">
        <v>236.42</v>
      </c>
      <c r="O1203" s="447">
        <f t="shared" si="162"/>
        <v>5.891898201573624</v>
      </c>
      <c r="P1203" s="365">
        <f t="shared" si="163"/>
        <v>1495.2791307605848</v>
      </c>
      <c r="Q1203" s="448">
        <f t="shared" si="164"/>
        <v>353.5138920944175</v>
      </c>
      <c r="S1203" s="58"/>
      <c r="T1203" s="58"/>
    </row>
    <row r="1204" spans="1:20" ht="12.75">
      <c r="A1204" s="1775"/>
      <c r="B1204" s="26">
        <v>5</v>
      </c>
      <c r="C1204" s="442" t="s">
        <v>122</v>
      </c>
      <c r="D1204" s="443">
        <v>35</v>
      </c>
      <c r="E1204" s="592" t="s">
        <v>329</v>
      </c>
      <c r="F1204" s="446">
        <f t="shared" si="152"/>
        <v>28.02</v>
      </c>
      <c r="G1204" s="1060">
        <v>0</v>
      </c>
      <c r="H1204" s="1060">
        <v>0</v>
      </c>
      <c r="I1204" s="1060">
        <v>28.02</v>
      </c>
      <c r="J1204" s="271"/>
      <c r="K1204" s="643">
        <f t="shared" si="160"/>
        <v>28.02</v>
      </c>
      <c r="L1204" s="446">
        <v>1229.18</v>
      </c>
      <c r="M1204" s="445">
        <f t="shared" si="161"/>
        <v>0.02279568492816349</v>
      </c>
      <c r="N1204" s="364">
        <v>236.42</v>
      </c>
      <c r="O1204" s="447">
        <f t="shared" si="162"/>
        <v>5.389355830716412</v>
      </c>
      <c r="P1204" s="365">
        <f t="shared" si="163"/>
        <v>1367.7410956898095</v>
      </c>
      <c r="Q1204" s="448">
        <f t="shared" si="164"/>
        <v>323.36134984298474</v>
      </c>
      <c r="S1204" s="58"/>
      <c r="T1204" s="58"/>
    </row>
    <row r="1205" spans="1:20" ht="12.75">
      <c r="A1205" s="1775"/>
      <c r="B1205" s="26">
        <v>6</v>
      </c>
      <c r="C1205" s="442" t="s">
        <v>123</v>
      </c>
      <c r="D1205" s="443">
        <v>8</v>
      </c>
      <c r="E1205" s="592" t="s">
        <v>329</v>
      </c>
      <c r="F1205" s="446">
        <f t="shared" si="152"/>
        <v>9.418</v>
      </c>
      <c r="G1205" s="1060">
        <v>0</v>
      </c>
      <c r="H1205" s="1060">
        <v>0</v>
      </c>
      <c r="I1205" s="1060">
        <v>9.418</v>
      </c>
      <c r="J1205" s="271"/>
      <c r="K1205" s="643">
        <f t="shared" si="160"/>
        <v>9.418</v>
      </c>
      <c r="L1205" s="446">
        <v>378.95</v>
      </c>
      <c r="M1205" s="445">
        <f t="shared" si="161"/>
        <v>0.024852882966090513</v>
      </c>
      <c r="N1205" s="364">
        <v>236.42</v>
      </c>
      <c r="O1205" s="447">
        <f t="shared" si="162"/>
        <v>5.875718590843118</v>
      </c>
      <c r="P1205" s="365">
        <f t="shared" si="163"/>
        <v>1491.1729779654308</v>
      </c>
      <c r="Q1205" s="448">
        <f t="shared" si="164"/>
        <v>352.54311545058715</v>
      </c>
      <c r="S1205" s="58"/>
      <c r="T1205" s="58"/>
    </row>
    <row r="1206" spans="1:20" ht="12.75">
      <c r="A1206" s="1775"/>
      <c r="B1206" s="26">
        <v>7</v>
      </c>
      <c r="C1206" s="442" t="s">
        <v>121</v>
      </c>
      <c r="D1206" s="443">
        <v>8</v>
      </c>
      <c r="E1206" s="592" t="s">
        <v>329</v>
      </c>
      <c r="F1206" s="446">
        <f t="shared" si="152"/>
        <v>10.629999999999999</v>
      </c>
      <c r="G1206" s="1060">
        <v>0</v>
      </c>
      <c r="H1206" s="1060">
        <v>0.02</v>
      </c>
      <c r="I1206" s="1060">
        <v>10.61</v>
      </c>
      <c r="J1206" s="271"/>
      <c r="K1206" s="643">
        <f t="shared" si="160"/>
        <v>10.61</v>
      </c>
      <c r="L1206" s="446">
        <v>389.52</v>
      </c>
      <c r="M1206" s="445">
        <f t="shared" si="161"/>
        <v>0.02723865270075991</v>
      </c>
      <c r="N1206" s="364">
        <v>236.42</v>
      </c>
      <c r="O1206" s="447">
        <f t="shared" si="162"/>
        <v>6.439762271513658</v>
      </c>
      <c r="P1206" s="365">
        <f t="shared" si="163"/>
        <v>1634.3191620455946</v>
      </c>
      <c r="Q1206" s="448">
        <f t="shared" si="164"/>
        <v>386.3857362908194</v>
      </c>
      <c r="S1206" s="58"/>
      <c r="T1206" s="58"/>
    </row>
    <row r="1207" spans="1:20" ht="12.75">
      <c r="A1207" s="1775"/>
      <c r="B1207" s="26">
        <v>8</v>
      </c>
      <c r="C1207" s="442" t="s">
        <v>793</v>
      </c>
      <c r="D1207" s="443">
        <v>42</v>
      </c>
      <c r="E1207" s="592" t="s">
        <v>329</v>
      </c>
      <c r="F1207" s="446">
        <f t="shared" si="152"/>
        <v>26.47</v>
      </c>
      <c r="G1207" s="1060">
        <v>0</v>
      </c>
      <c r="H1207" s="1060">
        <v>0</v>
      </c>
      <c r="I1207" s="1060">
        <v>26.47</v>
      </c>
      <c r="J1207" s="271"/>
      <c r="K1207" s="643">
        <f t="shared" si="160"/>
        <v>26.47</v>
      </c>
      <c r="L1207" s="446">
        <v>1067.17</v>
      </c>
      <c r="M1207" s="445">
        <f t="shared" si="161"/>
        <v>0.024803920649943304</v>
      </c>
      <c r="N1207" s="364">
        <v>236.42</v>
      </c>
      <c r="O1207" s="447">
        <f t="shared" si="162"/>
        <v>5.864142920059596</v>
      </c>
      <c r="P1207" s="365">
        <f t="shared" si="163"/>
        <v>1488.2352389965984</v>
      </c>
      <c r="Q1207" s="448">
        <f t="shared" si="164"/>
        <v>351.84857520357576</v>
      </c>
      <c r="S1207" s="58"/>
      <c r="T1207" s="58"/>
    </row>
    <row r="1208" spans="1:20" ht="12.75">
      <c r="A1208" s="1775"/>
      <c r="B1208" s="26">
        <v>9</v>
      </c>
      <c r="C1208" s="611"/>
      <c r="D1208" s="443"/>
      <c r="E1208" s="443"/>
      <c r="F1208" s="442"/>
      <c r="G1208" s="442"/>
      <c r="H1208" s="442"/>
      <c r="I1208" s="442"/>
      <c r="J1208" s="442"/>
      <c r="K1208" s="442"/>
      <c r="L1208" s="442"/>
      <c r="M1208" s="445"/>
      <c r="N1208" s="442"/>
      <c r="O1208" s="447"/>
      <c r="P1208" s="365"/>
      <c r="Q1208" s="448"/>
      <c r="S1208" s="58"/>
      <c r="T1208" s="58"/>
    </row>
    <row r="1209" spans="1:20" ht="13.5" thickBot="1">
      <c r="A1209" s="1776"/>
      <c r="B1209" s="29">
        <v>10</v>
      </c>
      <c r="C1209" s="612"/>
      <c r="D1209" s="450"/>
      <c r="E1209" s="450"/>
      <c r="F1209" s="449"/>
      <c r="G1209" s="449"/>
      <c r="H1209" s="449"/>
      <c r="I1209" s="449"/>
      <c r="J1209" s="449"/>
      <c r="K1209" s="449"/>
      <c r="L1209" s="449"/>
      <c r="M1209" s="452"/>
      <c r="N1209" s="449"/>
      <c r="O1209" s="455"/>
      <c r="P1209" s="455"/>
      <c r="Q1209" s="273"/>
      <c r="S1209" s="58"/>
      <c r="T1209" s="58"/>
    </row>
    <row r="1210" spans="1:20" s="650" customFormat="1" ht="12.75">
      <c r="A1210" s="644"/>
      <c r="B1210" s="645"/>
      <c r="C1210" s="646"/>
      <c r="D1210" s="645"/>
      <c r="E1210" s="645"/>
      <c r="F1210" s="647"/>
      <c r="G1210" s="647"/>
      <c r="H1210" s="647"/>
      <c r="I1210" s="647"/>
      <c r="J1210" s="647"/>
      <c r="K1210" s="647"/>
      <c r="L1210" s="647"/>
      <c r="M1210" s="648"/>
      <c r="N1210" s="647"/>
      <c r="O1210" s="649"/>
      <c r="P1210" s="649"/>
      <c r="Q1210" s="649"/>
      <c r="S1210" s="651"/>
      <c r="T1210" s="651"/>
    </row>
    <row r="1211" spans="1:20" ht="15">
      <c r="A1211" s="1705" t="s">
        <v>49</v>
      </c>
      <c r="B1211" s="1705"/>
      <c r="C1211" s="1705"/>
      <c r="D1211" s="1705"/>
      <c r="E1211" s="1705"/>
      <c r="F1211" s="1705"/>
      <c r="G1211" s="1705"/>
      <c r="H1211" s="1705"/>
      <c r="I1211" s="1705"/>
      <c r="J1211" s="1705"/>
      <c r="K1211" s="1705"/>
      <c r="L1211" s="1705"/>
      <c r="M1211" s="1705"/>
      <c r="N1211" s="1705"/>
      <c r="O1211" s="1705"/>
      <c r="P1211" s="1705"/>
      <c r="Q1211" s="1705"/>
      <c r="S1211" s="1122"/>
      <c r="T1211" s="1122"/>
    </row>
    <row r="1212" spans="1:20" ht="13.5" thickBot="1">
      <c r="A1212" s="1706" t="s">
        <v>709</v>
      </c>
      <c r="B1212" s="1706"/>
      <c r="C1212" s="1706"/>
      <c r="D1212" s="1706"/>
      <c r="E1212" s="1706"/>
      <c r="F1212" s="1706"/>
      <c r="G1212" s="1706"/>
      <c r="H1212" s="1706"/>
      <c r="I1212" s="1706"/>
      <c r="J1212" s="1706"/>
      <c r="K1212" s="1706"/>
      <c r="L1212" s="1706"/>
      <c r="M1212" s="1706"/>
      <c r="N1212" s="1706"/>
      <c r="O1212" s="1706"/>
      <c r="P1212" s="1706"/>
      <c r="Q1212" s="1706"/>
      <c r="S1212" s="58"/>
      <c r="T1212" s="58"/>
    </row>
    <row r="1213" spans="1:20" ht="12.75" customHeight="1">
      <c r="A1213" s="1707" t="s">
        <v>1</v>
      </c>
      <c r="B1213" s="1710" t="s">
        <v>0</v>
      </c>
      <c r="C1213" s="1713" t="s">
        <v>2</v>
      </c>
      <c r="D1213" s="1713" t="s">
        <v>3</v>
      </c>
      <c r="E1213" s="1713" t="s">
        <v>13</v>
      </c>
      <c r="F1213" s="1717" t="s">
        <v>14</v>
      </c>
      <c r="G1213" s="1718"/>
      <c r="H1213" s="1718"/>
      <c r="I1213" s="1719"/>
      <c r="J1213" s="1713" t="s">
        <v>4</v>
      </c>
      <c r="K1213" s="1713" t="s">
        <v>15</v>
      </c>
      <c r="L1213" s="1713" t="s">
        <v>5</v>
      </c>
      <c r="M1213" s="1713" t="s">
        <v>6</v>
      </c>
      <c r="N1213" s="1713" t="s">
        <v>16</v>
      </c>
      <c r="O1213" s="1720" t="s">
        <v>17</v>
      </c>
      <c r="P1213" s="1713" t="s">
        <v>25</v>
      </c>
      <c r="Q1213" s="1722" t="s">
        <v>26</v>
      </c>
      <c r="S1213" s="58"/>
      <c r="T1213" s="58"/>
    </row>
    <row r="1214" spans="1:20" s="2" customFormat="1" ht="33.75">
      <c r="A1214" s="1708"/>
      <c r="B1214" s="1711"/>
      <c r="C1214" s="1714"/>
      <c r="D1214" s="1716"/>
      <c r="E1214" s="1716"/>
      <c r="F1214" s="21" t="s">
        <v>18</v>
      </c>
      <c r="G1214" s="21" t="s">
        <v>19</v>
      </c>
      <c r="H1214" s="21" t="s">
        <v>20</v>
      </c>
      <c r="I1214" s="21" t="s">
        <v>21</v>
      </c>
      <c r="J1214" s="1716"/>
      <c r="K1214" s="1716"/>
      <c r="L1214" s="1716"/>
      <c r="M1214" s="1716"/>
      <c r="N1214" s="1716"/>
      <c r="O1214" s="1721"/>
      <c r="P1214" s="1716"/>
      <c r="Q1214" s="1723"/>
      <c r="S1214" s="58"/>
      <c r="T1214" s="58"/>
    </row>
    <row r="1215" spans="1:20" s="3" customFormat="1" ht="13.5" customHeight="1" thickBot="1">
      <c r="A1215" s="1709"/>
      <c r="B1215" s="1712"/>
      <c r="C1215" s="1715"/>
      <c r="D1215" s="43" t="s">
        <v>7</v>
      </c>
      <c r="E1215" s="43" t="s">
        <v>8</v>
      </c>
      <c r="F1215" s="43" t="s">
        <v>9</v>
      </c>
      <c r="G1215" s="43" t="s">
        <v>9</v>
      </c>
      <c r="H1215" s="43" t="s">
        <v>9</v>
      </c>
      <c r="I1215" s="43" t="s">
        <v>9</v>
      </c>
      <c r="J1215" s="43" t="s">
        <v>22</v>
      </c>
      <c r="K1215" s="43" t="s">
        <v>9</v>
      </c>
      <c r="L1215" s="43" t="s">
        <v>22</v>
      </c>
      <c r="M1215" s="43" t="s">
        <v>23</v>
      </c>
      <c r="N1215" s="43" t="s">
        <v>10</v>
      </c>
      <c r="O1215" s="43" t="s">
        <v>24</v>
      </c>
      <c r="P1215" s="44" t="s">
        <v>27</v>
      </c>
      <c r="Q1215" s="45" t="s">
        <v>28</v>
      </c>
      <c r="S1215" s="58"/>
      <c r="T1215" s="58"/>
    </row>
    <row r="1216" spans="1:20" ht="12.75">
      <c r="A1216" s="1730" t="s">
        <v>11</v>
      </c>
      <c r="B1216" s="17">
        <v>1</v>
      </c>
      <c r="C1216" s="560" t="s">
        <v>108</v>
      </c>
      <c r="D1216" s="561">
        <v>60</v>
      </c>
      <c r="E1216" s="561">
        <v>1966</v>
      </c>
      <c r="F1216" s="627">
        <f aca="true" t="shared" si="165" ref="F1216:F1245">G1216+H1216+I1216</f>
        <v>45.195</v>
      </c>
      <c r="G1216" s="627">
        <v>3.672</v>
      </c>
      <c r="H1216" s="627">
        <v>9.6</v>
      </c>
      <c r="I1216" s="627">
        <v>31.923</v>
      </c>
      <c r="J1216" s="627">
        <v>2723.38</v>
      </c>
      <c r="K1216" s="634">
        <v>31.923</v>
      </c>
      <c r="L1216" s="627">
        <v>2723.38</v>
      </c>
      <c r="M1216" s="406">
        <f>K1216/L1216</f>
        <v>0.011721830960056986</v>
      </c>
      <c r="N1216" s="405">
        <v>242.4</v>
      </c>
      <c r="O1216" s="411">
        <f>M1216*N1216</f>
        <v>2.8413718247178137</v>
      </c>
      <c r="P1216" s="411">
        <f>M1216*60*1000</f>
        <v>703.3098576034191</v>
      </c>
      <c r="Q1216" s="190">
        <f>P1216*N1216/1000</f>
        <v>170.4823094830688</v>
      </c>
      <c r="R1216" s="6"/>
      <c r="S1216" s="58"/>
      <c r="T1216" s="58"/>
    </row>
    <row r="1217" spans="1:20" ht="12.75">
      <c r="A1217" s="1755"/>
      <c r="B1217" s="18">
        <v>2</v>
      </c>
      <c r="C1217" s="563" t="s">
        <v>710</v>
      </c>
      <c r="D1217" s="474">
        <v>60</v>
      </c>
      <c r="E1217" s="474">
        <v>1964</v>
      </c>
      <c r="F1217" s="1021">
        <f t="shared" si="165"/>
        <v>47.431</v>
      </c>
      <c r="G1217" s="1021">
        <v>4.896</v>
      </c>
      <c r="H1217" s="1021">
        <v>9.6</v>
      </c>
      <c r="I1217" s="1021">
        <v>32.935</v>
      </c>
      <c r="J1217" s="1021">
        <v>2713.04</v>
      </c>
      <c r="K1217" s="635">
        <v>32.935</v>
      </c>
      <c r="L1217" s="1021">
        <v>2713.04</v>
      </c>
      <c r="M1217" s="564">
        <f aca="true" t="shared" si="166" ref="M1217:M1225">K1217/L1217</f>
        <v>0.012139518768613806</v>
      </c>
      <c r="N1217" s="613">
        <v>242.4</v>
      </c>
      <c r="O1217" s="194">
        <f aca="true" t="shared" si="167" ref="O1217:O1235">M1217*N1217</f>
        <v>2.9426193495119866</v>
      </c>
      <c r="P1217" s="411">
        <f aca="true" t="shared" si="168" ref="P1217:P1235">M1217*60*1000</f>
        <v>728.3711261168285</v>
      </c>
      <c r="Q1217" s="195">
        <f aca="true" t="shared" si="169" ref="Q1217:Q1235">P1217*N1217/1000</f>
        <v>176.55716097071922</v>
      </c>
      <c r="R1217" s="6"/>
      <c r="S1217" s="58"/>
      <c r="T1217" s="58"/>
    </row>
    <row r="1218" spans="1:20" ht="12.75">
      <c r="A1218" s="1755"/>
      <c r="B1218" s="18">
        <v>3</v>
      </c>
      <c r="C1218" s="563" t="s">
        <v>711</v>
      </c>
      <c r="D1218" s="474">
        <v>48</v>
      </c>
      <c r="E1218" s="474">
        <v>1961</v>
      </c>
      <c r="F1218" s="1021">
        <f t="shared" si="165"/>
        <v>43.598</v>
      </c>
      <c r="G1218" s="1021">
        <v>4.641</v>
      </c>
      <c r="H1218" s="1021">
        <v>7.68</v>
      </c>
      <c r="I1218" s="1021">
        <v>31.277</v>
      </c>
      <c r="J1218" s="1021">
        <v>2393.76</v>
      </c>
      <c r="K1218" s="635">
        <v>31.277</v>
      </c>
      <c r="L1218" s="1021">
        <v>2393.76</v>
      </c>
      <c r="M1218" s="564">
        <f t="shared" si="166"/>
        <v>0.013066055076532317</v>
      </c>
      <c r="N1218" s="613">
        <v>242.4</v>
      </c>
      <c r="O1218" s="194">
        <f t="shared" si="167"/>
        <v>3.167211750551434</v>
      </c>
      <c r="P1218" s="411">
        <f t="shared" si="168"/>
        <v>783.9633045919389</v>
      </c>
      <c r="Q1218" s="195">
        <f t="shared" si="169"/>
        <v>190.03270503308602</v>
      </c>
      <c r="R1218" s="6"/>
      <c r="S1218" s="58"/>
      <c r="T1218" s="58"/>
    </row>
    <row r="1219" spans="1:20" ht="12.75">
      <c r="A1219" s="1755"/>
      <c r="B1219" s="18">
        <v>4</v>
      </c>
      <c r="C1219" s="563" t="s">
        <v>712</v>
      </c>
      <c r="D1219" s="474">
        <v>48</v>
      </c>
      <c r="E1219" s="474">
        <v>1964</v>
      </c>
      <c r="F1219" s="1021">
        <f t="shared" si="165"/>
        <v>42.012</v>
      </c>
      <c r="G1219" s="1021">
        <v>3.06</v>
      </c>
      <c r="H1219" s="1021">
        <v>7.68</v>
      </c>
      <c r="I1219" s="1021">
        <v>31.272</v>
      </c>
      <c r="J1219" s="1021">
        <v>2296.33</v>
      </c>
      <c r="K1219" s="635">
        <v>31.272</v>
      </c>
      <c r="L1219" s="1021">
        <v>2296.3</v>
      </c>
      <c r="M1219" s="564">
        <f t="shared" si="166"/>
        <v>0.013618429647694115</v>
      </c>
      <c r="N1219" s="613">
        <v>242.4</v>
      </c>
      <c r="O1219" s="194">
        <f t="shared" si="167"/>
        <v>3.3011073466010536</v>
      </c>
      <c r="P1219" s="411">
        <f t="shared" si="168"/>
        <v>817.105778861647</v>
      </c>
      <c r="Q1219" s="195">
        <f t="shared" si="169"/>
        <v>198.06644079606323</v>
      </c>
      <c r="R1219" s="6"/>
      <c r="S1219" s="58"/>
      <c r="T1219" s="58"/>
    </row>
    <row r="1220" spans="1:20" ht="12.75">
      <c r="A1220" s="1755"/>
      <c r="B1220" s="18">
        <v>5</v>
      </c>
      <c r="C1220" s="563" t="s">
        <v>107</v>
      </c>
      <c r="D1220" s="474">
        <v>48</v>
      </c>
      <c r="E1220" s="474">
        <v>1961</v>
      </c>
      <c r="F1220" s="1021">
        <f t="shared" si="165"/>
        <v>38.158</v>
      </c>
      <c r="G1220" s="1021">
        <v>3.825</v>
      </c>
      <c r="H1220" s="1021">
        <v>7.68</v>
      </c>
      <c r="I1220" s="1021">
        <v>26.653</v>
      </c>
      <c r="J1220" s="1021">
        <v>2296.96</v>
      </c>
      <c r="K1220" s="635">
        <v>26.653</v>
      </c>
      <c r="L1220" s="1021">
        <v>2296.96</v>
      </c>
      <c r="M1220" s="564">
        <f t="shared" si="166"/>
        <v>0.011603597798829756</v>
      </c>
      <c r="N1220" s="613">
        <v>242.4</v>
      </c>
      <c r="O1220" s="194">
        <f t="shared" si="167"/>
        <v>2.812712106436333</v>
      </c>
      <c r="P1220" s="411">
        <f t="shared" si="168"/>
        <v>696.2158679297854</v>
      </c>
      <c r="Q1220" s="195">
        <f t="shared" si="169"/>
        <v>168.76272638618</v>
      </c>
      <c r="R1220" s="6"/>
      <c r="S1220" s="58"/>
      <c r="T1220" s="58"/>
    </row>
    <row r="1221" spans="1:20" ht="12.75">
      <c r="A1221" s="1755"/>
      <c r="B1221" s="18">
        <v>6</v>
      </c>
      <c r="C1221" s="563" t="s">
        <v>97</v>
      </c>
      <c r="D1221" s="474">
        <v>48</v>
      </c>
      <c r="E1221" s="474">
        <v>1961</v>
      </c>
      <c r="F1221" s="1021">
        <f t="shared" si="165"/>
        <v>36.957</v>
      </c>
      <c r="G1221" s="1021">
        <v>2.499</v>
      </c>
      <c r="H1221" s="1021">
        <v>7.68</v>
      </c>
      <c r="I1221" s="1021">
        <v>26.778</v>
      </c>
      <c r="J1221" s="1021">
        <v>2296.96</v>
      </c>
      <c r="K1221" s="635">
        <v>26.778</v>
      </c>
      <c r="L1221" s="1021">
        <v>2296.96</v>
      </c>
      <c r="M1221" s="564">
        <f t="shared" si="166"/>
        <v>0.011658017553636109</v>
      </c>
      <c r="N1221" s="613">
        <v>242.4</v>
      </c>
      <c r="O1221" s="194">
        <f t="shared" si="167"/>
        <v>2.825903455001393</v>
      </c>
      <c r="P1221" s="411">
        <f t="shared" si="168"/>
        <v>699.4810532181666</v>
      </c>
      <c r="Q1221" s="195">
        <f t="shared" si="169"/>
        <v>169.5542073000836</v>
      </c>
      <c r="R1221" s="6"/>
      <c r="S1221" s="58"/>
      <c r="T1221" s="58"/>
    </row>
    <row r="1222" spans="1:20" ht="12.75">
      <c r="A1222" s="1755"/>
      <c r="B1222" s="18">
        <v>7</v>
      </c>
      <c r="C1222" s="563" t="s">
        <v>713</v>
      </c>
      <c r="D1222" s="474">
        <v>60</v>
      </c>
      <c r="E1222" s="474">
        <v>1964</v>
      </c>
      <c r="F1222" s="1021">
        <f t="shared" si="165"/>
        <v>46.474000000000004</v>
      </c>
      <c r="G1222" s="1021">
        <v>3.927</v>
      </c>
      <c r="H1222" s="1021">
        <v>9.6</v>
      </c>
      <c r="I1222" s="1021">
        <v>32.947</v>
      </c>
      <c r="J1222" s="1021">
        <v>2697.45</v>
      </c>
      <c r="K1222" s="635">
        <v>32.947</v>
      </c>
      <c r="L1222" s="1021">
        <v>2697.45</v>
      </c>
      <c r="M1222" s="564">
        <f t="shared" si="166"/>
        <v>0.01221412815807522</v>
      </c>
      <c r="N1222" s="613">
        <v>242.4</v>
      </c>
      <c r="O1222" s="194">
        <f t="shared" si="167"/>
        <v>2.9607046655174334</v>
      </c>
      <c r="P1222" s="411">
        <f t="shared" si="168"/>
        <v>732.8476894845132</v>
      </c>
      <c r="Q1222" s="195">
        <f t="shared" si="169"/>
        <v>177.642279931046</v>
      </c>
      <c r="R1222" s="6"/>
      <c r="S1222" s="58"/>
      <c r="T1222" s="58"/>
    </row>
    <row r="1223" spans="1:20" ht="12.75">
      <c r="A1223" s="1755"/>
      <c r="B1223" s="18">
        <v>8</v>
      </c>
      <c r="C1223" s="563" t="s">
        <v>714</v>
      </c>
      <c r="D1223" s="474">
        <v>60</v>
      </c>
      <c r="E1223" s="474">
        <v>1970</v>
      </c>
      <c r="F1223" s="1021">
        <f t="shared" si="165"/>
        <v>56.931999999999995</v>
      </c>
      <c r="G1223" s="1021">
        <v>5.712</v>
      </c>
      <c r="H1223" s="1021">
        <v>9.6</v>
      </c>
      <c r="I1223" s="1021">
        <v>41.62</v>
      </c>
      <c r="J1223" s="1021">
        <v>3134.67</v>
      </c>
      <c r="K1223" s="635">
        <v>41.62</v>
      </c>
      <c r="L1223" s="1021">
        <v>3134.67</v>
      </c>
      <c r="M1223" s="564">
        <f t="shared" si="166"/>
        <v>0.01327731467746206</v>
      </c>
      <c r="N1223" s="613">
        <v>242.4</v>
      </c>
      <c r="O1223" s="194">
        <f t="shared" si="167"/>
        <v>3.2184210778168034</v>
      </c>
      <c r="P1223" s="411">
        <f t="shared" si="168"/>
        <v>796.6388806477236</v>
      </c>
      <c r="Q1223" s="195">
        <f t="shared" si="169"/>
        <v>193.1052646690082</v>
      </c>
      <c r="R1223" s="6"/>
      <c r="S1223" s="58"/>
      <c r="T1223" s="58"/>
    </row>
    <row r="1224" spans="1:20" ht="12.75">
      <c r="A1224" s="1755"/>
      <c r="B1224" s="18">
        <v>9</v>
      </c>
      <c r="C1224" s="563" t="s">
        <v>517</v>
      </c>
      <c r="D1224" s="474">
        <v>30</v>
      </c>
      <c r="E1224" s="474">
        <v>1970</v>
      </c>
      <c r="F1224" s="1021">
        <f t="shared" si="165"/>
        <v>31.816000000000003</v>
      </c>
      <c r="G1224" s="1021">
        <v>2.907</v>
      </c>
      <c r="H1224" s="1021">
        <v>4.8</v>
      </c>
      <c r="I1224" s="1021">
        <v>24.109</v>
      </c>
      <c r="J1224" s="1021">
        <v>1727.5</v>
      </c>
      <c r="K1224" s="635">
        <v>24.109</v>
      </c>
      <c r="L1224" s="1021">
        <v>1727.5</v>
      </c>
      <c r="M1224" s="564">
        <f t="shared" si="166"/>
        <v>0.013956005788712013</v>
      </c>
      <c r="N1224" s="613">
        <v>242.4</v>
      </c>
      <c r="O1224" s="194">
        <f t="shared" si="167"/>
        <v>3.382935803183792</v>
      </c>
      <c r="P1224" s="411">
        <f t="shared" si="168"/>
        <v>837.3603473227208</v>
      </c>
      <c r="Q1224" s="195">
        <f t="shared" si="169"/>
        <v>202.97614819102753</v>
      </c>
      <c r="R1224" s="6"/>
      <c r="S1224" s="58"/>
      <c r="T1224" s="58"/>
    </row>
    <row r="1225" spans="1:20" ht="13.5" thickBot="1">
      <c r="A1225" s="1756"/>
      <c r="B1225" s="47">
        <v>10</v>
      </c>
      <c r="C1225" s="565" t="s">
        <v>78</v>
      </c>
      <c r="D1225" s="566">
        <v>64</v>
      </c>
      <c r="E1225" s="566">
        <v>1961</v>
      </c>
      <c r="F1225" s="1022">
        <f t="shared" si="165"/>
        <v>53.785</v>
      </c>
      <c r="G1225" s="1022">
        <v>2.703</v>
      </c>
      <c r="H1225" s="1022">
        <v>10.24</v>
      </c>
      <c r="I1225" s="1022">
        <v>40.842</v>
      </c>
      <c r="J1225" s="1022">
        <v>2955.71</v>
      </c>
      <c r="K1225" s="636">
        <v>40.842</v>
      </c>
      <c r="L1225" s="1022">
        <v>2955.71</v>
      </c>
      <c r="M1225" s="567">
        <f t="shared" si="166"/>
        <v>0.013817999736104015</v>
      </c>
      <c r="N1225" s="568">
        <v>242.4</v>
      </c>
      <c r="O1225" s="652">
        <f t="shared" si="167"/>
        <v>3.3494831360316133</v>
      </c>
      <c r="P1225" s="358">
        <f t="shared" si="168"/>
        <v>829.0799841662409</v>
      </c>
      <c r="Q1225" s="359">
        <f t="shared" si="169"/>
        <v>200.96898816189682</v>
      </c>
      <c r="R1225" s="6"/>
      <c r="S1225" s="58"/>
      <c r="T1225" s="58"/>
    </row>
    <row r="1226" spans="1:20" ht="11.25" customHeight="1">
      <c r="A1226" s="1781" t="s">
        <v>29</v>
      </c>
      <c r="B1226" s="368">
        <v>1</v>
      </c>
      <c r="C1226" s="653" t="s">
        <v>715</v>
      </c>
      <c r="D1226" s="304">
        <v>60</v>
      </c>
      <c r="E1226" s="304">
        <v>1982</v>
      </c>
      <c r="F1226" s="628">
        <f t="shared" si="165"/>
        <v>74.89</v>
      </c>
      <c r="G1226" s="628">
        <v>4.437</v>
      </c>
      <c r="H1226" s="628">
        <v>9.6</v>
      </c>
      <c r="I1226" s="629">
        <v>60.853</v>
      </c>
      <c r="J1226" s="628">
        <v>3183.77</v>
      </c>
      <c r="K1226" s="1160">
        <v>60.853</v>
      </c>
      <c r="L1226" s="497">
        <v>3183.77</v>
      </c>
      <c r="M1226" s="571">
        <f>K1226/L1226</f>
        <v>0.019113503802096258</v>
      </c>
      <c r="N1226" s="572">
        <v>242.4</v>
      </c>
      <c r="O1226" s="301">
        <f t="shared" si="167"/>
        <v>4.633113321628133</v>
      </c>
      <c r="P1226" s="301">
        <f t="shared" si="168"/>
        <v>1146.8102281257754</v>
      </c>
      <c r="Q1226" s="302">
        <f t="shared" si="169"/>
        <v>277.9867992976879</v>
      </c>
      <c r="R1226" s="6"/>
      <c r="S1226" s="58"/>
      <c r="T1226" s="58"/>
    </row>
    <row r="1227" spans="1:20" ht="12.75" customHeight="1">
      <c r="A1227" s="1782"/>
      <c r="B1227" s="345">
        <v>2</v>
      </c>
      <c r="C1227" s="653" t="s">
        <v>518</v>
      </c>
      <c r="D1227" s="304">
        <v>20</v>
      </c>
      <c r="E1227" s="304">
        <v>1983</v>
      </c>
      <c r="F1227" s="629">
        <f t="shared" si="165"/>
        <v>25.439</v>
      </c>
      <c r="G1227" s="629">
        <v>1.632</v>
      </c>
      <c r="H1227" s="629">
        <v>3.2</v>
      </c>
      <c r="I1227" s="629">
        <v>20.607</v>
      </c>
      <c r="J1227" s="629">
        <v>1080</v>
      </c>
      <c r="K1227" s="638">
        <v>20.607</v>
      </c>
      <c r="L1227" s="629">
        <v>1080</v>
      </c>
      <c r="M1227" s="571">
        <f>K1227/L1227</f>
        <v>0.019080555555555555</v>
      </c>
      <c r="N1227" s="576">
        <v>242.4</v>
      </c>
      <c r="O1227" s="301">
        <f t="shared" si="167"/>
        <v>4.625126666666667</v>
      </c>
      <c r="P1227" s="301">
        <f t="shared" si="168"/>
        <v>1144.8333333333333</v>
      </c>
      <c r="Q1227" s="302">
        <f t="shared" si="169"/>
        <v>277.50759999999997</v>
      </c>
      <c r="R1227" s="6"/>
      <c r="S1227" s="58"/>
      <c r="T1227" s="58"/>
    </row>
    <row r="1228" spans="1:20" ht="12.75" customHeight="1">
      <c r="A1228" s="1782"/>
      <c r="B1228" s="345">
        <v>3</v>
      </c>
      <c r="C1228" s="573" t="s">
        <v>519</v>
      </c>
      <c r="D1228" s="304">
        <v>20</v>
      </c>
      <c r="E1228" s="304">
        <v>1990</v>
      </c>
      <c r="F1228" s="629">
        <f t="shared" si="165"/>
        <v>26.239</v>
      </c>
      <c r="G1228" s="629">
        <v>1.887</v>
      </c>
      <c r="H1228" s="629">
        <v>3.2</v>
      </c>
      <c r="I1228" s="629">
        <v>21.152</v>
      </c>
      <c r="J1228" s="629">
        <v>1069.95</v>
      </c>
      <c r="K1228" s="638">
        <v>21.152</v>
      </c>
      <c r="L1228" s="629">
        <v>1069.95</v>
      </c>
      <c r="M1228" s="575">
        <f aca="true" t="shared" si="170" ref="M1228:M1235">K1228/L1228</f>
        <v>0.01976914809103229</v>
      </c>
      <c r="N1228" s="576">
        <v>242.4</v>
      </c>
      <c r="O1228" s="301">
        <f t="shared" si="167"/>
        <v>4.7920414972662275</v>
      </c>
      <c r="P1228" s="301">
        <f t="shared" si="168"/>
        <v>1186.1488854619372</v>
      </c>
      <c r="Q1228" s="308">
        <f t="shared" si="169"/>
        <v>287.5224898359736</v>
      </c>
      <c r="R1228" s="6"/>
      <c r="S1228" s="58"/>
      <c r="T1228" s="58"/>
    </row>
    <row r="1229" spans="1:20" ht="12.75" customHeight="1">
      <c r="A1229" s="1782"/>
      <c r="B1229" s="345">
        <v>4</v>
      </c>
      <c r="C1229" s="573" t="s">
        <v>716</v>
      </c>
      <c r="D1229" s="304">
        <v>20</v>
      </c>
      <c r="E1229" s="304">
        <v>1986</v>
      </c>
      <c r="F1229" s="629">
        <f t="shared" si="165"/>
        <v>24.686</v>
      </c>
      <c r="G1229" s="629">
        <v>1.683</v>
      </c>
      <c r="H1229" s="629">
        <v>3.2</v>
      </c>
      <c r="I1229" s="629">
        <v>19.803</v>
      </c>
      <c r="J1229" s="629">
        <v>1054.49</v>
      </c>
      <c r="K1229" s="638">
        <v>19.803</v>
      </c>
      <c r="L1229" s="629">
        <v>1054.49</v>
      </c>
      <c r="M1229" s="575">
        <f t="shared" si="170"/>
        <v>0.018779694449449498</v>
      </c>
      <c r="N1229" s="576">
        <v>242.4</v>
      </c>
      <c r="O1229" s="307">
        <f t="shared" si="167"/>
        <v>4.552197934546559</v>
      </c>
      <c r="P1229" s="301">
        <f t="shared" si="168"/>
        <v>1126.7816669669699</v>
      </c>
      <c r="Q1229" s="308">
        <f t="shared" si="169"/>
        <v>273.1318760727935</v>
      </c>
      <c r="R1229" s="6"/>
      <c r="S1229" s="58"/>
      <c r="T1229" s="58"/>
    </row>
    <row r="1230" spans="1:20" ht="12.75" customHeight="1">
      <c r="A1230" s="1782"/>
      <c r="B1230" s="345">
        <v>5</v>
      </c>
      <c r="C1230" s="573" t="s">
        <v>717</v>
      </c>
      <c r="D1230" s="304">
        <v>36</v>
      </c>
      <c r="E1230" s="304">
        <v>1986</v>
      </c>
      <c r="F1230" s="629">
        <f t="shared" si="165"/>
        <v>52.286</v>
      </c>
      <c r="G1230" s="629">
        <v>2.907</v>
      </c>
      <c r="H1230" s="629">
        <v>8.64</v>
      </c>
      <c r="I1230" s="629">
        <v>40.739</v>
      </c>
      <c r="J1230" s="629">
        <v>2117.07</v>
      </c>
      <c r="K1230" s="638">
        <v>40.739</v>
      </c>
      <c r="L1230" s="629">
        <v>2117.07</v>
      </c>
      <c r="M1230" s="575">
        <f t="shared" si="170"/>
        <v>0.019243104857184692</v>
      </c>
      <c r="N1230" s="576">
        <v>242.4</v>
      </c>
      <c r="O1230" s="307">
        <f t="shared" si="167"/>
        <v>4.66452861738157</v>
      </c>
      <c r="P1230" s="301">
        <f t="shared" si="168"/>
        <v>1154.5862914310817</v>
      </c>
      <c r="Q1230" s="308">
        <f t="shared" si="169"/>
        <v>279.8717170428942</v>
      </c>
      <c r="R1230" s="6"/>
      <c r="S1230" s="58"/>
      <c r="T1230" s="58"/>
    </row>
    <row r="1231" spans="1:20" ht="12.75" customHeight="1">
      <c r="A1231" s="1782"/>
      <c r="B1231" s="345">
        <v>6</v>
      </c>
      <c r="C1231" s="573" t="s">
        <v>718</v>
      </c>
      <c r="D1231" s="304">
        <v>36</v>
      </c>
      <c r="E1231" s="304">
        <v>1984</v>
      </c>
      <c r="F1231" s="629">
        <f t="shared" si="165"/>
        <v>53.909</v>
      </c>
      <c r="G1231" s="629">
        <v>3.213</v>
      </c>
      <c r="H1231" s="629">
        <v>8.64</v>
      </c>
      <c r="I1231" s="629">
        <v>42.056</v>
      </c>
      <c r="J1231" s="629">
        <v>2109.24</v>
      </c>
      <c r="K1231" s="638">
        <v>42.056</v>
      </c>
      <c r="L1231" s="505">
        <v>2109.24</v>
      </c>
      <c r="M1231" s="575">
        <f t="shared" si="170"/>
        <v>0.01993893535112173</v>
      </c>
      <c r="N1231" s="576">
        <v>242.4</v>
      </c>
      <c r="O1231" s="307">
        <f t="shared" si="167"/>
        <v>4.833197929111908</v>
      </c>
      <c r="P1231" s="301">
        <f t="shared" si="168"/>
        <v>1196.3361210673038</v>
      </c>
      <c r="Q1231" s="308">
        <f t="shared" si="169"/>
        <v>289.99187574671447</v>
      </c>
      <c r="R1231" s="6"/>
      <c r="S1231" s="58"/>
      <c r="T1231" s="58"/>
    </row>
    <row r="1232" spans="1:20" ht="12.75" customHeight="1">
      <c r="A1232" s="1782"/>
      <c r="B1232" s="345">
        <v>7</v>
      </c>
      <c r="C1232" s="573" t="s">
        <v>520</v>
      </c>
      <c r="D1232" s="304">
        <v>20</v>
      </c>
      <c r="E1232" s="304">
        <v>1984</v>
      </c>
      <c r="F1232" s="629">
        <f t="shared" si="165"/>
        <v>26.764</v>
      </c>
      <c r="G1232" s="629">
        <v>2.091</v>
      </c>
      <c r="H1232" s="629">
        <v>3.2</v>
      </c>
      <c r="I1232" s="629">
        <v>21.473</v>
      </c>
      <c r="J1232" s="629">
        <v>1066.7</v>
      </c>
      <c r="K1232" s="638">
        <v>21.473</v>
      </c>
      <c r="L1232" s="576">
        <v>1066.7</v>
      </c>
      <c r="M1232" s="575">
        <f t="shared" si="170"/>
        <v>0.020130308427861628</v>
      </c>
      <c r="N1232" s="576">
        <v>242.4</v>
      </c>
      <c r="O1232" s="307">
        <f t="shared" si="167"/>
        <v>4.879586762913658</v>
      </c>
      <c r="P1232" s="301">
        <f t="shared" si="168"/>
        <v>1207.8185056716977</v>
      </c>
      <c r="Q1232" s="308">
        <f t="shared" si="169"/>
        <v>292.77520577481954</v>
      </c>
      <c r="R1232" s="6"/>
      <c r="S1232" s="58"/>
      <c r="T1232" s="58"/>
    </row>
    <row r="1233" spans="1:20" ht="12.75" customHeight="1">
      <c r="A1233" s="1782"/>
      <c r="B1233" s="345">
        <v>8</v>
      </c>
      <c r="C1233" s="573" t="s">
        <v>719</v>
      </c>
      <c r="D1233" s="304">
        <v>20</v>
      </c>
      <c r="E1233" s="304">
        <v>1982</v>
      </c>
      <c r="F1233" s="629">
        <f t="shared" si="165"/>
        <v>26.747</v>
      </c>
      <c r="G1233" s="629">
        <v>1.989</v>
      </c>
      <c r="H1233" s="629">
        <v>3.2</v>
      </c>
      <c r="I1233" s="629">
        <v>21.558</v>
      </c>
      <c r="J1233" s="629">
        <v>1051.81</v>
      </c>
      <c r="K1233" s="638">
        <v>21.558</v>
      </c>
      <c r="L1233" s="576">
        <v>1051.81</v>
      </c>
      <c r="M1233" s="575">
        <f t="shared" si="170"/>
        <v>0.02049609720386762</v>
      </c>
      <c r="N1233" s="576">
        <v>242.4</v>
      </c>
      <c r="O1233" s="307">
        <f t="shared" si="167"/>
        <v>4.968253962217511</v>
      </c>
      <c r="P1233" s="301">
        <f t="shared" si="168"/>
        <v>1229.765832232057</v>
      </c>
      <c r="Q1233" s="308">
        <f t="shared" si="169"/>
        <v>298.0952377330506</v>
      </c>
      <c r="R1233" s="6"/>
      <c r="S1233" s="58"/>
      <c r="T1233" s="58"/>
    </row>
    <row r="1234" spans="1:20" ht="13.5" customHeight="1">
      <c r="A1234" s="1782"/>
      <c r="B1234" s="345">
        <v>9</v>
      </c>
      <c r="C1234" s="573" t="s">
        <v>720</v>
      </c>
      <c r="D1234" s="304">
        <v>20</v>
      </c>
      <c r="E1234" s="304">
        <v>1983</v>
      </c>
      <c r="F1234" s="629">
        <f t="shared" si="165"/>
        <v>25.625</v>
      </c>
      <c r="G1234" s="629">
        <v>1.275</v>
      </c>
      <c r="H1234" s="629">
        <v>3.2</v>
      </c>
      <c r="I1234" s="629">
        <v>21.15</v>
      </c>
      <c r="J1234" s="629">
        <v>1066.39</v>
      </c>
      <c r="K1234" s="638">
        <v>21.15</v>
      </c>
      <c r="L1234" s="576">
        <v>1066.39</v>
      </c>
      <c r="M1234" s="575">
        <f t="shared" si="170"/>
        <v>0.019833269254212808</v>
      </c>
      <c r="N1234" s="576">
        <v>242.4</v>
      </c>
      <c r="O1234" s="307">
        <f t="shared" si="167"/>
        <v>4.807584467221185</v>
      </c>
      <c r="P1234" s="301">
        <f t="shared" si="168"/>
        <v>1189.9961552527684</v>
      </c>
      <c r="Q1234" s="308">
        <f t="shared" si="169"/>
        <v>288.45506803327106</v>
      </c>
      <c r="R1234" s="6"/>
      <c r="S1234" s="58"/>
      <c r="T1234" s="58"/>
    </row>
    <row r="1235" spans="1:20" ht="13.5" customHeight="1" thickBot="1">
      <c r="A1235" s="1783"/>
      <c r="B1235" s="1028">
        <v>10</v>
      </c>
      <c r="C1235" s="619" t="s">
        <v>721</v>
      </c>
      <c r="D1235" s="508">
        <v>36</v>
      </c>
      <c r="E1235" s="508">
        <v>1995</v>
      </c>
      <c r="F1235" s="631">
        <f t="shared" si="165"/>
        <v>47.593</v>
      </c>
      <c r="G1235" s="631">
        <v>3.57</v>
      </c>
      <c r="H1235" s="631">
        <v>8.64</v>
      </c>
      <c r="I1235" s="631">
        <v>35.383</v>
      </c>
      <c r="J1235" s="631">
        <v>1958.7</v>
      </c>
      <c r="K1235" s="639">
        <v>35.383</v>
      </c>
      <c r="L1235" s="631">
        <v>1958.7</v>
      </c>
      <c r="M1235" s="577">
        <f t="shared" si="170"/>
        <v>0.018064532598151835</v>
      </c>
      <c r="N1235" s="578">
        <v>242.4</v>
      </c>
      <c r="O1235" s="517">
        <f t="shared" si="167"/>
        <v>4.378842701792005</v>
      </c>
      <c r="P1235" s="517">
        <f t="shared" si="168"/>
        <v>1083.87195588911</v>
      </c>
      <c r="Q1235" s="518">
        <f t="shared" si="169"/>
        <v>262.7305621075203</v>
      </c>
      <c r="R1235" s="6"/>
      <c r="S1235" s="58"/>
      <c r="T1235" s="58"/>
    </row>
    <row r="1236" spans="1:20" ht="12.75">
      <c r="A1236" s="1750" t="s">
        <v>30</v>
      </c>
      <c r="B1236" s="380">
        <v>1</v>
      </c>
      <c r="C1236" s="579" t="s">
        <v>722</v>
      </c>
      <c r="D1236" s="519">
        <v>20</v>
      </c>
      <c r="E1236" s="519">
        <v>1984</v>
      </c>
      <c r="F1236" s="632">
        <f t="shared" si="165"/>
        <v>28.262</v>
      </c>
      <c r="G1236" s="632">
        <v>1.581</v>
      </c>
      <c r="H1236" s="632">
        <v>3.2</v>
      </c>
      <c r="I1236" s="632">
        <v>23.481</v>
      </c>
      <c r="J1236" s="632">
        <v>1044.93</v>
      </c>
      <c r="K1236" s="1024">
        <v>23.481</v>
      </c>
      <c r="L1236" s="1132">
        <v>1044.93</v>
      </c>
      <c r="M1236" s="582">
        <f>K1236/L1236</f>
        <v>0.02247136171800982</v>
      </c>
      <c r="N1236" s="583">
        <v>242.4</v>
      </c>
      <c r="O1236" s="584">
        <f>M1236*N1236</f>
        <v>5.447058080445581</v>
      </c>
      <c r="P1236" s="584">
        <f>M1236*60*1000</f>
        <v>1348.281703080589</v>
      </c>
      <c r="Q1236" s="585">
        <f>P1236*N1236/1000</f>
        <v>326.82348482673484</v>
      </c>
      <c r="R1236" s="6"/>
      <c r="S1236" s="58"/>
      <c r="T1236" s="58"/>
    </row>
    <row r="1237" spans="1:20" ht="12.75">
      <c r="A1237" s="1818"/>
      <c r="B1237" s="372">
        <v>2</v>
      </c>
      <c r="C1237" s="586" t="s">
        <v>524</v>
      </c>
      <c r="D1237" s="524">
        <v>20</v>
      </c>
      <c r="E1237" s="524">
        <v>1984</v>
      </c>
      <c r="F1237" s="633">
        <f t="shared" si="165"/>
        <v>30.684</v>
      </c>
      <c r="G1237" s="633">
        <v>1.428</v>
      </c>
      <c r="H1237" s="633">
        <v>3.2</v>
      </c>
      <c r="I1237" s="633">
        <v>26.056</v>
      </c>
      <c r="J1237" s="633">
        <v>1066.74</v>
      </c>
      <c r="K1237" s="641">
        <v>26.056</v>
      </c>
      <c r="L1237" s="633">
        <v>1066.74</v>
      </c>
      <c r="M1237" s="587">
        <f aca="true" t="shared" si="171" ref="M1237:M1245">K1237/L1237</f>
        <v>0.02442582072482517</v>
      </c>
      <c r="N1237" s="589">
        <v>242.4</v>
      </c>
      <c r="O1237" s="319">
        <f aca="true" t="shared" si="172" ref="O1237:O1245">M1237*N1237</f>
        <v>5.920818943697621</v>
      </c>
      <c r="P1237" s="584">
        <f aca="true" t="shared" si="173" ref="P1237:P1245">M1237*60*1000</f>
        <v>1465.54924348951</v>
      </c>
      <c r="Q1237" s="320">
        <f aca="true" t="shared" si="174" ref="Q1237:Q1245">P1237*N1237/1000</f>
        <v>355.24913662185725</v>
      </c>
      <c r="R1237" s="6"/>
      <c r="S1237" s="58"/>
      <c r="T1237" s="58"/>
    </row>
    <row r="1238" spans="1:20" ht="12.75">
      <c r="A1238" s="1818"/>
      <c r="B1238" s="372">
        <v>3</v>
      </c>
      <c r="C1238" s="586" t="s">
        <v>523</v>
      </c>
      <c r="D1238" s="524">
        <v>20</v>
      </c>
      <c r="E1238" s="524">
        <v>1984</v>
      </c>
      <c r="F1238" s="633">
        <f t="shared" si="165"/>
        <v>30.083000000000002</v>
      </c>
      <c r="G1238" s="633">
        <v>1.53</v>
      </c>
      <c r="H1238" s="633">
        <v>3.2</v>
      </c>
      <c r="I1238" s="633">
        <v>25.353</v>
      </c>
      <c r="J1238" s="633">
        <v>1058.05</v>
      </c>
      <c r="K1238" s="641">
        <v>25.353</v>
      </c>
      <c r="L1238" s="633">
        <v>1058.05</v>
      </c>
      <c r="M1238" s="587">
        <f t="shared" si="171"/>
        <v>0.02396200557629602</v>
      </c>
      <c r="N1238" s="589">
        <v>242.4</v>
      </c>
      <c r="O1238" s="319">
        <f t="shared" si="172"/>
        <v>5.808390151694155</v>
      </c>
      <c r="P1238" s="584">
        <f t="shared" si="173"/>
        <v>1437.7203345777612</v>
      </c>
      <c r="Q1238" s="320">
        <f t="shared" si="174"/>
        <v>348.5034091016493</v>
      </c>
      <c r="R1238" s="6"/>
      <c r="S1238" s="58"/>
      <c r="T1238" s="58"/>
    </row>
    <row r="1239" spans="1:20" ht="12.75">
      <c r="A1239" s="1818"/>
      <c r="B1239" s="372">
        <v>4</v>
      </c>
      <c r="C1239" s="586" t="s">
        <v>521</v>
      </c>
      <c r="D1239" s="524">
        <v>20</v>
      </c>
      <c r="E1239" s="524">
        <v>1984</v>
      </c>
      <c r="F1239" s="633">
        <f t="shared" si="165"/>
        <v>29.301</v>
      </c>
      <c r="G1239" s="633">
        <v>1.683</v>
      </c>
      <c r="H1239" s="633">
        <v>3.2</v>
      </c>
      <c r="I1239" s="633">
        <v>24.418</v>
      </c>
      <c r="J1239" s="633">
        <v>1065.45</v>
      </c>
      <c r="K1239" s="641">
        <v>24.418</v>
      </c>
      <c r="L1239" s="633">
        <v>1065.45</v>
      </c>
      <c r="M1239" s="587">
        <f t="shared" si="171"/>
        <v>0.022918015861842413</v>
      </c>
      <c r="N1239" s="589">
        <v>242.4</v>
      </c>
      <c r="O1239" s="319">
        <f t="shared" si="172"/>
        <v>5.555327044910601</v>
      </c>
      <c r="P1239" s="584">
        <f t="shared" si="173"/>
        <v>1375.080951710545</v>
      </c>
      <c r="Q1239" s="320">
        <f t="shared" si="174"/>
        <v>333.3196226946361</v>
      </c>
      <c r="R1239" s="6"/>
      <c r="S1239" s="58"/>
      <c r="T1239" s="58"/>
    </row>
    <row r="1240" spans="1:20" ht="12.75">
      <c r="A1240" s="1818"/>
      <c r="B1240" s="372">
        <v>5</v>
      </c>
      <c r="C1240" s="586" t="s">
        <v>723</v>
      </c>
      <c r="D1240" s="524">
        <v>20</v>
      </c>
      <c r="E1240" s="524">
        <v>1983</v>
      </c>
      <c r="F1240" s="633">
        <f t="shared" si="165"/>
        <v>31.38</v>
      </c>
      <c r="G1240" s="633">
        <v>1.683</v>
      </c>
      <c r="H1240" s="633">
        <v>3.2</v>
      </c>
      <c r="I1240" s="633">
        <v>26.497</v>
      </c>
      <c r="J1240" s="633">
        <v>1013.02</v>
      </c>
      <c r="K1240" s="641">
        <v>26.497</v>
      </c>
      <c r="L1240" s="633">
        <v>1013.02</v>
      </c>
      <c r="M1240" s="587">
        <f t="shared" si="171"/>
        <v>0.0261564431106987</v>
      </c>
      <c r="N1240" s="589">
        <v>242.4</v>
      </c>
      <c r="O1240" s="319">
        <f t="shared" si="172"/>
        <v>6.340321810033365</v>
      </c>
      <c r="P1240" s="584">
        <f t="shared" si="173"/>
        <v>1569.3865866419221</v>
      </c>
      <c r="Q1240" s="320">
        <f t="shared" si="174"/>
        <v>380.41930860200193</v>
      </c>
      <c r="R1240" s="6"/>
      <c r="S1240" s="58"/>
      <c r="T1240" s="58"/>
    </row>
    <row r="1241" spans="1:20" ht="12.75">
      <c r="A1241" s="1818"/>
      <c r="B1241" s="372">
        <v>6</v>
      </c>
      <c r="C1241" s="586" t="s">
        <v>724</v>
      </c>
      <c r="D1241" s="524">
        <v>20</v>
      </c>
      <c r="E1241" s="524">
        <v>1984</v>
      </c>
      <c r="F1241" s="633">
        <f t="shared" si="165"/>
        <v>29.433</v>
      </c>
      <c r="G1241" s="633">
        <v>1.989</v>
      </c>
      <c r="H1241" s="633">
        <v>3.2</v>
      </c>
      <c r="I1241" s="633">
        <v>24.244</v>
      </c>
      <c r="J1241" s="633">
        <v>1062.2</v>
      </c>
      <c r="K1241" s="641">
        <v>24.244</v>
      </c>
      <c r="L1241" s="633">
        <v>1062.2</v>
      </c>
      <c r="M1241" s="587">
        <f t="shared" si="171"/>
        <v>0.022824326868762942</v>
      </c>
      <c r="N1241" s="589">
        <v>242.4</v>
      </c>
      <c r="O1241" s="319">
        <f t="shared" si="172"/>
        <v>5.532616832988137</v>
      </c>
      <c r="P1241" s="584">
        <f t="shared" si="173"/>
        <v>1369.4596121257764</v>
      </c>
      <c r="Q1241" s="320">
        <f t="shared" si="174"/>
        <v>331.9570099792882</v>
      </c>
      <c r="R1241" s="6"/>
      <c r="S1241" s="58"/>
      <c r="T1241" s="58"/>
    </row>
    <row r="1242" spans="1:20" ht="12.75">
      <c r="A1242" s="1818"/>
      <c r="B1242" s="372">
        <v>7</v>
      </c>
      <c r="C1242" s="586" t="s">
        <v>522</v>
      </c>
      <c r="D1242" s="524">
        <v>20</v>
      </c>
      <c r="E1242" s="524">
        <v>1980</v>
      </c>
      <c r="F1242" s="633">
        <f t="shared" si="165"/>
        <v>28.941000000000003</v>
      </c>
      <c r="G1242" s="633">
        <v>2.244</v>
      </c>
      <c r="H1242" s="633">
        <v>3.2</v>
      </c>
      <c r="I1242" s="633">
        <v>23.497</v>
      </c>
      <c r="J1242" s="633">
        <v>1039.5</v>
      </c>
      <c r="K1242" s="641">
        <v>23.497</v>
      </c>
      <c r="L1242" s="633">
        <v>1039.5</v>
      </c>
      <c r="M1242" s="587">
        <f t="shared" si="171"/>
        <v>0.022604136604136606</v>
      </c>
      <c r="N1242" s="589">
        <v>242.4</v>
      </c>
      <c r="O1242" s="319">
        <f t="shared" si="172"/>
        <v>5.479242712842713</v>
      </c>
      <c r="P1242" s="584">
        <f t="shared" si="173"/>
        <v>1356.2481962481963</v>
      </c>
      <c r="Q1242" s="320">
        <f t="shared" si="174"/>
        <v>328.7545627705628</v>
      </c>
      <c r="R1242" s="6"/>
      <c r="S1242" s="58"/>
      <c r="T1242" s="58"/>
    </row>
    <row r="1243" spans="1:20" ht="12.75">
      <c r="A1243" s="1818"/>
      <c r="B1243" s="372">
        <v>8</v>
      </c>
      <c r="C1243" s="586" t="s">
        <v>725</v>
      </c>
      <c r="D1243" s="524">
        <v>20</v>
      </c>
      <c r="E1243" s="524">
        <v>1983</v>
      </c>
      <c r="F1243" s="633">
        <f t="shared" si="165"/>
        <v>28.133000000000003</v>
      </c>
      <c r="G1243" s="633">
        <v>1.438</v>
      </c>
      <c r="H1243" s="633">
        <v>3.2</v>
      </c>
      <c r="I1243" s="633">
        <v>23.495</v>
      </c>
      <c r="J1243" s="633">
        <v>1023.95</v>
      </c>
      <c r="K1243" s="641">
        <v>23.495</v>
      </c>
      <c r="L1243" s="633">
        <v>1023.95</v>
      </c>
      <c r="M1243" s="587">
        <f t="shared" si="171"/>
        <v>0.02294545632110943</v>
      </c>
      <c r="N1243" s="589">
        <v>242.4</v>
      </c>
      <c r="O1243" s="319">
        <f t="shared" si="172"/>
        <v>5.561978612236926</v>
      </c>
      <c r="P1243" s="584">
        <f t="shared" si="173"/>
        <v>1376.7273792665658</v>
      </c>
      <c r="Q1243" s="320">
        <f t="shared" si="174"/>
        <v>333.71871673421555</v>
      </c>
      <c r="R1243" s="6"/>
      <c r="S1243" s="58"/>
      <c r="T1243" s="58"/>
    </row>
    <row r="1244" spans="1:20" ht="12.75">
      <c r="A1244" s="1818"/>
      <c r="B1244" s="412">
        <v>9</v>
      </c>
      <c r="C1244" s="586" t="s">
        <v>124</v>
      </c>
      <c r="D1244" s="524">
        <v>20</v>
      </c>
      <c r="E1244" s="524">
        <v>1983</v>
      </c>
      <c r="F1244" s="633">
        <f t="shared" si="165"/>
        <v>29.283</v>
      </c>
      <c r="G1244" s="633">
        <v>1.53</v>
      </c>
      <c r="H1244" s="633">
        <v>3.2</v>
      </c>
      <c r="I1244" s="633">
        <v>24.553</v>
      </c>
      <c r="J1244" s="633">
        <v>1037.85</v>
      </c>
      <c r="K1244" s="641">
        <v>24.553</v>
      </c>
      <c r="L1244" s="633">
        <v>1037.85</v>
      </c>
      <c r="M1244" s="587">
        <f t="shared" si="171"/>
        <v>0.023657561304620132</v>
      </c>
      <c r="N1244" s="589">
        <v>242.4</v>
      </c>
      <c r="O1244" s="319">
        <f t="shared" si="172"/>
        <v>5.73459286023992</v>
      </c>
      <c r="P1244" s="584">
        <f t="shared" si="173"/>
        <v>1419.4536782772077</v>
      </c>
      <c r="Q1244" s="320">
        <f t="shared" si="174"/>
        <v>344.07557161439513</v>
      </c>
      <c r="R1244" s="6"/>
      <c r="S1244" s="58"/>
      <c r="T1244" s="58"/>
    </row>
    <row r="1245" spans="1:20" ht="13.5" thickBot="1">
      <c r="A1245" s="1819"/>
      <c r="B1245" s="376">
        <v>10</v>
      </c>
      <c r="C1245" s="624" t="s">
        <v>726</v>
      </c>
      <c r="D1245" s="531">
        <v>20</v>
      </c>
      <c r="E1245" s="531">
        <v>1982</v>
      </c>
      <c r="F1245" s="1023">
        <f t="shared" si="165"/>
        <v>28.626</v>
      </c>
      <c r="G1245" s="1023">
        <v>1.53</v>
      </c>
      <c r="H1245" s="1023">
        <v>3.2</v>
      </c>
      <c r="I1245" s="1023">
        <v>23.896</v>
      </c>
      <c r="J1245" s="1023">
        <v>1027.75</v>
      </c>
      <c r="K1245" s="642">
        <v>23.896</v>
      </c>
      <c r="L1245" s="1023">
        <v>1027.75</v>
      </c>
      <c r="M1245" s="590">
        <f t="shared" si="171"/>
        <v>0.02325079056190708</v>
      </c>
      <c r="N1245" s="626">
        <v>242.4</v>
      </c>
      <c r="O1245" s="323">
        <f t="shared" si="172"/>
        <v>5.635991632206276</v>
      </c>
      <c r="P1245" s="323">
        <f t="shared" si="173"/>
        <v>1395.0474337144246</v>
      </c>
      <c r="Q1245" s="324">
        <f t="shared" si="174"/>
        <v>338.1594979323765</v>
      </c>
      <c r="R1245" s="6"/>
      <c r="S1245" s="58"/>
      <c r="T1245" s="58"/>
    </row>
    <row r="1246" spans="1:20" ht="12.75">
      <c r="A1246" s="1774" t="s">
        <v>12</v>
      </c>
      <c r="B1246" s="55">
        <v>1</v>
      </c>
      <c r="C1246" s="133"/>
      <c r="D1246" s="55"/>
      <c r="E1246" s="55"/>
      <c r="F1246" s="421"/>
      <c r="G1246" s="421"/>
      <c r="H1246" s="421"/>
      <c r="I1246" s="424"/>
      <c r="J1246" s="419"/>
      <c r="K1246" s="426"/>
      <c r="L1246" s="419"/>
      <c r="M1246" s="420"/>
      <c r="N1246" s="421"/>
      <c r="O1246" s="422"/>
      <c r="P1246" s="422"/>
      <c r="Q1246" s="425"/>
      <c r="S1246" s="58"/>
      <c r="T1246" s="58"/>
    </row>
    <row r="1247" spans="1:20" ht="12.75">
      <c r="A1247" s="1752"/>
      <c r="B1247" s="55">
        <v>2</v>
      </c>
      <c r="C1247" s="32"/>
      <c r="D1247" s="26"/>
      <c r="E1247" s="26"/>
      <c r="F1247" s="38"/>
      <c r="G1247" s="38"/>
      <c r="H1247" s="38"/>
      <c r="I1247" s="146"/>
      <c r="J1247" s="393"/>
      <c r="K1247" s="427"/>
      <c r="L1247" s="393"/>
      <c r="M1247" s="40"/>
      <c r="N1247" s="38"/>
      <c r="O1247" s="52"/>
      <c r="P1247" s="422"/>
      <c r="Q1247" s="53"/>
      <c r="S1247" s="58"/>
      <c r="T1247" s="58"/>
    </row>
    <row r="1248" spans="1:20" ht="12.75">
      <c r="A1248" s="1752"/>
      <c r="B1248" s="55">
        <v>3</v>
      </c>
      <c r="C1248" s="32"/>
      <c r="D1248" s="26"/>
      <c r="E1248" s="26"/>
      <c r="F1248" s="38"/>
      <c r="G1248" s="38"/>
      <c r="H1248" s="38"/>
      <c r="I1248" s="146"/>
      <c r="J1248" s="393"/>
      <c r="K1248" s="427"/>
      <c r="L1248" s="393"/>
      <c r="M1248" s="40"/>
      <c r="N1248" s="38"/>
      <c r="O1248" s="52"/>
      <c r="P1248" s="422"/>
      <c r="Q1248" s="53"/>
      <c r="S1248" s="58"/>
      <c r="T1248" s="58"/>
    </row>
    <row r="1249" spans="1:20" ht="12.75">
      <c r="A1249" s="1775"/>
      <c r="B1249" s="26">
        <v>4</v>
      </c>
      <c r="C1249" s="32"/>
      <c r="D1249" s="26"/>
      <c r="E1249" s="26"/>
      <c r="F1249" s="38"/>
      <c r="G1249" s="38"/>
      <c r="H1249" s="38"/>
      <c r="I1249" s="146"/>
      <c r="J1249" s="393"/>
      <c r="K1249" s="427"/>
      <c r="L1249" s="393"/>
      <c r="M1249" s="40"/>
      <c r="N1249" s="38"/>
      <c r="O1249" s="52"/>
      <c r="P1249" s="422"/>
      <c r="Q1249" s="53"/>
      <c r="S1249" s="58"/>
      <c r="T1249" s="58"/>
    </row>
    <row r="1250" spans="1:20" ht="12.75">
      <c r="A1250" s="1775"/>
      <c r="B1250" s="26">
        <v>5</v>
      </c>
      <c r="C1250" s="32"/>
      <c r="D1250" s="26"/>
      <c r="E1250" s="26"/>
      <c r="F1250" s="38"/>
      <c r="G1250" s="38"/>
      <c r="H1250" s="38"/>
      <c r="I1250" s="146"/>
      <c r="J1250" s="393"/>
      <c r="K1250" s="427"/>
      <c r="L1250" s="393"/>
      <c r="M1250" s="40"/>
      <c r="N1250" s="38"/>
      <c r="O1250" s="52"/>
      <c r="P1250" s="422"/>
      <c r="Q1250" s="53"/>
      <c r="S1250" s="58"/>
      <c r="T1250" s="58"/>
    </row>
    <row r="1251" spans="1:20" ht="12.75">
      <c r="A1251" s="1775"/>
      <c r="B1251" s="26">
        <v>6</v>
      </c>
      <c r="C1251" s="32"/>
      <c r="D1251" s="26"/>
      <c r="E1251" s="26"/>
      <c r="F1251" s="38"/>
      <c r="G1251" s="38"/>
      <c r="H1251" s="38"/>
      <c r="I1251" s="146"/>
      <c r="J1251" s="393"/>
      <c r="K1251" s="427"/>
      <c r="L1251" s="393"/>
      <c r="M1251" s="40"/>
      <c r="N1251" s="38"/>
      <c r="O1251" s="52"/>
      <c r="P1251" s="422"/>
      <c r="Q1251" s="53"/>
      <c r="S1251" s="58"/>
      <c r="T1251" s="58"/>
    </row>
    <row r="1252" spans="1:20" ht="12.75">
      <c r="A1252" s="1775"/>
      <c r="B1252" s="26">
        <v>7</v>
      </c>
      <c r="C1252" s="32"/>
      <c r="D1252" s="26"/>
      <c r="E1252" s="26"/>
      <c r="F1252" s="38"/>
      <c r="G1252" s="38"/>
      <c r="H1252" s="38"/>
      <c r="I1252" s="146"/>
      <c r="J1252" s="393"/>
      <c r="K1252" s="427"/>
      <c r="L1252" s="393"/>
      <c r="M1252" s="40"/>
      <c r="N1252" s="38"/>
      <c r="O1252" s="52"/>
      <c r="P1252" s="422"/>
      <c r="Q1252" s="53"/>
      <c r="S1252" s="58"/>
      <c r="T1252" s="58"/>
    </row>
    <row r="1253" spans="1:20" ht="12.75">
      <c r="A1253" s="1775"/>
      <c r="B1253" s="26">
        <v>8</v>
      </c>
      <c r="C1253" s="32"/>
      <c r="D1253" s="26"/>
      <c r="E1253" s="26"/>
      <c r="F1253" s="38"/>
      <c r="G1253" s="38"/>
      <c r="H1253" s="38"/>
      <c r="I1253" s="146"/>
      <c r="J1253" s="393"/>
      <c r="K1253" s="427"/>
      <c r="L1253" s="393"/>
      <c r="M1253" s="40"/>
      <c r="N1253" s="38"/>
      <c r="O1253" s="52"/>
      <c r="P1253" s="422"/>
      <c r="Q1253" s="53"/>
      <c r="S1253" s="58"/>
      <c r="T1253" s="58"/>
    </row>
    <row r="1254" spans="1:20" ht="12.75">
      <c r="A1254" s="1775"/>
      <c r="B1254" s="26">
        <v>9</v>
      </c>
      <c r="C1254" s="32"/>
      <c r="D1254" s="26"/>
      <c r="E1254" s="26"/>
      <c r="F1254" s="38"/>
      <c r="G1254" s="38"/>
      <c r="H1254" s="38"/>
      <c r="I1254" s="146"/>
      <c r="J1254" s="393"/>
      <c r="K1254" s="427"/>
      <c r="L1254" s="393"/>
      <c r="M1254" s="40"/>
      <c r="N1254" s="38"/>
      <c r="O1254" s="52"/>
      <c r="P1254" s="422"/>
      <c r="Q1254" s="53"/>
      <c r="S1254" s="58"/>
      <c r="T1254" s="58"/>
    </row>
    <row r="1255" spans="1:20" ht="13.5" thickBot="1">
      <c r="A1255" s="1776"/>
      <c r="B1255" s="29">
        <v>10</v>
      </c>
      <c r="C1255" s="35"/>
      <c r="D1255" s="29"/>
      <c r="E1255" s="29"/>
      <c r="F1255" s="41"/>
      <c r="G1255" s="41"/>
      <c r="H1255" s="41"/>
      <c r="I1255" s="429"/>
      <c r="J1255" s="430"/>
      <c r="K1255" s="431"/>
      <c r="L1255" s="430"/>
      <c r="M1255" s="56"/>
      <c r="N1255" s="41"/>
      <c r="O1255" s="54"/>
      <c r="P1255" s="54"/>
      <c r="Q1255" s="389"/>
      <c r="S1255" s="58"/>
      <c r="T1255" s="58"/>
    </row>
    <row r="1256" spans="19:20" ht="12.75">
      <c r="S1256" s="58"/>
      <c r="T1256" s="58"/>
    </row>
    <row r="1257" spans="1:20" ht="15">
      <c r="A1257" s="1705" t="s">
        <v>53</v>
      </c>
      <c r="B1257" s="1705"/>
      <c r="C1257" s="1705"/>
      <c r="D1257" s="1705"/>
      <c r="E1257" s="1705"/>
      <c r="F1257" s="1705"/>
      <c r="G1257" s="1705"/>
      <c r="H1257" s="1705"/>
      <c r="I1257" s="1705"/>
      <c r="J1257" s="1705"/>
      <c r="K1257" s="1705"/>
      <c r="L1257" s="1705"/>
      <c r="M1257" s="1705"/>
      <c r="N1257" s="1705"/>
      <c r="O1257" s="1705"/>
      <c r="P1257" s="1705"/>
      <c r="Q1257" s="1705"/>
      <c r="S1257" s="1122"/>
      <c r="T1257" s="1122"/>
    </row>
    <row r="1258" spans="1:20" ht="13.5" thickBot="1">
      <c r="A1258" s="1706" t="s">
        <v>727</v>
      </c>
      <c r="B1258" s="1706"/>
      <c r="C1258" s="1706"/>
      <c r="D1258" s="1706"/>
      <c r="E1258" s="1706"/>
      <c r="F1258" s="1706"/>
      <c r="G1258" s="1706"/>
      <c r="H1258" s="1706"/>
      <c r="I1258" s="1706"/>
      <c r="J1258" s="1706"/>
      <c r="K1258" s="1706"/>
      <c r="L1258" s="1706"/>
      <c r="M1258" s="1706"/>
      <c r="N1258" s="1706"/>
      <c r="O1258" s="1706"/>
      <c r="P1258" s="1706"/>
      <c r="Q1258" s="1706"/>
      <c r="S1258" s="58"/>
      <c r="T1258" s="58"/>
    </row>
    <row r="1259" spans="1:20" ht="12.75" customHeight="1">
      <c r="A1259" s="1707" t="s">
        <v>1</v>
      </c>
      <c r="B1259" s="1710" t="s">
        <v>0</v>
      </c>
      <c r="C1259" s="1713" t="s">
        <v>2</v>
      </c>
      <c r="D1259" s="1713" t="s">
        <v>3</v>
      </c>
      <c r="E1259" s="1713" t="s">
        <v>13</v>
      </c>
      <c r="F1259" s="1717" t="s">
        <v>14</v>
      </c>
      <c r="G1259" s="1718"/>
      <c r="H1259" s="1718"/>
      <c r="I1259" s="1719"/>
      <c r="J1259" s="1713" t="s">
        <v>4</v>
      </c>
      <c r="K1259" s="1713" t="s">
        <v>15</v>
      </c>
      <c r="L1259" s="1713" t="s">
        <v>5</v>
      </c>
      <c r="M1259" s="1713" t="s">
        <v>6</v>
      </c>
      <c r="N1259" s="1713" t="s">
        <v>16</v>
      </c>
      <c r="O1259" s="1720" t="s">
        <v>17</v>
      </c>
      <c r="P1259" s="1713" t="s">
        <v>25</v>
      </c>
      <c r="Q1259" s="1722" t="s">
        <v>26</v>
      </c>
      <c r="S1259" s="58"/>
      <c r="T1259" s="58"/>
    </row>
    <row r="1260" spans="1:20" s="2" customFormat="1" ht="33.75">
      <c r="A1260" s="1708"/>
      <c r="B1260" s="1711"/>
      <c r="C1260" s="1714"/>
      <c r="D1260" s="1716"/>
      <c r="E1260" s="1716"/>
      <c r="F1260" s="21" t="s">
        <v>18</v>
      </c>
      <c r="G1260" s="21" t="s">
        <v>19</v>
      </c>
      <c r="H1260" s="21" t="s">
        <v>20</v>
      </c>
      <c r="I1260" s="21" t="s">
        <v>21</v>
      </c>
      <c r="J1260" s="1716"/>
      <c r="K1260" s="1716"/>
      <c r="L1260" s="1716"/>
      <c r="M1260" s="1716"/>
      <c r="N1260" s="1716"/>
      <c r="O1260" s="1721"/>
      <c r="P1260" s="1716"/>
      <c r="Q1260" s="1723"/>
      <c r="S1260" s="58"/>
      <c r="T1260" s="58"/>
    </row>
    <row r="1261" spans="1:20" s="3" customFormat="1" ht="13.5" customHeight="1" thickBot="1">
      <c r="A1261" s="1709"/>
      <c r="B1261" s="1712"/>
      <c r="C1261" s="1715"/>
      <c r="D1261" s="43" t="s">
        <v>7</v>
      </c>
      <c r="E1261" s="43" t="s">
        <v>8</v>
      </c>
      <c r="F1261" s="43" t="s">
        <v>9</v>
      </c>
      <c r="G1261" s="43" t="s">
        <v>9</v>
      </c>
      <c r="H1261" s="43" t="s">
        <v>9</v>
      </c>
      <c r="I1261" s="43" t="s">
        <v>9</v>
      </c>
      <c r="J1261" s="43" t="s">
        <v>22</v>
      </c>
      <c r="K1261" s="43" t="s">
        <v>9</v>
      </c>
      <c r="L1261" s="43" t="s">
        <v>22</v>
      </c>
      <c r="M1261" s="43" t="s">
        <v>83</v>
      </c>
      <c r="N1261" s="43" t="s">
        <v>10</v>
      </c>
      <c r="O1261" s="43" t="s">
        <v>84</v>
      </c>
      <c r="P1261" s="44" t="s">
        <v>27</v>
      </c>
      <c r="Q1261" s="45" t="s">
        <v>28</v>
      </c>
      <c r="S1261" s="58"/>
      <c r="T1261" s="58"/>
    </row>
    <row r="1262" spans="1:20" s="3" customFormat="1" ht="13.5" customHeight="1">
      <c r="A1262" s="1724" t="s">
        <v>11</v>
      </c>
      <c r="B1262" s="17">
        <v>1</v>
      </c>
      <c r="C1262" s="560" t="s">
        <v>728</v>
      </c>
      <c r="D1262" s="561">
        <v>15</v>
      </c>
      <c r="E1262" s="561">
        <v>1980</v>
      </c>
      <c r="F1262" s="113">
        <v>9.076</v>
      </c>
      <c r="G1262" s="113">
        <v>1.073</v>
      </c>
      <c r="H1262" s="113">
        <v>2.4</v>
      </c>
      <c r="I1262" s="113">
        <v>5.603</v>
      </c>
      <c r="J1262" s="113">
        <v>833.65</v>
      </c>
      <c r="K1262" s="409">
        <v>5.603</v>
      </c>
      <c r="L1262" s="113">
        <v>833.65</v>
      </c>
      <c r="M1262" s="406">
        <f>K1262/L1262</f>
        <v>0.006721046002519043</v>
      </c>
      <c r="N1262" s="405">
        <v>198.7</v>
      </c>
      <c r="O1262" s="411">
        <f>M1262*N1262</f>
        <v>1.3354718407005337</v>
      </c>
      <c r="P1262" s="411">
        <f>M1262*60*1000</f>
        <v>403.2627601511425</v>
      </c>
      <c r="Q1262" s="190">
        <f>P1262*N1262/1000</f>
        <v>80.12831044203202</v>
      </c>
      <c r="S1262" s="58"/>
      <c r="T1262" s="58"/>
    </row>
    <row r="1263" spans="1:20" s="3" customFormat="1" ht="13.5" customHeight="1">
      <c r="A1263" s="1691"/>
      <c r="B1263" s="18">
        <v>2</v>
      </c>
      <c r="C1263" s="563" t="s">
        <v>729</v>
      </c>
      <c r="D1263" s="474">
        <v>50</v>
      </c>
      <c r="E1263" s="474">
        <v>1980</v>
      </c>
      <c r="F1263" s="477">
        <v>34.442</v>
      </c>
      <c r="G1263" s="477">
        <v>4.575</v>
      </c>
      <c r="H1263" s="477">
        <v>7.92</v>
      </c>
      <c r="I1263" s="477">
        <v>21.947</v>
      </c>
      <c r="J1263" s="477">
        <v>2544.91</v>
      </c>
      <c r="K1263" s="614">
        <v>21.947</v>
      </c>
      <c r="L1263" s="477">
        <v>2544.91</v>
      </c>
      <c r="M1263" s="564">
        <f>K1263/L1263</f>
        <v>0.008623880608744514</v>
      </c>
      <c r="N1263" s="613">
        <v>198.7</v>
      </c>
      <c r="O1263" s="194">
        <f>M1263*N1263</f>
        <v>1.7135650769575348</v>
      </c>
      <c r="P1263" s="411">
        <f>M1263*60*1000</f>
        <v>517.4328365246707</v>
      </c>
      <c r="Q1263" s="195">
        <f>P1263*N1263/1000</f>
        <v>102.81390461745207</v>
      </c>
      <c r="S1263" s="58"/>
      <c r="T1263" s="58"/>
    </row>
    <row r="1264" spans="1:20" s="3" customFormat="1" ht="13.5" customHeight="1">
      <c r="A1264" s="1691"/>
      <c r="B1264" s="18">
        <v>3</v>
      </c>
      <c r="C1264" s="563" t="s">
        <v>730</v>
      </c>
      <c r="D1264" s="474">
        <v>22</v>
      </c>
      <c r="E1264" s="474">
        <v>1979</v>
      </c>
      <c r="F1264" s="477">
        <v>15.073</v>
      </c>
      <c r="G1264" s="477">
        <v>1.299</v>
      </c>
      <c r="H1264" s="477">
        <v>3.52</v>
      </c>
      <c r="I1264" s="477">
        <v>10.254</v>
      </c>
      <c r="J1264" s="477">
        <v>1154.82</v>
      </c>
      <c r="K1264" s="614">
        <v>10.254</v>
      </c>
      <c r="L1264" s="477">
        <v>1154.82</v>
      </c>
      <c r="M1264" s="564">
        <f>K1264/L1264</f>
        <v>0.008879305865849223</v>
      </c>
      <c r="N1264" s="613">
        <v>198.7</v>
      </c>
      <c r="O1264" s="194">
        <f>M1264*N1264</f>
        <v>1.7643180755442405</v>
      </c>
      <c r="P1264" s="411">
        <f>M1264*60*1000</f>
        <v>532.7583519509533</v>
      </c>
      <c r="Q1264" s="195">
        <f>P1264*N1264/1000</f>
        <v>105.8590845326544</v>
      </c>
      <c r="S1264" s="58"/>
      <c r="T1264" s="58"/>
    </row>
    <row r="1265" spans="1:20" s="3" customFormat="1" ht="13.5" customHeight="1">
      <c r="A1265" s="1691"/>
      <c r="B1265" s="18">
        <v>4</v>
      </c>
      <c r="C1265" s="563" t="s">
        <v>731</v>
      </c>
      <c r="D1265" s="474">
        <v>30</v>
      </c>
      <c r="E1265" s="474">
        <v>1992</v>
      </c>
      <c r="F1265" s="477">
        <v>21.96</v>
      </c>
      <c r="G1265" s="477">
        <v>2.299</v>
      </c>
      <c r="H1265" s="477">
        <v>4.8</v>
      </c>
      <c r="I1265" s="477">
        <v>14.861</v>
      </c>
      <c r="J1265" s="477">
        <v>1637.91</v>
      </c>
      <c r="K1265" s="614">
        <v>14.861</v>
      </c>
      <c r="L1265" s="477">
        <v>1637.91</v>
      </c>
      <c r="M1265" s="564">
        <f>K1265/L1265</f>
        <v>0.009073148097270303</v>
      </c>
      <c r="N1265" s="613">
        <v>198.7</v>
      </c>
      <c r="O1265" s="194">
        <f>M1265*N1265</f>
        <v>1.802834526927609</v>
      </c>
      <c r="P1265" s="411">
        <f>M1265*60*1000</f>
        <v>544.3888858362182</v>
      </c>
      <c r="Q1265" s="195">
        <f>P1265*N1265/1000</f>
        <v>108.17007161565655</v>
      </c>
      <c r="S1265" s="58"/>
      <c r="T1265" s="58"/>
    </row>
    <row r="1266" spans="1:20" s="3" customFormat="1" ht="13.5" customHeight="1">
      <c r="A1266" s="1691"/>
      <c r="B1266" s="18">
        <v>5</v>
      </c>
      <c r="C1266" s="563"/>
      <c r="D1266" s="474"/>
      <c r="E1266" s="474"/>
      <c r="F1266" s="477"/>
      <c r="G1266" s="477"/>
      <c r="H1266" s="477"/>
      <c r="I1266" s="477"/>
      <c r="J1266" s="477"/>
      <c r="K1266" s="614"/>
      <c r="L1266" s="477"/>
      <c r="M1266" s="564"/>
      <c r="N1266" s="613"/>
      <c r="O1266" s="194"/>
      <c r="P1266" s="411"/>
      <c r="Q1266" s="195"/>
      <c r="S1266" s="58"/>
      <c r="T1266" s="58"/>
    </row>
    <row r="1267" spans="1:20" s="3" customFormat="1" ht="13.5" customHeight="1">
      <c r="A1267" s="1691"/>
      <c r="B1267" s="18">
        <v>6</v>
      </c>
      <c r="C1267" s="563"/>
      <c r="D1267" s="474"/>
      <c r="E1267" s="474"/>
      <c r="F1267" s="477"/>
      <c r="G1267" s="477"/>
      <c r="H1267" s="477"/>
      <c r="I1267" s="477"/>
      <c r="J1267" s="477"/>
      <c r="K1267" s="614"/>
      <c r="L1267" s="477"/>
      <c r="M1267" s="564"/>
      <c r="N1267" s="613"/>
      <c r="O1267" s="194"/>
      <c r="P1267" s="411"/>
      <c r="Q1267" s="195"/>
      <c r="S1267" s="58"/>
      <c r="T1267" s="58"/>
    </row>
    <row r="1268" spans="1:20" s="3" customFormat="1" ht="13.5" customHeight="1">
      <c r="A1268" s="1691"/>
      <c r="B1268" s="18">
        <v>7</v>
      </c>
      <c r="C1268" s="563"/>
      <c r="D1268" s="474"/>
      <c r="E1268" s="474"/>
      <c r="F1268" s="477"/>
      <c r="G1268" s="477"/>
      <c r="H1268" s="477"/>
      <c r="I1268" s="477"/>
      <c r="J1268" s="477"/>
      <c r="K1268" s="614"/>
      <c r="L1268" s="477"/>
      <c r="M1268" s="564"/>
      <c r="N1268" s="613"/>
      <c r="O1268" s="194"/>
      <c r="P1268" s="411"/>
      <c r="Q1268" s="195"/>
      <c r="S1268" s="58"/>
      <c r="T1268" s="58"/>
    </row>
    <row r="1269" spans="1:20" s="3" customFormat="1" ht="13.5" customHeight="1">
      <c r="A1269" s="1691"/>
      <c r="B1269" s="18">
        <v>8</v>
      </c>
      <c r="C1269" s="563"/>
      <c r="D1269" s="474"/>
      <c r="E1269" s="474"/>
      <c r="F1269" s="477"/>
      <c r="G1269" s="477"/>
      <c r="H1269" s="477"/>
      <c r="I1269" s="477"/>
      <c r="J1269" s="477"/>
      <c r="K1269" s="614"/>
      <c r="L1269" s="477"/>
      <c r="M1269" s="564"/>
      <c r="N1269" s="613"/>
      <c r="O1269" s="194"/>
      <c r="P1269" s="411"/>
      <c r="Q1269" s="195"/>
      <c r="S1269" s="58"/>
      <c r="T1269" s="58"/>
    </row>
    <row r="1270" spans="1:20" s="3" customFormat="1" ht="13.5" customHeight="1">
      <c r="A1270" s="1691"/>
      <c r="B1270" s="18">
        <v>9</v>
      </c>
      <c r="C1270" s="563"/>
      <c r="D1270" s="474"/>
      <c r="E1270" s="474"/>
      <c r="F1270" s="477"/>
      <c r="G1270" s="477"/>
      <c r="H1270" s="477"/>
      <c r="I1270" s="477"/>
      <c r="J1270" s="477"/>
      <c r="K1270" s="614"/>
      <c r="L1270" s="477"/>
      <c r="M1270" s="564"/>
      <c r="N1270" s="613"/>
      <c r="O1270" s="194"/>
      <c r="P1270" s="411"/>
      <c r="Q1270" s="195"/>
      <c r="S1270" s="58"/>
      <c r="T1270" s="58"/>
    </row>
    <row r="1271" spans="1:20" s="3" customFormat="1" ht="13.5" customHeight="1" thickBot="1">
      <c r="A1271" s="1692"/>
      <c r="B1271" s="18">
        <v>10</v>
      </c>
      <c r="C1271" s="565"/>
      <c r="D1271" s="566"/>
      <c r="E1271" s="566"/>
      <c r="F1271" s="615"/>
      <c r="G1271" s="615"/>
      <c r="H1271" s="615"/>
      <c r="I1271" s="615"/>
      <c r="J1271" s="615"/>
      <c r="K1271" s="616"/>
      <c r="L1271" s="615"/>
      <c r="M1271" s="567"/>
      <c r="N1271" s="568"/>
      <c r="O1271" s="652"/>
      <c r="P1271" s="358"/>
      <c r="Q1271" s="359"/>
      <c r="S1271" s="58"/>
      <c r="T1271" s="58"/>
    </row>
    <row r="1272" spans="1:20" ht="11.25" customHeight="1">
      <c r="A1272" s="1771" t="s">
        <v>29</v>
      </c>
      <c r="B1272" s="19">
        <v>1</v>
      </c>
      <c r="C1272" s="653" t="s">
        <v>732</v>
      </c>
      <c r="D1272" s="304">
        <v>35</v>
      </c>
      <c r="E1272" s="304">
        <v>1980</v>
      </c>
      <c r="F1272" s="497">
        <v>21.505</v>
      </c>
      <c r="G1272" s="497">
        <v>2.711</v>
      </c>
      <c r="H1272" s="497">
        <v>0.36</v>
      </c>
      <c r="I1272" s="505">
        <v>18.434</v>
      </c>
      <c r="J1272" s="497">
        <v>1475.64</v>
      </c>
      <c r="K1272" s="617">
        <v>18.434</v>
      </c>
      <c r="L1272" s="497">
        <v>1475.64</v>
      </c>
      <c r="M1272" s="571">
        <f>K1272/L1272</f>
        <v>0.012492206771299233</v>
      </c>
      <c r="N1272" s="572">
        <v>198.7</v>
      </c>
      <c r="O1272" s="301">
        <f>M1272*N1272</f>
        <v>2.4822014854571575</v>
      </c>
      <c r="P1272" s="301">
        <f>M1272*60*1000</f>
        <v>749.532406277954</v>
      </c>
      <c r="Q1272" s="302">
        <f>P1272*N1272/1000</f>
        <v>148.93208912742944</v>
      </c>
      <c r="R1272" s="6"/>
      <c r="S1272" s="58"/>
      <c r="T1272" s="58"/>
    </row>
    <row r="1273" spans="1:20" ht="12.75" customHeight="1">
      <c r="A1273" s="1785"/>
      <c r="B1273" s="20">
        <v>2</v>
      </c>
      <c r="C1273" s="653" t="s">
        <v>733</v>
      </c>
      <c r="D1273" s="304">
        <v>40</v>
      </c>
      <c r="E1273" s="304">
        <v>1994</v>
      </c>
      <c r="F1273" s="505">
        <v>38.798</v>
      </c>
      <c r="G1273" s="505">
        <v>4.349</v>
      </c>
      <c r="H1273" s="505">
        <v>6.4</v>
      </c>
      <c r="I1273" s="505">
        <v>28.049</v>
      </c>
      <c r="J1273" s="505">
        <v>2188.7</v>
      </c>
      <c r="K1273" s="618">
        <v>28.049</v>
      </c>
      <c r="L1273" s="505">
        <v>2188.7</v>
      </c>
      <c r="M1273" s="571">
        <f>K1273/L1273</f>
        <v>0.012815369854251383</v>
      </c>
      <c r="N1273" s="576">
        <v>198.7</v>
      </c>
      <c r="O1273" s="301">
        <f>M1273*N1273</f>
        <v>2.5464139900397496</v>
      </c>
      <c r="P1273" s="301">
        <f>M1273*60*1000</f>
        <v>768.922191255083</v>
      </c>
      <c r="Q1273" s="302">
        <f>P1273*N1273/1000</f>
        <v>152.784839402385</v>
      </c>
      <c r="R1273" s="6"/>
      <c r="S1273" s="58"/>
      <c r="T1273" s="58"/>
    </row>
    <row r="1274" spans="1:20" ht="12.75" customHeight="1">
      <c r="A1274" s="1785"/>
      <c r="B1274" s="20">
        <v>3</v>
      </c>
      <c r="C1274" s="573" t="s">
        <v>734</v>
      </c>
      <c r="D1274" s="304">
        <v>8</v>
      </c>
      <c r="E1274" s="304">
        <v>1973</v>
      </c>
      <c r="F1274" s="505">
        <v>7.126</v>
      </c>
      <c r="G1274" s="505">
        <v>0.621</v>
      </c>
      <c r="H1274" s="505">
        <v>1.28</v>
      </c>
      <c r="I1274" s="505">
        <v>5.225</v>
      </c>
      <c r="J1274" s="505">
        <v>405.68</v>
      </c>
      <c r="K1274" s="618">
        <v>5.225</v>
      </c>
      <c r="L1274" s="505">
        <v>405.68</v>
      </c>
      <c r="M1274" s="575">
        <f>K1274/L1274</f>
        <v>0.012879609544468545</v>
      </c>
      <c r="N1274" s="576">
        <v>198.7</v>
      </c>
      <c r="O1274" s="301">
        <f>M1274*N1274</f>
        <v>2.5591784164858997</v>
      </c>
      <c r="P1274" s="301">
        <f>M1274*60*1000</f>
        <v>772.7765726681127</v>
      </c>
      <c r="Q1274" s="308">
        <f>P1274*N1274/1000</f>
        <v>153.550704989154</v>
      </c>
      <c r="R1274" s="6"/>
      <c r="S1274" s="58"/>
      <c r="T1274" s="58"/>
    </row>
    <row r="1275" spans="1:20" ht="12.75" customHeight="1">
      <c r="A1275" s="1785"/>
      <c r="B1275" s="20">
        <v>4</v>
      </c>
      <c r="C1275" s="573" t="s">
        <v>735</v>
      </c>
      <c r="D1275" s="304">
        <v>12</v>
      </c>
      <c r="E1275" s="304">
        <v>1987</v>
      </c>
      <c r="F1275" s="505">
        <v>12.188</v>
      </c>
      <c r="G1275" s="505">
        <v>0.96</v>
      </c>
      <c r="H1275" s="505">
        <v>1.92</v>
      </c>
      <c r="I1275" s="505">
        <v>9.308</v>
      </c>
      <c r="J1275" s="505">
        <v>686.57</v>
      </c>
      <c r="K1275" s="618">
        <v>9.308</v>
      </c>
      <c r="L1275" s="505">
        <v>686.57</v>
      </c>
      <c r="M1275" s="575">
        <f>K1275/L1275</f>
        <v>0.013557248350495942</v>
      </c>
      <c r="N1275" s="576">
        <v>198.7</v>
      </c>
      <c r="O1275" s="307">
        <f>M1275*N1275</f>
        <v>2.6938252472435438</v>
      </c>
      <c r="P1275" s="301">
        <f>M1275*60*1000</f>
        <v>813.4349010297566</v>
      </c>
      <c r="Q1275" s="308">
        <f>P1275*N1275/1000</f>
        <v>161.62951483461265</v>
      </c>
      <c r="R1275" s="6"/>
      <c r="S1275" s="58"/>
      <c r="T1275" s="58"/>
    </row>
    <row r="1276" spans="1:20" ht="12.75" customHeight="1">
      <c r="A1276" s="1785"/>
      <c r="B1276" s="20">
        <v>5</v>
      </c>
      <c r="C1276" s="573"/>
      <c r="D1276" s="304"/>
      <c r="E1276" s="304"/>
      <c r="F1276" s="505"/>
      <c r="G1276" s="505"/>
      <c r="H1276" s="505"/>
      <c r="I1276" s="505"/>
      <c r="J1276" s="505"/>
      <c r="K1276" s="618"/>
      <c r="L1276" s="505"/>
      <c r="M1276" s="575"/>
      <c r="N1276" s="576"/>
      <c r="O1276" s="307"/>
      <c r="P1276" s="301"/>
      <c r="Q1276" s="308"/>
      <c r="R1276" s="6"/>
      <c r="S1276" s="58"/>
      <c r="T1276" s="58"/>
    </row>
    <row r="1277" spans="1:20" ht="12.75" customHeight="1">
      <c r="A1277" s="1785"/>
      <c r="B1277" s="20">
        <v>6</v>
      </c>
      <c r="C1277" s="573"/>
      <c r="D1277" s="304"/>
      <c r="E1277" s="304"/>
      <c r="F1277" s="505"/>
      <c r="G1277" s="505"/>
      <c r="H1277" s="505"/>
      <c r="I1277" s="505"/>
      <c r="J1277" s="505"/>
      <c r="K1277" s="618"/>
      <c r="L1277" s="505"/>
      <c r="M1277" s="575"/>
      <c r="N1277" s="576"/>
      <c r="O1277" s="307"/>
      <c r="P1277" s="301"/>
      <c r="Q1277" s="308"/>
      <c r="R1277" s="6"/>
      <c r="S1277" s="58"/>
      <c r="T1277" s="58"/>
    </row>
    <row r="1278" spans="1:20" ht="12.75" customHeight="1">
      <c r="A1278" s="1785"/>
      <c r="B1278" s="20">
        <v>7</v>
      </c>
      <c r="C1278" s="573"/>
      <c r="D1278" s="304"/>
      <c r="E1278" s="304"/>
      <c r="F1278" s="505"/>
      <c r="G1278" s="505"/>
      <c r="H1278" s="505"/>
      <c r="I1278" s="505"/>
      <c r="J1278" s="505"/>
      <c r="K1278" s="618"/>
      <c r="L1278" s="505"/>
      <c r="M1278" s="575"/>
      <c r="N1278" s="576"/>
      <c r="O1278" s="307"/>
      <c r="P1278" s="301"/>
      <c r="Q1278" s="308"/>
      <c r="R1278" s="6"/>
      <c r="S1278" s="58"/>
      <c r="T1278" s="58"/>
    </row>
    <row r="1279" spans="1:20" ht="12.75" customHeight="1">
      <c r="A1279" s="1785"/>
      <c r="B1279" s="20">
        <v>8</v>
      </c>
      <c r="C1279" s="573"/>
      <c r="D1279" s="304"/>
      <c r="E1279" s="304"/>
      <c r="F1279" s="505"/>
      <c r="G1279" s="505"/>
      <c r="H1279" s="505"/>
      <c r="I1279" s="505"/>
      <c r="J1279" s="505"/>
      <c r="K1279" s="618"/>
      <c r="L1279" s="505"/>
      <c r="M1279" s="575"/>
      <c r="N1279" s="576"/>
      <c r="O1279" s="307"/>
      <c r="P1279" s="301"/>
      <c r="Q1279" s="308"/>
      <c r="R1279" s="6"/>
      <c r="S1279" s="58"/>
      <c r="T1279" s="58"/>
    </row>
    <row r="1280" spans="1:20" ht="13.5" customHeight="1">
      <c r="A1280" s="1785"/>
      <c r="B1280" s="20">
        <v>9</v>
      </c>
      <c r="C1280" s="573"/>
      <c r="D1280" s="304"/>
      <c r="E1280" s="304"/>
      <c r="F1280" s="505"/>
      <c r="G1280" s="505"/>
      <c r="H1280" s="505"/>
      <c r="I1280" s="505"/>
      <c r="J1280" s="505"/>
      <c r="K1280" s="618"/>
      <c r="L1280" s="505"/>
      <c r="M1280" s="575"/>
      <c r="N1280" s="576"/>
      <c r="O1280" s="307"/>
      <c r="P1280" s="301"/>
      <c r="Q1280" s="308"/>
      <c r="R1280" s="6"/>
      <c r="S1280" s="58"/>
      <c r="T1280" s="58"/>
    </row>
    <row r="1281" spans="1:20" ht="13.5" customHeight="1" thickBot="1">
      <c r="A1281" s="1786"/>
      <c r="B1281" s="59">
        <v>10</v>
      </c>
      <c r="C1281" s="619"/>
      <c r="D1281" s="508"/>
      <c r="E1281" s="508"/>
      <c r="F1281" s="511"/>
      <c r="G1281" s="511"/>
      <c r="H1281" s="511"/>
      <c r="I1281" s="511"/>
      <c r="J1281" s="511"/>
      <c r="K1281" s="620"/>
      <c r="L1281" s="511"/>
      <c r="M1281" s="577"/>
      <c r="N1281" s="578"/>
      <c r="O1281" s="517"/>
      <c r="P1281" s="517"/>
      <c r="Q1281" s="518"/>
      <c r="R1281" s="6"/>
      <c r="S1281" s="58"/>
      <c r="T1281" s="58"/>
    </row>
    <row r="1282" spans="1:20" ht="12.75">
      <c r="A1282" s="1696" t="s">
        <v>30</v>
      </c>
      <c r="B1282" s="115">
        <v>1</v>
      </c>
      <c r="C1282" s="579" t="s">
        <v>736</v>
      </c>
      <c r="D1282" s="519">
        <v>15</v>
      </c>
      <c r="E1282" s="519">
        <v>1990</v>
      </c>
      <c r="F1282" s="522">
        <v>22.577</v>
      </c>
      <c r="G1282" s="522">
        <v>1.807</v>
      </c>
      <c r="H1282" s="522">
        <v>2.4</v>
      </c>
      <c r="I1282" s="522">
        <v>18.37</v>
      </c>
      <c r="J1282" s="522">
        <v>871.55</v>
      </c>
      <c r="K1282" s="621">
        <v>18.37</v>
      </c>
      <c r="L1282" s="622">
        <v>871.55</v>
      </c>
      <c r="M1282" s="582">
        <f>K1282/L1282</f>
        <v>0.021077390855372614</v>
      </c>
      <c r="N1282" s="583">
        <v>198.7</v>
      </c>
      <c r="O1282" s="584">
        <f>M1282*N1282</f>
        <v>4.188077562962539</v>
      </c>
      <c r="P1282" s="584">
        <f>M1282*60*1000</f>
        <v>1264.6434513223567</v>
      </c>
      <c r="Q1282" s="585">
        <f>P1282*N1282/1000</f>
        <v>251.28465377775225</v>
      </c>
      <c r="R1282" s="6"/>
      <c r="S1282" s="58"/>
      <c r="T1282" s="58"/>
    </row>
    <row r="1283" spans="1:20" ht="12.75">
      <c r="A1283" s="1697"/>
      <c r="B1283" s="116">
        <v>2</v>
      </c>
      <c r="C1283" s="586" t="s">
        <v>737</v>
      </c>
      <c r="D1283" s="524">
        <v>8</v>
      </c>
      <c r="E1283" s="524">
        <v>1981</v>
      </c>
      <c r="F1283" s="527">
        <v>10.644</v>
      </c>
      <c r="G1283" s="527">
        <v>0.904</v>
      </c>
      <c r="H1283" s="527">
        <v>1.28</v>
      </c>
      <c r="I1283" s="527">
        <v>8.46</v>
      </c>
      <c r="J1283" s="527">
        <v>362.67</v>
      </c>
      <c r="K1283" s="623">
        <v>8.46</v>
      </c>
      <c r="L1283" s="527">
        <v>362.7</v>
      </c>
      <c r="M1283" s="587">
        <f>K1283/L1283</f>
        <v>0.02332506203473946</v>
      </c>
      <c r="N1283" s="589">
        <v>198.7</v>
      </c>
      <c r="O1283" s="319">
        <f>M1283*N1283</f>
        <v>4.63468982630273</v>
      </c>
      <c r="P1283" s="584">
        <f>M1283*60*1000</f>
        <v>1399.5037220843676</v>
      </c>
      <c r="Q1283" s="320">
        <f>P1283*N1283/1000</f>
        <v>278.08138957816385</v>
      </c>
      <c r="R1283" s="6"/>
      <c r="S1283" s="58"/>
      <c r="T1283" s="58"/>
    </row>
    <row r="1284" spans="1:20" ht="12.75">
      <c r="A1284" s="1697"/>
      <c r="B1284" s="116">
        <v>3</v>
      </c>
      <c r="C1284" s="586" t="s">
        <v>330</v>
      </c>
      <c r="D1284" s="524">
        <v>15</v>
      </c>
      <c r="E1284" s="524">
        <v>1981</v>
      </c>
      <c r="F1284" s="527">
        <v>24.263</v>
      </c>
      <c r="G1284" s="527">
        <v>1.638</v>
      </c>
      <c r="H1284" s="527">
        <v>2.4</v>
      </c>
      <c r="I1284" s="527">
        <v>20.225</v>
      </c>
      <c r="J1284" s="527">
        <v>847.6</v>
      </c>
      <c r="K1284" s="623">
        <v>20.225</v>
      </c>
      <c r="L1284" s="527">
        <v>847.6</v>
      </c>
      <c r="M1284" s="587">
        <f>K1284/L1284</f>
        <v>0.023861491269466732</v>
      </c>
      <c r="N1284" s="589">
        <v>198.7</v>
      </c>
      <c r="O1284" s="319">
        <f>M1284*N1284</f>
        <v>4.741278315243039</v>
      </c>
      <c r="P1284" s="584">
        <f>M1284*60*1000</f>
        <v>1431.689476168004</v>
      </c>
      <c r="Q1284" s="320">
        <f>P1284*N1284/1000</f>
        <v>284.47669891458236</v>
      </c>
      <c r="R1284" s="6"/>
      <c r="S1284" s="58"/>
      <c r="T1284" s="58"/>
    </row>
    <row r="1285" spans="1:20" ht="12.75">
      <c r="A1285" s="1697"/>
      <c r="B1285" s="116">
        <v>4</v>
      </c>
      <c r="C1285" s="586" t="s">
        <v>738</v>
      </c>
      <c r="D1285" s="524">
        <v>15</v>
      </c>
      <c r="E1285" s="524">
        <v>1983</v>
      </c>
      <c r="F1285" s="527">
        <v>18.768</v>
      </c>
      <c r="G1285" s="527">
        <v>0.847</v>
      </c>
      <c r="H1285" s="527">
        <v>2.4</v>
      </c>
      <c r="I1285" s="527">
        <v>15.521</v>
      </c>
      <c r="J1285" s="527">
        <v>622.54</v>
      </c>
      <c r="K1285" s="623">
        <v>15.521</v>
      </c>
      <c r="L1285" s="527">
        <v>622.54</v>
      </c>
      <c r="M1285" s="587">
        <f>K1285/L1285</f>
        <v>0.024931731294374662</v>
      </c>
      <c r="N1285" s="589">
        <v>198.7</v>
      </c>
      <c r="O1285" s="319">
        <f>M1285*N1285</f>
        <v>4.9539350081922455</v>
      </c>
      <c r="P1285" s="584">
        <f>M1285*60*1000</f>
        <v>1495.9038776624798</v>
      </c>
      <c r="Q1285" s="320">
        <f>P1285*N1285/1000</f>
        <v>297.23610049153467</v>
      </c>
      <c r="R1285" s="6"/>
      <c r="S1285" s="58"/>
      <c r="T1285" s="58"/>
    </row>
    <row r="1286" spans="1:20" ht="12.75">
      <c r="A1286" s="1697"/>
      <c r="B1286" s="116">
        <v>5</v>
      </c>
      <c r="C1286" s="586"/>
      <c r="D1286" s="524"/>
      <c r="E1286" s="524"/>
      <c r="F1286" s="527"/>
      <c r="G1286" s="527"/>
      <c r="H1286" s="527"/>
      <c r="I1286" s="527"/>
      <c r="J1286" s="527"/>
      <c r="K1286" s="623"/>
      <c r="L1286" s="527"/>
      <c r="M1286" s="587"/>
      <c r="N1286" s="589"/>
      <c r="O1286" s="319"/>
      <c r="P1286" s="584"/>
      <c r="Q1286" s="320"/>
      <c r="R1286" s="6"/>
      <c r="S1286" s="58"/>
      <c r="T1286" s="58"/>
    </row>
    <row r="1287" spans="1:20" ht="12.75">
      <c r="A1287" s="1697"/>
      <c r="B1287" s="116">
        <v>6</v>
      </c>
      <c r="C1287" s="586"/>
      <c r="D1287" s="524"/>
      <c r="E1287" s="524"/>
      <c r="F1287" s="527"/>
      <c r="G1287" s="527"/>
      <c r="H1287" s="527"/>
      <c r="I1287" s="527"/>
      <c r="J1287" s="527"/>
      <c r="K1287" s="623"/>
      <c r="L1287" s="527"/>
      <c r="M1287" s="587"/>
      <c r="N1287" s="589"/>
      <c r="O1287" s="319"/>
      <c r="P1287" s="584"/>
      <c r="Q1287" s="320"/>
      <c r="R1287" s="6"/>
      <c r="S1287" s="58"/>
      <c r="T1287" s="58"/>
    </row>
    <row r="1288" spans="1:20" ht="12.75">
      <c r="A1288" s="1697"/>
      <c r="B1288" s="116">
        <v>7</v>
      </c>
      <c r="C1288" s="586"/>
      <c r="D1288" s="524"/>
      <c r="E1288" s="524"/>
      <c r="F1288" s="527"/>
      <c r="G1288" s="527"/>
      <c r="H1288" s="527"/>
      <c r="I1288" s="527"/>
      <c r="J1288" s="527"/>
      <c r="K1288" s="623"/>
      <c r="L1288" s="527"/>
      <c r="M1288" s="587"/>
      <c r="N1288" s="589"/>
      <c r="O1288" s="319"/>
      <c r="P1288" s="584"/>
      <c r="Q1288" s="320"/>
      <c r="R1288" s="6"/>
      <c r="S1288" s="58"/>
      <c r="T1288" s="58"/>
    </row>
    <row r="1289" spans="1:20" ht="12.75">
      <c r="A1289" s="1697"/>
      <c r="B1289" s="116">
        <v>8</v>
      </c>
      <c r="C1289" s="586"/>
      <c r="D1289" s="524"/>
      <c r="E1289" s="524"/>
      <c r="F1289" s="527"/>
      <c r="G1289" s="527"/>
      <c r="H1289" s="527"/>
      <c r="I1289" s="527"/>
      <c r="J1289" s="527"/>
      <c r="K1289" s="623"/>
      <c r="L1289" s="527"/>
      <c r="M1289" s="587"/>
      <c r="N1289" s="589"/>
      <c r="O1289" s="319"/>
      <c r="P1289" s="584"/>
      <c r="Q1289" s="320"/>
      <c r="R1289" s="6"/>
      <c r="S1289" s="58"/>
      <c r="T1289" s="58"/>
    </row>
    <row r="1290" spans="1:20" ht="12.75">
      <c r="A1290" s="1784"/>
      <c r="B1290" s="118">
        <v>9</v>
      </c>
      <c r="C1290" s="586"/>
      <c r="D1290" s="524"/>
      <c r="E1290" s="524"/>
      <c r="F1290" s="527"/>
      <c r="G1290" s="527"/>
      <c r="H1290" s="527"/>
      <c r="I1290" s="527"/>
      <c r="J1290" s="527"/>
      <c r="K1290" s="623"/>
      <c r="L1290" s="527"/>
      <c r="M1290" s="587"/>
      <c r="N1290" s="589"/>
      <c r="O1290" s="319"/>
      <c r="P1290" s="584"/>
      <c r="Q1290" s="320"/>
      <c r="R1290" s="6"/>
      <c r="S1290" s="58"/>
      <c r="T1290" s="58"/>
    </row>
    <row r="1291" spans="1:20" ht="13.5" thickBot="1">
      <c r="A1291" s="1698"/>
      <c r="B1291" s="119">
        <v>10</v>
      </c>
      <c r="C1291" s="624"/>
      <c r="D1291" s="531"/>
      <c r="E1291" s="531"/>
      <c r="F1291" s="534"/>
      <c r="G1291" s="534"/>
      <c r="H1291" s="534"/>
      <c r="I1291" s="534"/>
      <c r="J1291" s="534"/>
      <c r="K1291" s="625"/>
      <c r="L1291" s="534"/>
      <c r="M1291" s="590"/>
      <c r="N1291" s="626"/>
      <c r="O1291" s="323"/>
      <c r="P1291" s="323"/>
      <c r="Q1291" s="324"/>
      <c r="R1291" s="6"/>
      <c r="S1291" s="58"/>
      <c r="T1291" s="58"/>
    </row>
    <row r="1292" spans="1:20" ht="12.75">
      <c r="A1292" s="1745" t="s">
        <v>125</v>
      </c>
      <c r="B1292" s="55">
        <v>1</v>
      </c>
      <c r="C1292" s="117" t="s">
        <v>739</v>
      </c>
      <c r="D1292" s="441">
        <v>4</v>
      </c>
      <c r="E1292" s="441">
        <v>1980</v>
      </c>
      <c r="F1292" s="265">
        <v>6.304</v>
      </c>
      <c r="G1292" s="265">
        <v>0.282</v>
      </c>
      <c r="H1292" s="265">
        <v>0.64</v>
      </c>
      <c r="I1292" s="265">
        <v>5.381</v>
      </c>
      <c r="J1292" s="265">
        <v>197.23</v>
      </c>
      <c r="K1292" s="399">
        <v>5.381</v>
      </c>
      <c r="L1292" s="390">
        <v>197.23</v>
      </c>
      <c r="M1292" s="363">
        <f>K1292/L1292</f>
        <v>0.027282867717892817</v>
      </c>
      <c r="N1292" s="364">
        <v>198.7</v>
      </c>
      <c r="O1292" s="365">
        <f>M1292*N1292</f>
        <v>5.421105815545302</v>
      </c>
      <c r="P1292" s="365">
        <f>M1292*60*1000</f>
        <v>1636.9720630735692</v>
      </c>
      <c r="Q1292" s="366">
        <f>P1292*N1292/1000</f>
        <v>325.2663489327182</v>
      </c>
      <c r="R1292" s="6"/>
      <c r="S1292" s="58"/>
      <c r="T1292" s="58"/>
    </row>
    <row r="1293" spans="1:20" ht="12.75">
      <c r="A1293" s="1700"/>
      <c r="B1293" s="26">
        <v>2</v>
      </c>
      <c r="C1293" s="442" t="s">
        <v>740</v>
      </c>
      <c r="D1293" s="443">
        <v>4</v>
      </c>
      <c r="E1293" s="443">
        <v>1988</v>
      </c>
      <c r="F1293" s="271">
        <v>8.648</v>
      </c>
      <c r="G1293" s="271">
        <v>0.169</v>
      </c>
      <c r="H1293" s="271">
        <v>0.64</v>
      </c>
      <c r="I1293" s="271">
        <v>7.838</v>
      </c>
      <c r="J1293" s="271">
        <v>270.88</v>
      </c>
      <c r="K1293" s="400">
        <v>7.838</v>
      </c>
      <c r="L1293" s="271">
        <v>270.88</v>
      </c>
      <c r="M1293" s="445">
        <f>K1293/L1293</f>
        <v>0.02893532191376255</v>
      </c>
      <c r="N1293" s="446">
        <v>198.7</v>
      </c>
      <c r="O1293" s="447">
        <f>M1293*N1293</f>
        <v>5.749448464264619</v>
      </c>
      <c r="P1293" s="365">
        <f>M1293*60*1000</f>
        <v>1736.119314825753</v>
      </c>
      <c r="Q1293" s="448">
        <f>P1293*N1293/1000</f>
        <v>344.96690785587714</v>
      </c>
      <c r="R1293" s="6"/>
      <c r="S1293" s="58"/>
      <c r="T1293" s="58"/>
    </row>
    <row r="1294" spans="1:20" ht="12.75">
      <c r="A1294" s="1700"/>
      <c r="B1294" s="26">
        <v>3</v>
      </c>
      <c r="C1294" s="442" t="s">
        <v>741</v>
      </c>
      <c r="D1294" s="443">
        <v>12</v>
      </c>
      <c r="E1294" s="443">
        <v>1970</v>
      </c>
      <c r="F1294" s="271">
        <v>16.273</v>
      </c>
      <c r="G1294" s="271">
        <v>0.508</v>
      </c>
      <c r="H1294" s="271">
        <v>0.12</v>
      </c>
      <c r="I1294" s="271">
        <v>15.645</v>
      </c>
      <c r="J1294" s="271">
        <v>527.3</v>
      </c>
      <c r="K1294" s="400">
        <v>15.645</v>
      </c>
      <c r="L1294" s="271">
        <v>527.3</v>
      </c>
      <c r="M1294" s="445">
        <f>K1294/L1294</f>
        <v>0.02967001706808269</v>
      </c>
      <c r="N1294" s="446">
        <v>198.7</v>
      </c>
      <c r="O1294" s="447">
        <f>M1294*N1294</f>
        <v>5.89543239142803</v>
      </c>
      <c r="P1294" s="365">
        <f>M1294*60*1000</f>
        <v>1780.2010240849613</v>
      </c>
      <c r="Q1294" s="448">
        <f>P1294*N1294/1000</f>
        <v>353.7259434856818</v>
      </c>
      <c r="R1294" s="6"/>
      <c r="S1294" s="58"/>
      <c r="T1294" s="58"/>
    </row>
    <row r="1295" spans="1:20" ht="12.75">
      <c r="A1295" s="1700"/>
      <c r="B1295" s="26"/>
      <c r="C1295" s="442" t="s">
        <v>331</v>
      </c>
      <c r="D1295" s="443">
        <v>10</v>
      </c>
      <c r="E1295" s="443">
        <v>1980</v>
      </c>
      <c r="F1295" s="271">
        <v>10.194</v>
      </c>
      <c r="G1295" s="271">
        <v>0</v>
      </c>
      <c r="H1295" s="271">
        <v>0</v>
      </c>
      <c r="I1295" s="271">
        <v>10.194</v>
      </c>
      <c r="J1295" s="271">
        <v>307.82</v>
      </c>
      <c r="K1295" s="400">
        <v>10.194</v>
      </c>
      <c r="L1295" s="271">
        <v>307.82</v>
      </c>
      <c r="M1295" s="445">
        <f>K1295/L1295</f>
        <v>0.033116756546033396</v>
      </c>
      <c r="N1295" s="446">
        <v>198.7</v>
      </c>
      <c r="O1295" s="447">
        <f>M1295*N1295</f>
        <v>6.5802995256968355</v>
      </c>
      <c r="P1295" s="365">
        <f>M1295*60*1000</f>
        <v>1987.0053927620038</v>
      </c>
      <c r="Q1295" s="448">
        <f>P1295*N1295/1000</f>
        <v>394.81797154181015</v>
      </c>
      <c r="R1295" s="6"/>
      <c r="S1295" s="58"/>
      <c r="T1295" s="58"/>
    </row>
    <row r="1296" spans="1:20" ht="12.75">
      <c r="A1296" s="1700"/>
      <c r="B1296" s="26"/>
      <c r="C1296" s="442"/>
      <c r="D1296" s="443"/>
      <c r="E1296" s="443"/>
      <c r="F1296" s="271"/>
      <c r="G1296" s="271"/>
      <c r="H1296" s="271"/>
      <c r="I1296" s="271"/>
      <c r="J1296" s="271"/>
      <c r="K1296" s="400"/>
      <c r="L1296" s="271"/>
      <c r="M1296" s="445"/>
      <c r="N1296" s="446"/>
      <c r="O1296" s="447"/>
      <c r="P1296" s="365"/>
      <c r="Q1296" s="448"/>
      <c r="R1296" s="6"/>
      <c r="S1296" s="58"/>
      <c r="T1296" s="58"/>
    </row>
    <row r="1297" spans="1:20" ht="12.75">
      <c r="A1297" s="1700"/>
      <c r="B1297" s="26"/>
      <c r="C1297" s="442"/>
      <c r="D1297" s="443"/>
      <c r="E1297" s="443"/>
      <c r="F1297" s="271"/>
      <c r="G1297" s="271"/>
      <c r="H1297" s="271"/>
      <c r="I1297" s="271"/>
      <c r="J1297" s="271"/>
      <c r="K1297" s="400"/>
      <c r="L1297" s="271"/>
      <c r="M1297" s="445"/>
      <c r="N1297" s="446"/>
      <c r="O1297" s="447"/>
      <c r="P1297" s="365"/>
      <c r="Q1297" s="448"/>
      <c r="R1297" s="6"/>
      <c r="S1297" s="58"/>
      <c r="T1297" s="58"/>
    </row>
    <row r="1298" spans="1:20" ht="12.75">
      <c r="A1298" s="1700"/>
      <c r="B1298" s="26"/>
      <c r="C1298" s="442"/>
      <c r="D1298" s="443"/>
      <c r="E1298" s="443"/>
      <c r="F1298" s="271"/>
      <c r="G1298" s="271"/>
      <c r="H1298" s="271"/>
      <c r="I1298" s="271"/>
      <c r="J1298" s="271"/>
      <c r="K1298" s="400"/>
      <c r="L1298" s="271"/>
      <c r="M1298" s="445"/>
      <c r="N1298" s="446"/>
      <c r="O1298" s="447"/>
      <c r="P1298" s="365"/>
      <c r="Q1298" s="448"/>
      <c r="R1298" s="6"/>
      <c r="S1298" s="58"/>
      <c r="T1298" s="58"/>
    </row>
    <row r="1299" spans="1:20" ht="12.75">
      <c r="A1299" s="1700"/>
      <c r="B1299" s="26"/>
      <c r="C1299" s="442"/>
      <c r="D1299" s="443"/>
      <c r="E1299" s="443"/>
      <c r="F1299" s="271"/>
      <c r="G1299" s="271"/>
      <c r="H1299" s="271"/>
      <c r="I1299" s="271"/>
      <c r="J1299" s="271"/>
      <c r="K1299" s="400"/>
      <c r="L1299" s="271"/>
      <c r="M1299" s="445"/>
      <c r="N1299" s="446"/>
      <c r="O1299" s="447"/>
      <c r="P1299" s="365"/>
      <c r="Q1299" s="448"/>
      <c r="R1299" s="6"/>
      <c r="S1299" s="58"/>
      <c r="T1299" s="58"/>
    </row>
    <row r="1300" spans="1:20" ht="13.5" thickBot="1">
      <c r="A1300" s="1701"/>
      <c r="B1300" s="29"/>
      <c r="C1300" s="612"/>
      <c r="D1300" s="450"/>
      <c r="E1300" s="450"/>
      <c r="F1300" s="449"/>
      <c r="G1300" s="449"/>
      <c r="H1300" s="449"/>
      <c r="I1300" s="449"/>
      <c r="J1300" s="449"/>
      <c r="K1300" s="449"/>
      <c r="L1300" s="449"/>
      <c r="M1300" s="452"/>
      <c r="N1300" s="449"/>
      <c r="O1300" s="455"/>
      <c r="P1300" s="657"/>
      <c r="Q1300" s="273"/>
      <c r="R1300" s="6"/>
      <c r="S1300" s="58"/>
      <c r="T1300" s="58"/>
    </row>
    <row r="1301" spans="19:20" ht="12.75">
      <c r="S1301" s="58"/>
      <c r="T1301" s="58"/>
    </row>
    <row r="1302" spans="1:20" ht="15">
      <c r="A1302" s="1705" t="s">
        <v>48</v>
      </c>
      <c r="B1302" s="1705"/>
      <c r="C1302" s="1705"/>
      <c r="D1302" s="1705"/>
      <c r="E1302" s="1705"/>
      <c r="F1302" s="1705"/>
      <c r="G1302" s="1705"/>
      <c r="H1302" s="1705"/>
      <c r="I1302" s="1705"/>
      <c r="J1302" s="1705"/>
      <c r="K1302" s="1705"/>
      <c r="L1302" s="1705"/>
      <c r="M1302" s="1705"/>
      <c r="N1302" s="1705"/>
      <c r="O1302" s="1705"/>
      <c r="P1302" s="1705"/>
      <c r="Q1302" s="1705"/>
      <c r="S1302" s="1122"/>
      <c r="T1302" s="1122"/>
    </row>
    <row r="1303" spans="1:20" ht="13.5" thickBot="1">
      <c r="A1303" s="1706" t="s">
        <v>686</v>
      </c>
      <c r="B1303" s="1706"/>
      <c r="C1303" s="1706"/>
      <c r="D1303" s="1706"/>
      <c r="E1303" s="1706"/>
      <c r="F1303" s="1706"/>
      <c r="G1303" s="1706"/>
      <c r="H1303" s="1706"/>
      <c r="I1303" s="1706"/>
      <c r="J1303" s="1706"/>
      <c r="K1303" s="1706"/>
      <c r="L1303" s="1706"/>
      <c r="M1303" s="1706"/>
      <c r="N1303" s="1706"/>
      <c r="O1303" s="1706"/>
      <c r="P1303" s="1706"/>
      <c r="Q1303" s="1706"/>
      <c r="S1303" s="58"/>
      <c r="T1303" s="58"/>
    </row>
    <row r="1304" spans="1:20" ht="12.75" customHeight="1">
      <c r="A1304" s="1707" t="s">
        <v>1</v>
      </c>
      <c r="B1304" s="1710" t="s">
        <v>0</v>
      </c>
      <c r="C1304" s="1713" t="s">
        <v>2</v>
      </c>
      <c r="D1304" s="1713" t="s">
        <v>3</v>
      </c>
      <c r="E1304" s="1713" t="s">
        <v>13</v>
      </c>
      <c r="F1304" s="1717" t="s">
        <v>14</v>
      </c>
      <c r="G1304" s="1718"/>
      <c r="H1304" s="1718"/>
      <c r="I1304" s="1719"/>
      <c r="J1304" s="1713" t="s">
        <v>4</v>
      </c>
      <c r="K1304" s="1713" t="s">
        <v>15</v>
      </c>
      <c r="L1304" s="1713" t="s">
        <v>5</v>
      </c>
      <c r="M1304" s="1713" t="s">
        <v>6</v>
      </c>
      <c r="N1304" s="1713" t="s">
        <v>16</v>
      </c>
      <c r="O1304" s="1720" t="s">
        <v>17</v>
      </c>
      <c r="P1304" s="1713" t="s">
        <v>25</v>
      </c>
      <c r="Q1304" s="1722" t="s">
        <v>26</v>
      </c>
      <c r="S1304" s="58"/>
      <c r="T1304" s="58"/>
    </row>
    <row r="1305" spans="1:20" s="2" customFormat="1" ht="33.75">
      <c r="A1305" s="1708"/>
      <c r="B1305" s="1711"/>
      <c r="C1305" s="1714"/>
      <c r="D1305" s="1716"/>
      <c r="E1305" s="1716"/>
      <c r="F1305" s="21" t="s">
        <v>18</v>
      </c>
      <c r="G1305" s="21" t="s">
        <v>19</v>
      </c>
      <c r="H1305" s="21" t="s">
        <v>20</v>
      </c>
      <c r="I1305" s="21" t="s">
        <v>21</v>
      </c>
      <c r="J1305" s="1716"/>
      <c r="K1305" s="1716"/>
      <c r="L1305" s="1716"/>
      <c r="M1305" s="1716"/>
      <c r="N1305" s="1716"/>
      <c r="O1305" s="1721"/>
      <c r="P1305" s="1716"/>
      <c r="Q1305" s="1723"/>
      <c r="S1305" s="58"/>
      <c r="T1305" s="58"/>
    </row>
    <row r="1306" spans="1:20" s="3" customFormat="1" ht="13.5" customHeight="1" thickBot="1">
      <c r="A1306" s="1708"/>
      <c r="B1306" s="1711"/>
      <c r="C1306" s="1714"/>
      <c r="D1306" s="9" t="s">
        <v>7</v>
      </c>
      <c r="E1306" s="9" t="s">
        <v>8</v>
      </c>
      <c r="F1306" s="9" t="s">
        <v>9</v>
      </c>
      <c r="G1306" s="9" t="s">
        <v>9</v>
      </c>
      <c r="H1306" s="9" t="s">
        <v>9</v>
      </c>
      <c r="I1306" s="9" t="s">
        <v>9</v>
      </c>
      <c r="J1306" s="9" t="s">
        <v>22</v>
      </c>
      <c r="K1306" s="9" t="s">
        <v>9</v>
      </c>
      <c r="L1306" s="9" t="s">
        <v>22</v>
      </c>
      <c r="M1306" s="9" t="s">
        <v>23</v>
      </c>
      <c r="N1306" s="9" t="s">
        <v>10</v>
      </c>
      <c r="O1306" s="9" t="s">
        <v>24</v>
      </c>
      <c r="P1306" s="22" t="s">
        <v>27</v>
      </c>
      <c r="Q1306" s="10" t="s">
        <v>28</v>
      </c>
      <c r="S1306" s="58"/>
      <c r="T1306" s="58"/>
    </row>
    <row r="1307" spans="1:20" ht="11.25" customHeight="1">
      <c r="A1307" s="1724" t="s">
        <v>11</v>
      </c>
      <c r="B1307" s="17">
        <v>1</v>
      </c>
      <c r="C1307" s="16" t="s">
        <v>687</v>
      </c>
      <c r="D1307" s="17">
        <v>75</v>
      </c>
      <c r="E1307" s="17" t="s">
        <v>57</v>
      </c>
      <c r="F1307" s="1151">
        <f>G1307+H1307+I1307</f>
        <v>45.209</v>
      </c>
      <c r="G1307" s="1151">
        <v>8.505</v>
      </c>
      <c r="H1307" s="1151">
        <v>11.84</v>
      </c>
      <c r="I1307" s="1151">
        <v>24.864</v>
      </c>
      <c r="J1307" s="1152">
        <v>3389.14</v>
      </c>
      <c r="K1307" s="1153">
        <f>I1307</f>
        <v>24.864</v>
      </c>
      <c r="L1307" s="1152">
        <f>J1307</f>
        <v>3389.14</v>
      </c>
      <c r="M1307" s="187">
        <f>K1307/L1307</f>
        <v>0.007336374419469246</v>
      </c>
      <c r="N1307" s="188">
        <v>327.87</v>
      </c>
      <c r="O1307" s="189">
        <f>M1307*N1307</f>
        <v>2.4053770809113817</v>
      </c>
      <c r="P1307" s="189">
        <f>M1307*60*1000</f>
        <v>440.1824651681548</v>
      </c>
      <c r="Q1307" s="190">
        <f>P1307*N1307/1000</f>
        <v>144.3226248546829</v>
      </c>
      <c r="S1307" s="58"/>
      <c r="T1307" s="58"/>
    </row>
    <row r="1308" spans="1:20" ht="11.25" customHeight="1">
      <c r="A1308" s="1691"/>
      <c r="B1308" s="18">
        <v>2</v>
      </c>
      <c r="C1308" s="11" t="s">
        <v>688</v>
      </c>
      <c r="D1308" s="18">
        <v>8</v>
      </c>
      <c r="E1308" s="18" t="s">
        <v>57</v>
      </c>
      <c r="F1308" s="120">
        <f>G1308+H1308+I1308</f>
        <v>8.144</v>
      </c>
      <c r="G1308" s="120">
        <v>0.614</v>
      </c>
      <c r="H1308" s="120">
        <v>0.64</v>
      </c>
      <c r="I1308" s="120">
        <v>6.89</v>
      </c>
      <c r="J1308" s="193">
        <v>633.84</v>
      </c>
      <c r="K1308" s="121">
        <f>I1308</f>
        <v>6.89</v>
      </c>
      <c r="L1308" s="193">
        <f>J1308</f>
        <v>633.84</v>
      </c>
      <c r="M1308" s="1154">
        <f>K1308/L1308</f>
        <v>0.010870251167487062</v>
      </c>
      <c r="N1308" s="1155">
        <v>327.87</v>
      </c>
      <c r="O1308" s="1156">
        <f>M1308*N1308</f>
        <v>3.564029250283983</v>
      </c>
      <c r="P1308" s="1156">
        <f>M1308*60*1000</f>
        <v>652.2150700492238</v>
      </c>
      <c r="Q1308" s="1157">
        <f>P1308*N1308/1000</f>
        <v>213.841755017039</v>
      </c>
      <c r="S1308" s="58"/>
      <c r="T1308" s="58"/>
    </row>
    <row r="1309" spans="1:20" ht="11.25" customHeight="1">
      <c r="A1309" s="1691"/>
      <c r="B1309" s="18">
        <v>3</v>
      </c>
      <c r="C1309" s="11" t="s">
        <v>689</v>
      </c>
      <c r="D1309" s="18">
        <v>23</v>
      </c>
      <c r="E1309" s="18">
        <v>2009</v>
      </c>
      <c r="F1309" s="120">
        <f>G1309+H1309+I1309</f>
        <v>16.168</v>
      </c>
      <c r="G1309" s="120">
        <v>1.674</v>
      </c>
      <c r="H1309" s="120">
        <v>1.819</v>
      </c>
      <c r="I1309" s="120">
        <v>12.675</v>
      </c>
      <c r="J1309" s="193">
        <v>1098.31</v>
      </c>
      <c r="K1309" s="121">
        <f>I1309</f>
        <v>12.675</v>
      </c>
      <c r="L1309" s="193">
        <f>J1309</f>
        <v>1098.31</v>
      </c>
      <c r="M1309" s="192">
        <f>K1309/L1309</f>
        <v>0.011540457612149576</v>
      </c>
      <c r="N1309" s="1155">
        <v>327.87</v>
      </c>
      <c r="O1309" s="1156">
        <f>M1309*N1309</f>
        <v>3.7837698372954818</v>
      </c>
      <c r="P1309" s="1156">
        <f>M1309*60*1000</f>
        <v>692.4274567289746</v>
      </c>
      <c r="Q1309" s="195">
        <f>P1309*N1309/1000</f>
        <v>227.02619023772888</v>
      </c>
      <c r="S1309" s="58"/>
      <c r="T1309" s="58"/>
    </row>
    <row r="1310" spans="1:20" ht="11.25" customHeight="1">
      <c r="A1310" s="1691"/>
      <c r="B1310" s="18">
        <v>4</v>
      </c>
      <c r="C1310" s="11"/>
      <c r="D1310" s="18"/>
      <c r="E1310" s="18"/>
      <c r="F1310" s="1158"/>
      <c r="G1310" s="120"/>
      <c r="H1310" s="120"/>
      <c r="I1310" s="120"/>
      <c r="J1310" s="193"/>
      <c r="K1310" s="1159"/>
      <c r="L1310" s="1155"/>
      <c r="M1310" s="192"/>
      <c r="N1310" s="1155"/>
      <c r="O1310" s="194"/>
      <c r="P1310" s="411"/>
      <c r="Q1310" s="195"/>
      <c r="S1310" s="58"/>
      <c r="T1310" s="58"/>
    </row>
    <row r="1311" spans="1:20" ht="11.25" customHeight="1">
      <c r="A1311" s="1691"/>
      <c r="B1311" s="18">
        <v>5</v>
      </c>
      <c r="C1311" s="563"/>
      <c r="D1311" s="474"/>
      <c r="E1311" s="474"/>
      <c r="F1311" s="627"/>
      <c r="G1311" s="1021"/>
      <c r="H1311" s="1021"/>
      <c r="I1311" s="1021"/>
      <c r="J1311" s="613"/>
      <c r="K1311" s="634"/>
      <c r="L1311" s="405"/>
      <c r="M1311" s="564"/>
      <c r="N1311" s="405"/>
      <c r="O1311" s="479"/>
      <c r="P1311" s="297"/>
      <c r="Q1311" s="480"/>
      <c r="S1311" s="58"/>
      <c r="T1311" s="58"/>
    </row>
    <row r="1312" spans="1:20" ht="11.25" customHeight="1">
      <c r="A1312" s="1691"/>
      <c r="B1312" s="18">
        <v>6</v>
      </c>
      <c r="C1312" s="563"/>
      <c r="D1312" s="474"/>
      <c r="E1312" s="474"/>
      <c r="F1312" s="627"/>
      <c r="G1312" s="1021"/>
      <c r="H1312" s="1021"/>
      <c r="I1312" s="1021"/>
      <c r="J1312" s="613"/>
      <c r="K1312" s="634"/>
      <c r="L1312" s="405"/>
      <c r="M1312" s="564"/>
      <c r="N1312" s="405"/>
      <c r="O1312" s="479"/>
      <c r="P1312" s="297"/>
      <c r="Q1312" s="480"/>
      <c r="S1312" s="58"/>
      <c r="T1312" s="58"/>
    </row>
    <row r="1313" spans="1:20" ht="11.25" customHeight="1">
      <c r="A1313" s="1691"/>
      <c r="B1313" s="18">
        <v>7</v>
      </c>
      <c r="C1313" s="563"/>
      <c r="D1313" s="474"/>
      <c r="E1313" s="474"/>
      <c r="F1313" s="627"/>
      <c r="G1313" s="1021"/>
      <c r="H1313" s="1021"/>
      <c r="I1313" s="1021"/>
      <c r="J1313" s="613"/>
      <c r="K1313" s="634"/>
      <c r="L1313" s="405"/>
      <c r="M1313" s="564"/>
      <c r="N1313" s="405"/>
      <c r="O1313" s="479"/>
      <c r="P1313" s="297"/>
      <c r="Q1313" s="480"/>
      <c r="S1313" s="58"/>
      <c r="T1313" s="58"/>
    </row>
    <row r="1314" spans="1:20" ht="11.25" customHeight="1">
      <c r="A1314" s="1691"/>
      <c r="B1314" s="18">
        <v>8</v>
      </c>
      <c r="C1314" s="563"/>
      <c r="D1314" s="474"/>
      <c r="E1314" s="474"/>
      <c r="F1314" s="627"/>
      <c r="G1314" s="1021"/>
      <c r="H1314" s="1021"/>
      <c r="I1314" s="1021"/>
      <c r="J1314" s="613"/>
      <c r="K1314" s="634"/>
      <c r="L1314" s="405"/>
      <c r="M1314" s="564"/>
      <c r="N1314" s="405"/>
      <c r="O1314" s="479"/>
      <c r="P1314" s="297"/>
      <c r="Q1314" s="480"/>
      <c r="S1314" s="58"/>
      <c r="T1314" s="58"/>
    </row>
    <row r="1315" spans="1:20" ht="12.75" customHeight="1">
      <c r="A1315" s="1691"/>
      <c r="B1315" s="18">
        <v>9</v>
      </c>
      <c r="C1315" s="563"/>
      <c r="D1315" s="474"/>
      <c r="E1315" s="474"/>
      <c r="F1315" s="627"/>
      <c r="G1315" s="1021"/>
      <c r="H1315" s="1021"/>
      <c r="I1315" s="1021"/>
      <c r="J1315" s="613"/>
      <c r="K1315" s="634"/>
      <c r="L1315" s="405"/>
      <c r="M1315" s="564"/>
      <c r="N1315" s="405"/>
      <c r="O1315" s="479"/>
      <c r="P1315" s="297"/>
      <c r="Q1315" s="480"/>
      <c r="S1315" s="58"/>
      <c r="T1315" s="58"/>
    </row>
    <row r="1316" spans="1:20" ht="12.75" customHeight="1" thickBot="1">
      <c r="A1316" s="1692"/>
      <c r="B1316" s="47">
        <v>10</v>
      </c>
      <c r="C1316" s="565"/>
      <c r="D1316" s="566"/>
      <c r="E1316" s="566"/>
      <c r="F1316" s="1058"/>
      <c r="G1316" s="1022"/>
      <c r="H1316" s="1022"/>
      <c r="I1316" s="1022"/>
      <c r="J1316" s="568"/>
      <c r="K1316" s="1062"/>
      <c r="L1316" s="1027"/>
      <c r="M1316" s="567"/>
      <c r="N1316" s="1027"/>
      <c r="O1316" s="407"/>
      <c r="P1316" s="569"/>
      <c r="Q1316" s="570"/>
      <c r="S1316" s="58"/>
      <c r="T1316" s="58"/>
    </row>
    <row r="1317" spans="1:20" ht="12.75" customHeight="1">
      <c r="A1317" s="1781" t="s">
        <v>29</v>
      </c>
      <c r="B1317" s="351">
        <v>1</v>
      </c>
      <c r="C1317" s="659" t="s">
        <v>536</v>
      </c>
      <c r="D1317" s="494">
        <v>50</v>
      </c>
      <c r="E1317" s="494" t="s">
        <v>57</v>
      </c>
      <c r="F1317" s="628">
        <f aca="true" t="shared" si="175" ref="F1317:F1323">G1317+H1317+I1317</f>
        <v>33.797</v>
      </c>
      <c r="G1317" s="628">
        <v>2.562</v>
      </c>
      <c r="H1317" s="628">
        <v>8</v>
      </c>
      <c r="I1317" s="628">
        <v>23.235</v>
      </c>
      <c r="J1317" s="630">
        <v>1886.21</v>
      </c>
      <c r="K1317" s="498">
        <f>I1317</f>
        <v>23.235</v>
      </c>
      <c r="L1317" s="630">
        <f>J1317</f>
        <v>1886.21</v>
      </c>
      <c r="M1317" s="1106">
        <f aca="true" t="shared" si="176" ref="M1317:M1323">K1317/L1317</f>
        <v>0.012318352675470916</v>
      </c>
      <c r="N1317" s="630">
        <v>327.87</v>
      </c>
      <c r="O1317" s="502">
        <f aca="true" t="shared" si="177" ref="O1317:O1323">M1317*N1317</f>
        <v>4.038818291706649</v>
      </c>
      <c r="P1317" s="502">
        <f aca="true" t="shared" si="178" ref="P1317:P1323">M1317*60*1000</f>
        <v>739.101160528255</v>
      </c>
      <c r="Q1317" s="503">
        <f aca="true" t="shared" si="179" ref="Q1317:Q1323">P1317*N1317/1000</f>
        <v>242.32909750239898</v>
      </c>
      <c r="S1317" s="58"/>
      <c r="T1317" s="58"/>
    </row>
    <row r="1318" spans="1:20" ht="12.75" customHeight="1">
      <c r="A1318" s="1782"/>
      <c r="B1318" s="345">
        <v>2</v>
      </c>
      <c r="C1318" s="573" t="s">
        <v>690</v>
      </c>
      <c r="D1318" s="304">
        <v>30</v>
      </c>
      <c r="E1318" s="304" t="s">
        <v>57</v>
      </c>
      <c r="F1318" s="629">
        <f t="shared" si="175"/>
        <v>28.75</v>
      </c>
      <c r="G1318" s="629">
        <v>3.413</v>
      </c>
      <c r="H1318" s="629">
        <v>4.64</v>
      </c>
      <c r="I1318" s="629">
        <v>20.697</v>
      </c>
      <c r="J1318" s="576">
        <v>1612.1</v>
      </c>
      <c r="K1318" s="305">
        <f>I1318</f>
        <v>20.697</v>
      </c>
      <c r="L1318" s="576">
        <f>J1318</f>
        <v>1612.1</v>
      </c>
      <c r="M1318" s="575">
        <f t="shared" si="176"/>
        <v>0.012838533589727684</v>
      </c>
      <c r="N1318" s="572">
        <v>327.87</v>
      </c>
      <c r="O1318" s="307">
        <f t="shared" si="177"/>
        <v>4.209370008064016</v>
      </c>
      <c r="P1318" s="301">
        <f t="shared" si="178"/>
        <v>770.312015383661</v>
      </c>
      <c r="Q1318" s="308">
        <f t="shared" si="179"/>
        <v>252.5622004838409</v>
      </c>
      <c r="S1318" s="58"/>
      <c r="T1318" s="58"/>
    </row>
    <row r="1319" spans="1:20" s="62" customFormat="1" ht="12.75" customHeight="1">
      <c r="A1319" s="1782"/>
      <c r="B1319" s="345">
        <v>3</v>
      </c>
      <c r="C1319" s="573" t="s">
        <v>691</v>
      </c>
      <c r="D1319" s="304">
        <v>9</v>
      </c>
      <c r="E1319" s="304" t="s">
        <v>57</v>
      </c>
      <c r="F1319" s="629">
        <f t="shared" si="175"/>
        <v>10.93</v>
      </c>
      <c r="G1319" s="629">
        <v>0.798</v>
      </c>
      <c r="H1319" s="629">
        <v>1.6</v>
      </c>
      <c r="I1319" s="629">
        <v>8.532</v>
      </c>
      <c r="J1319" s="576">
        <v>656.14</v>
      </c>
      <c r="K1319" s="305">
        <v>7.862</v>
      </c>
      <c r="L1319" s="576">
        <v>604.77</v>
      </c>
      <c r="M1319" s="575">
        <f t="shared" si="176"/>
        <v>0.012999983464788267</v>
      </c>
      <c r="N1319" s="572">
        <v>327.87</v>
      </c>
      <c r="O1319" s="307">
        <f t="shared" si="177"/>
        <v>4.262304578600129</v>
      </c>
      <c r="P1319" s="301">
        <f t="shared" si="178"/>
        <v>779.999007887296</v>
      </c>
      <c r="Q1319" s="308">
        <f t="shared" si="179"/>
        <v>255.73827471600774</v>
      </c>
      <c r="S1319" s="63"/>
      <c r="T1319" s="63"/>
    </row>
    <row r="1320" spans="1:20" ht="12.75" customHeight="1">
      <c r="A1320" s="1782"/>
      <c r="B1320" s="345">
        <v>4</v>
      </c>
      <c r="C1320" s="573" t="s">
        <v>692</v>
      </c>
      <c r="D1320" s="304">
        <v>18</v>
      </c>
      <c r="E1320" s="304">
        <v>1996</v>
      </c>
      <c r="F1320" s="629">
        <f t="shared" si="175"/>
        <v>17.78</v>
      </c>
      <c r="G1320" s="629">
        <v>0</v>
      </c>
      <c r="H1320" s="629">
        <v>0</v>
      </c>
      <c r="I1320" s="629">
        <v>17.78</v>
      </c>
      <c r="J1320" s="576">
        <v>1321.61</v>
      </c>
      <c r="K1320" s="305">
        <f>I1320</f>
        <v>17.78</v>
      </c>
      <c r="L1320" s="576">
        <f>J1320</f>
        <v>1321.61</v>
      </c>
      <c r="M1320" s="575">
        <f t="shared" si="176"/>
        <v>0.013453288035048163</v>
      </c>
      <c r="N1320" s="572">
        <v>327.87</v>
      </c>
      <c r="O1320" s="307">
        <f t="shared" si="177"/>
        <v>4.410929548051241</v>
      </c>
      <c r="P1320" s="301">
        <f t="shared" si="178"/>
        <v>807.1972821028897</v>
      </c>
      <c r="Q1320" s="308">
        <f t="shared" si="179"/>
        <v>264.65577288307446</v>
      </c>
      <c r="S1320" s="58"/>
      <c r="T1320" s="58"/>
    </row>
    <row r="1321" spans="1:20" ht="12.75" customHeight="1">
      <c r="A1321" s="1782"/>
      <c r="B1321" s="345">
        <v>5</v>
      </c>
      <c r="C1321" s="573" t="s">
        <v>693</v>
      </c>
      <c r="D1321" s="304">
        <v>20</v>
      </c>
      <c r="E1321" s="304" t="s">
        <v>57</v>
      </c>
      <c r="F1321" s="629">
        <f t="shared" si="175"/>
        <v>18.187</v>
      </c>
      <c r="G1321" s="629">
        <v>0.121</v>
      </c>
      <c r="H1321" s="629">
        <v>3.12</v>
      </c>
      <c r="I1321" s="629">
        <v>14.946</v>
      </c>
      <c r="J1321" s="576">
        <v>1078.13</v>
      </c>
      <c r="K1321" s="305">
        <f>I1321</f>
        <v>14.946</v>
      </c>
      <c r="L1321" s="576">
        <f>J1321</f>
        <v>1078.13</v>
      </c>
      <c r="M1321" s="575">
        <f t="shared" si="176"/>
        <v>0.013862892230065019</v>
      </c>
      <c r="N1321" s="576">
        <v>327.87</v>
      </c>
      <c r="O1321" s="307">
        <f t="shared" si="177"/>
        <v>4.545226475471418</v>
      </c>
      <c r="P1321" s="307">
        <f t="shared" si="178"/>
        <v>831.7735338039012</v>
      </c>
      <c r="Q1321" s="308">
        <f t="shared" si="179"/>
        <v>272.7135885282851</v>
      </c>
      <c r="S1321" s="58"/>
      <c r="T1321" s="58"/>
    </row>
    <row r="1322" spans="1:20" ht="13.5" customHeight="1">
      <c r="A1322" s="1782"/>
      <c r="B1322" s="345">
        <v>6</v>
      </c>
      <c r="C1322" s="573" t="s">
        <v>694</v>
      </c>
      <c r="D1322" s="304">
        <v>40</v>
      </c>
      <c r="E1322" s="304" t="s">
        <v>57</v>
      </c>
      <c r="F1322" s="629">
        <f t="shared" si="175"/>
        <v>42.8</v>
      </c>
      <c r="G1322" s="629">
        <v>5.816</v>
      </c>
      <c r="H1322" s="629">
        <v>6.32</v>
      </c>
      <c r="I1322" s="629">
        <v>30.664</v>
      </c>
      <c r="J1322" s="576">
        <v>2192.15</v>
      </c>
      <c r="K1322" s="305">
        <f>I1322</f>
        <v>30.664</v>
      </c>
      <c r="L1322" s="576">
        <f>J1322</f>
        <v>2192.15</v>
      </c>
      <c r="M1322" s="575">
        <f t="shared" si="176"/>
        <v>0.013988093880437013</v>
      </c>
      <c r="N1322" s="576">
        <v>327.87</v>
      </c>
      <c r="O1322" s="307">
        <f t="shared" si="177"/>
        <v>4.586276340578884</v>
      </c>
      <c r="P1322" s="307">
        <f t="shared" si="178"/>
        <v>839.2856328262208</v>
      </c>
      <c r="Q1322" s="308">
        <f t="shared" si="179"/>
        <v>275.176580434733</v>
      </c>
      <c r="S1322" s="58"/>
      <c r="T1322" s="58"/>
    </row>
    <row r="1323" spans="1:20" s="62" customFormat="1" ht="12.75" customHeight="1">
      <c r="A1323" s="1782"/>
      <c r="B1323" s="345">
        <v>7</v>
      </c>
      <c r="C1323" s="573" t="s">
        <v>695</v>
      </c>
      <c r="D1323" s="304">
        <v>12</v>
      </c>
      <c r="E1323" s="304" t="s">
        <v>57</v>
      </c>
      <c r="F1323" s="629">
        <f t="shared" si="175"/>
        <v>12.061</v>
      </c>
      <c r="G1323" s="629">
        <v>0.128</v>
      </c>
      <c r="H1323" s="629">
        <v>1.92</v>
      </c>
      <c r="I1323" s="629">
        <v>10.013</v>
      </c>
      <c r="J1323" s="576">
        <v>710.12</v>
      </c>
      <c r="K1323" s="305">
        <f>I1323</f>
        <v>10.013</v>
      </c>
      <c r="L1323" s="576">
        <f>J1323</f>
        <v>710.12</v>
      </c>
      <c r="M1323" s="575">
        <f t="shared" si="176"/>
        <v>0.014100433729510505</v>
      </c>
      <c r="N1323" s="576">
        <v>327.87</v>
      </c>
      <c r="O1323" s="307">
        <f t="shared" si="177"/>
        <v>4.623109206894609</v>
      </c>
      <c r="P1323" s="307">
        <f t="shared" si="178"/>
        <v>846.0260237706303</v>
      </c>
      <c r="Q1323" s="308">
        <f t="shared" si="179"/>
        <v>277.38655241367655</v>
      </c>
      <c r="S1323" s="63"/>
      <c r="T1323" s="63"/>
    </row>
    <row r="1324" spans="1:20" ht="12.75" customHeight="1">
      <c r="A1324" s="1782"/>
      <c r="B1324" s="345">
        <v>8</v>
      </c>
      <c r="C1324" s="573"/>
      <c r="D1324" s="304"/>
      <c r="E1324" s="304"/>
      <c r="F1324" s="629"/>
      <c r="G1324" s="629"/>
      <c r="H1324" s="629"/>
      <c r="I1324" s="629"/>
      <c r="J1324" s="576"/>
      <c r="K1324" s="305"/>
      <c r="L1324" s="576"/>
      <c r="M1324" s="575"/>
      <c r="N1324" s="576"/>
      <c r="O1324" s="307"/>
      <c r="P1324" s="307"/>
      <c r="Q1324" s="308"/>
      <c r="S1324" s="58"/>
      <c r="T1324" s="58"/>
    </row>
    <row r="1325" spans="1:20" ht="12.75">
      <c r="A1325" s="1782"/>
      <c r="B1325" s="345">
        <v>9</v>
      </c>
      <c r="C1325" s="573"/>
      <c r="D1325" s="304"/>
      <c r="E1325" s="304"/>
      <c r="F1325" s="629"/>
      <c r="G1325" s="629"/>
      <c r="H1325" s="629"/>
      <c r="I1325" s="629"/>
      <c r="J1325" s="576"/>
      <c r="K1325" s="305"/>
      <c r="L1325" s="576"/>
      <c r="M1325" s="575"/>
      <c r="N1325" s="572"/>
      <c r="O1325" s="307"/>
      <c r="P1325" s="301"/>
      <c r="Q1325" s="308"/>
      <c r="S1325" s="58"/>
      <c r="T1325" s="58"/>
    </row>
    <row r="1326" spans="1:20" ht="13.5" thickBot="1">
      <c r="A1326" s="1783"/>
      <c r="B1326" s="428">
        <v>10</v>
      </c>
      <c r="C1326" s="619"/>
      <c r="D1326" s="508"/>
      <c r="E1326" s="508"/>
      <c r="F1326" s="1138"/>
      <c r="G1326" s="1138"/>
      <c r="H1326" s="1138"/>
      <c r="I1326" s="1138"/>
      <c r="J1326" s="1139"/>
      <c r="K1326" s="515"/>
      <c r="L1326" s="1139"/>
      <c r="M1326" s="577"/>
      <c r="N1326" s="1139"/>
      <c r="O1326" s="517"/>
      <c r="P1326" s="517"/>
      <c r="Q1326" s="518"/>
      <c r="S1326" s="58"/>
      <c r="T1326" s="58"/>
    </row>
    <row r="1327" spans="1:20" s="62" customFormat="1" ht="12.75">
      <c r="A1327" s="1726" t="s">
        <v>30</v>
      </c>
      <c r="B1327" s="380">
        <v>1</v>
      </c>
      <c r="C1327" s="1140" t="s">
        <v>696</v>
      </c>
      <c r="D1327" s="1141">
        <v>20</v>
      </c>
      <c r="E1327" s="1141" t="s">
        <v>57</v>
      </c>
      <c r="F1327" s="1142">
        <f aca="true" t="shared" si="180" ref="F1327:F1345">G1327+H1327+I1327</f>
        <v>23.009999999999998</v>
      </c>
      <c r="G1327" s="1142">
        <v>2.369</v>
      </c>
      <c r="H1327" s="1142">
        <v>3.2</v>
      </c>
      <c r="I1327" s="1142">
        <v>17.441</v>
      </c>
      <c r="J1327" s="588">
        <v>1143.7</v>
      </c>
      <c r="K1327" s="1143">
        <f aca="true" t="shared" si="181" ref="K1327:L1333">I1327</f>
        <v>17.441</v>
      </c>
      <c r="L1327" s="588">
        <f t="shared" si="181"/>
        <v>1143.7</v>
      </c>
      <c r="M1327" s="582">
        <f>K1327/L1327</f>
        <v>0.015249628399055694</v>
      </c>
      <c r="N1327" s="583">
        <v>327.87</v>
      </c>
      <c r="O1327" s="584">
        <f>M1327*N1327</f>
        <v>4.999895663198391</v>
      </c>
      <c r="P1327" s="584">
        <f>M1327*60*1000</f>
        <v>914.9777039433417</v>
      </c>
      <c r="Q1327" s="585">
        <f>P1327*N1327/1000</f>
        <v>299.9937397919034</v>
      </c>
      <c r="S1327" s="63"/>
      <c r="T1327" s="63"/>
    </row>
    <row r="1328" spans="1:20" ht="12.75">
      <c r="A1328" s="1727"/>
      <c r="B1328" s="372">
        <v>2</v>
      </c>
      <c r="C1328" s="586" t="s">
        <v>537</v>
      </c>
      <c r="D1328" s="524">
        <v>20</v>
      </c>
      <c r="E1328" s="524" t="s">
        <v>57</v>
      </c>
      <c r="F1328" s="633">
        <f>G1328+H1328+I1328</f>
        <v>24.415000000000003</v>
      </c>
      <c r="G1328" s="633">
        <v>2.112</v>
      </c>
      <c r="H1328" s="633">
        <v>3.2</v>
      </c>
      <c r="I1328" s="633">
        <v>19.103</v>
      </c>
      <c r="J1328" s="589">
        <v>1210.09</v>
      </c>
      <c r="K1328" s="530">
        <f t="shared" si="181"/>
        <v>19.103</v>
      </c>
      <c r="L1328" s="589">
        <f t="shared" si="181"/>
        <v>1210.09</v>
      </c>
      <c r="M1328" s="587">
        <f>K1328/L1328</f>
        <v>0.015786429108578703</v>
      </c>
      <c r="N1328" s="583">
        <v>327.87</v>
      </c>
      <c r="O1328" s="319">
        <f>M1328*N1328</f>
        <v>5.175896511829699</v>
      </c>
      <c r="P1328" s="584">
        <f>M1328*60*1000</f>
        <v>947.1857465147222</v>
      </c>
      <c r="Q1328" s="320">
        <f>P1328*N1328/1000</f>
        <v>310.553790709782</v>
      </c>
      <c r="S1328" s="58"/>
      <c r="T1328" s="58"/>
    </row>
    <row r="1329" spans="1:20" ht="12.75">
      <c r="A1329" s="1727"/>
      <c r="B1329" s="372">
        <v>3</v>
      </c>
      <c r="C1329" s="586" t="s">
        <v>697</v>
      </c>
      <c r="D1329" s="524">
        <v>12</v>
      </c>
      <c r="E1329" s="524" t="s">
        <v>57</v>
      </c>
      <c r="F1329" s="633">
        <f t="shared" si="180"/>
        <v>13.780000000000001</v>
      </c>
      <c r="G1329" s="633">
        <v>0.28</v>
      </c>
      <c r="H1329" s="633">
        <v>1.92</v>
      </c>
      <c r="I1329" s="633">
        <v>11.58</v>
      </c>
      <c r="J1329" s="589">
        <v>701.94</v>
      </c>
      <c r="K1329" s="530">
        <f t="shared" si="181"/>
        <v>11.58</v>
      </c>
      <c r="L1329" s="589">
        <f t="shared" si="181"/>
        <v>701.94</v>
      </c>
      <c r="M1329" s="587">
        <f aca="true" t="shared" si="182" ref="M1329:M1346">K1329/L1329</f>
        <v>0.016497136507393793</v>
      </c>
      <c r="N1329" s="583">
        <v>327.87</v>
      </c>
      <c r="O1329" s="319">
        <f aca="true" t="shared" si="183" ref="O1329:O1346">M1329*N1329</f>
        <v>5.408916146679203</v>
      </c>
      <c r="P1329" s="584">
        <f aca="true" t="shared" si="184" ref="P1329:P1346">M1329*60*1000</f>
        <v>989.8281904436276</v>
      </c>
      <c r="Q1329" s="320">
        <f aca="true" t="shared" si="185" ref="Q1329:Q1346">P1329*N1329/1000</f>
        <v>324.5349688007522</v>
      </c>
      <c r="S1329" s="58"/>
      <c r="T1329" s="58"/>
    </row>
    <row r="1330" spans="1:20" ht="12.75">
      <c r="A1330" s="1727"/>
      <c r="B1330" s="372">
        <v>4</v>
      </c>
      <c r="C1330" s="586" t="s">
        <v>698</v>
      </c>
      <c r="D1330" s="524">
        <v>22</v>
      </c>
      <c r="E1330" s="524" t="s">
        <v>57</v>
      </c>
      <c r="F1330" s="633">
        <f t="shared" si="180"/>
        <v>26.451999999999998</v>
      </c>
      <c r="G1330" s="633">
        <v>3.336</v>
      </c>
      <c r="H1330" s="633">
        <v>3.52</v>
      </c>
      <c r="I1330" s="633">
        <v>19.596</v>
      </c>
      <c r="J1330" s="589">
        <v>1161.06</v>
      </c>
      <c r="K1330" s="530">
        <f t="shared" si="181"/>
        <v>19.596</v>
      </c>
      <c r="L1330" s="589">
        <f t="shared" si="181"/>
        <v>1161.06</v>
      </c>
      <c r="M1330" s="587">
        <f t="shared" si="182"/>
        <v>0.01687768074001344</v>
      </c>
      <c r="N1330" s="583">
        <v>327.87</v>
      </c>
      <c r="O1330" s="319">
        <f t="shared" si="183"/>
        <v>5.533685184228206</v>
      </c>
      <c r="P1330" s="584">
        <f t="shared" si="184"/>
        <v>1012.6608444008062</v>
      </c>
      <c r="Q1330" s="320">
        <f t="shared" si="185"/>
        <v>332.0211110536924</v>
      </c>
      <c r="S1330" s="58"/>
      <c r="T1330" s="58"/>
    </row>
    <row r="1331" spans="1:20" s="62" customFormat="1" ht="12.75">
      <c r="A1331" s="1727"/>
      <c r="B1331" s="372">
        <v>5</v>
      </c>
      <c r="C1331" s="586" t="s">
        <v>699</v>
      </c>
      <c r="D1331" s="524">
        <v>32</v>
      </c>
      <c r="E1331" s="524" t="s">
        <v>57</v>
      </c>
      <c r="F1331" s="633">
        <f t="shared" si="180"/>
        <v>39.389</v>
      </c>
      <c r="G1331" s="633">
        <v>2.963</v>
      </c>
      <c r="H1331" s="633">
        <v>5.12</v>
      </c>
      <c r="I1331" s="633">
        <v>31.306</v>
      </c>
      <c r="J1331" s="589">
        <v>1774.12</v>
      </c>
      <c r="K1331" s="530">
        <f t="shared" si="181"/>
        <v>31.306</v>
      </c>
      <c r="L1331" s="589">
        <f t="shared" si="181"/>
        <v>1774.12</v>
      </c>
      <c r="M1331" s="587">
        <f t="shared" si="182"/>
        <v>0.017645931504069626</v>
      </c>
      <c r="N1331" s="583">
        <v>327.87</v>
      </c>
      <c r="O1331" s="319">
        <f t="shared" si="183"/>
        <v>5.7855715622393085</v>
      </c>
      <c r="P1331" s="584">
        <f t="shared" si="184"/>
        <v>1058.7558902441776</v>
      </c>
      <c r="Q1331" s="320">
        <f t="shared" si="185"/>
        <v>347.1342937343585</v>
      </c>
      <c r="S1331" s="63"/>
      <c r="T1331" s="63"/>
    </row>
    <row r="1332" spans="1:20" ht="12.75">
      <c r="A1332" s="1727"/>
      <c r="B1332" s="372">
        <v>6</v>
      </c>
      <c r="C1332" s="586" t="s">
        <v>700</v>
      </c>
      <c r="D1332" s="524">
        <v>12</v>
      </c>
      <c r="E1332" s="524" t="s">
        <v>57</v>
      </c>
      <c r="F1332" s="633">
        <f t="shared" si="180"/>
        <v>14.597</v>
      </c>
      <c r="G1332" s="633">
        <v>0.055</v>
      </c>
      <c r="H1332" s="633">
        <v>1.92</v>
      </c>
      <c r="I1332" s="633">
        <v>12.622</v>
      </c>
      <c r="J1332" s="589">
        <v>701.9</v>
      </c>
      <c r="K1332" s="530">
        <f t="shared" si="181"/>
        <v>12.622</v>
      </c>
      <c r="L1332" s="589">
        <f t="shared" si="181"/>
        <v>701.9</v>
      </c>
      <c r="M1332" s="587">
        <f t="shared" si="182"/>
        <v>0.017982618606639123</v>
      </c>
      <c r="N1332" s="583">
        <v>327.87</v>
      </c>
      <c r="O1332" s="319">
        <f t="shared" si="183"/>
        <v>5.89596116255877</v>
      </c>
      <c r="P1332" s="584">
        <f t="shared" si="184"/>
        <v>1078.9571163983474</v>
      </c>
      <c r="Q1332" s="320">
        <f t="shared" si="185"/>
        <v>353.75766975352616</v>
      </c>
      <c r="S1332" s="58"/>
      <c r="T1332" s="58"/>
    </row>
    <row r="1333" spans="1:20" ht="12.75">
      <c r="A1333" s="1727"/>
      <c r="B1333" s="372">
        <v>7</v>
      </c>
      <c r="C1333" s="586" t="s">
        <v>701</v>
      </c>
      <c r="D1333" s="524">
        <v>45</v>
      </c>
      <c r="E1333" s="524" t="s">
        <v>57</v>
      </c>
      <c r="F1333" s="633">
        <f t="shared" si="180"/>
        <v>54.627</v>
      </c>
      <c r="G1333" s="633">
        <v>3.799</v>
      </c>
      <c r="H1333" s="633">
        <v>7.2</v>
      </c>
      <c r="I1333" s="633">
        <v>43.628</v>
      </c>
      <c r="J1333" s="589">
        <v>2390.28</v>
      </c>
      <c r="K1333" s="530">
        <f t="shared" si="181"/>
        <v>43.628</v>
      </c>
      <c r="L1333" s="589">
        <f t="shared" si="181"/>
        <v>2390.28</v>
      </c>
      <c r="M1333" s="587">
        <f t="shared" si="182"/>
        <v>0.01825225496594541</v>
      </c>
      <c r="N1333" s="583">
        <v>327.87</v>
      </c>
      <c r="O1333" s="319">
        <f t="shared" si="183"/>
        <v>5.984366835684521</v>
      </c>
      <c r="P1333" s="584">
        <f t="shared" si="184"/>
        <v>1095.1352979567246</v>
      </c>
      <c r="Q1333" s="320">
        <f t="shared" si="185"/>
        <v>359.06201014107126</v>
      </c>
      <c r="S1333" s="58"/>
      <c r="T1333" s="58"/>
    </row>
    <row r="1334" spans="1:20" ht="12.75" customHeight="1">
      <c r="A1334" s="1727"/>
      <c r="B1334" s="372">
        <v>8</v>
      </c>
      <c r="C1334" s="586" t="s">
        <v>702</v>
      </c>
      <c r="D1334" s="524">
        <v>22</v>
      </c>
      <c r="E1334" s="524" t="s">
        <v>57</v>
      </c>
      <c r="F1334" s="633">
        <f t="shared" si="180"/>
        <v>28.026</v>
      </c>
      <c r="G1334" s="633">
        <v>1.762</v>
      </c>
      <c r="H1334" s="633">
        <v>3.52</v>
      </c>
      <c r="I1334" s="633">
        <v>22.744</v>
      </c>
      <c r="J1334" s="589">
        <v>1213.8</v>
      </c>
      <c r="K1334" s="530">
        <f aca="true" t="shared" si="186" ref="K1334:L1336">I1334</f>
        <v>22.744</v>
      </c>
      <c r="L1334" s="589">
        <f t="shared" si="186"/>
        <v>1213.8</v>
      </c>
      <c r="M1334" s="587">
        <f t="shared" si="182"/>
        <v>0.018737848080408636</v>
      </c>
      <c r="N1334" s="583">
        <v>327.87</v>
      </c>
      <c r="O1334" s="319">
        <f t="shared" si="183"/>
        <v>6.143578250123579</v>
      </c>
      <c r="P1334" s="584">
        <f t="shared" si="184"/>
        <v>1124.2708848245181</v>
      </c>
      <c r="Q1334" s="320">
        <f t="shared" si="185"/>
        <v>368.6146950074148</v>
      </c>
      <c r="S1334" s="58"/>
      <c r="T1334" s="58"/>
    </row>
    <row r="1335" spans="1:20" ht="12.75">
      <c r="A1335" s="1728"/>
      <c r="B1335" s="412">
        <v>9</v>
      </c>
      <c r="C1335" s="586" t="s">
        <v>703</v>
      </c>
      <c r="D1335" s="524">
        <v>12</v>
      </c>
      <c r="E1335" s="524" t="s">
        <v>57</v>
      </c>
      <c r="F1335" s="633">
        <f t="shared" si="180"/>
        <v>16.135</v>
      </c>
      <c r="G1335" s="633">
        <v>0.673</v>
      </c>
      <c r="H1335" s="633">
        <v>1.6</v>
      </c>
      <c r="I1335" s="633">
        <v>13.862</v>
      </c>
      <c r="J1335" s="589">
        <v>701.96</v>
      </c>
      <c r="K1335" s="530">
        <f t="shared" si="186"/>
        <v>13.862</v>
      </c>
      <c r="L1335" s="589">
        <f t="shared" si="186"/>
        <v>701.96</v>
      </c>
      <c r="M1335" s="587">
        <f t="shared" si="182"/>
        <v>0.019747563963758617</v>
      </c>
      <c r="N1335" s="583">
        <v>327.87</v>
      </c>
      <c r="O1335" s="319">
        <f t="shared" si="183"/>
        <v>6.474633796797538</v>
      </c>
      <c r="P1335" s="584">
        <f t="shared" si="184"/>
        <v>1184.853837825517</v>
      </c>
      <c r="Q1335" s="320">
        <f t="shared" si="185"/>
        <v>388.4780278078523</v>
      </c>
      <c r="S1335" s="58"/>
      <c r="T1335" s="58"/>
    </row>
    <row r="1336" spans="1:20" ht="13.5" thickBot="1">
      <c r="A1336" s="1728"/>
      <c r="B1336" s="412">
        <v>10</v>
      </c>
      <c r="C1336" s="1140" t="s">
        <v>704</v>
      </c>
      <c r="D1336" s="1141">
        <v>22</v>
      </c>
      <c r="E1336" s="1141" t="s">
        <v>57</v>
      </c>
      <c r="F1336" s="1142">
        <f t="shared" si="180"/>
        <v>28.845999999999997</v>
      </c>
      <c r="G1336" s="1142">
        <v>2.243</v>
      </c>
      <c r="H1336" s="1142">
        <v>3.52</v>
      </c>
      <c r="I1336" s="1142">
        <v>23.083</v>
      </c>
      <c r="J1336" s="588">
        <v>1157.42</v>
      </c>
      <c r="K1336" s="1143">
        <f t="shared" si="186"/>
        <v>23.083</v>
      </c>
      <c r="L1336" s="588">
        <f t="shared" si="186"/>
        <v>1157.42</v>
      </c>
      <c r="M1336" s="1144">
        <f t="shared" si="182"/>
        <v>0.019943495014774236</v>
      </c>
      <c r="N1336" s="588">
        <v>327.87</v>
      </c>
      <c r="O1336" s="1145">
        <f t="shared" si="183"/>
        <v>6.538873710494029</v>
      </c>
      <c r="P1336" s="1145">
        <f t="shared" si="184"/>
        <v>1196.6097008864542</v>
      </c>
      <c r="Q1336" s="1146">
        <f t="shared" si="185"/>
        <v>392.33242262964177</v>
      </c>
      <c r="S1336" s="58"/>
      <c r="T1336" s="58"/>
    </row>
    <row r="1337" spans="1:20" ht="12.75" customHeight="1">
      <c r="A1337" s="1699" t="s">
        <v>125</v>
      </c>
      <c r="B1337" s="24">
        <v>1</v>
      </c>
      <c r="C1337" s="117" t="s">
        <v>705</v>
      </c>
      <c r="D1337" s="1147">
        <v>20</v>
      </c>
      <c r="E1337" s="1147" t="s">
        <v>57</v>
      </c>
      <c r="F1337" s="1059">
        <f t="shared" si="180"/>
        <v>29.563</v>
      </c>
      <c r="G1337" s="1059">
        <v>1.809</v>
      </c>
      <c r="H1337" s="1059">
        <v>3.2</v>
      </c>
      <c r="I1337" s="1059">
        <v>24.554</v>
      </c>
      <c r="J1337" s="667">
        <v>1049.01</v>
      </c>
      <c r="K1337" s="1148">
        <f>I1337</f>
        <v>24.554</v>
      </c>
      <c r="L1337" s="667">
        <f>J1337</f>
        <v>1049.01</v>
      </c>
      <c r="M1337" s="666">
        <f t="shared" si="182"/>
        <v>0.02340683120275307</v>
      </c>
      <c r="N1337" s="268">
        <v>327.87</v>
      </c>
      <c r="O1337" s="269">
        <f t="shared" si="183"/>
        <v>7.674397746446649</v>
      </c>
      <c r="P1337" s="269">
        <f t="shared" si="184"/>
        <v>1404.4098721651844</v>
      </c>
      <c r="Q1337" s="270">
        <f t="shared" si="185"/>
        <v>460.46386478679904</v>
      </c>
      <c r="S1337" s="58"/>
      <c r="T1337" s="58"/>
    </row>
    <row r="1338" spans="1:20" ht="12.75">
      <c r="A1338" s="1700"/>
      <c r="B1338" s="26">
        <v>2</v>
      </c>
      <c r="C1338" s="442" t="s">
        <v>538</v>
      </c>
      <c r="D1338" s="443">
        <v>12</v>
      </c>
      <c r="E1338" s="443" t="s">
        <v>57</v>
      </c>
      <c r="F1338" s="1060">
        <f t="shared" si="180"/>
        <v>15.427999999999999</v>
      </c>
      <c r="G1338" s="1060">
        <v>0.632</v>
      </c>
      <c r="H1338" s="1060">
        <v>1.76</v>
      </c>
      <c r="I1338" s="1060">
        <v>13.036</v>
      </c>
      <c r="J1338" s="446">
        <v>555.41</v>
      </c>
      <c r="K1338" s="96">
        <v>11.818</v>
      </c>
      <c r="L1338" s="446">
        <v>503.56</v>
      </c>
      <c r="M1338" s="445">
        <f t="shared" si="182"/>
        <v>0.02346890142187624</v>
      </c>
      <c r="N1338" s="364">
        <v>327.87</v>
      </c>
      <c r="O1338" s="365">
        <f t="shared" si="183"/>
        <v>7.694748709190563</v>
      </c>
      <c r="P1338" s="365">
        <f t="shared" si="184"/>
        <v>1408.1340853125744</v>
      </c>
      <c r="Q1338" s="366">
        <f t="shared" si="185"/>
        <v>461.6849225514338</v>
      </c>
      <c r="S1338" s="58"/>
      <c r="T1338" s="58"/>
    </row>
    <row r="1339" spans="1:20" ht="12.75">
      <c r="A1339" s="1700"/>
      <c r="B1339" s="26">
        <v>3</v>
      </c>
      <c r="C1339" s="442" t="s">
        <v>706</v>
      </c>
      <c r="D1339" s="443">
        <v>6</v>
      </c>
      <c r="E1339" s="443" t="s">
        <v>57</v>
      </c>
      <c r="F1339" s="1060">
        <f t="shared" si="180"/>
        <v>8.417</v>
      </c>
      <c r="G1339" s="1060">
        <v>0</v>
      </c>
      <c r="H1339" s="1060">
        <v>0</v>
      </c>
      <c r="I1339" s="1060">
        <v>8.417</v>
      </c>
      <c r="J1339" s="446">
        <v>355.35</v>
      </c>
      <c r="K1339" s="96">
        <f>I1339</f>
        <v>8.417</v>
      </c>
      <c r="L1339" s="446">
        <f>J1339</f>
        <v>355.35</v>
      </c>
      <c r="M1339" s="445">
        <f t="shared" si="182"/>
        <v>0.02368650626143239</v>
      </c>
      <c r="N1339" s="364">
        <v>327.87</v>
      </c>
      <c r="O1339" s="447">
        <f t="shared" si="183"/>
        <v>7.766094807935837</v>
      </c>
      <c r="P1339" s="365">
        <f t="shared" si="184"/>
        <v>1421.1903756859433</v>
      </c>
      <c r="Q1339" s="448">
        <f t="shared" si="185"/>
        <v>465.9656884761502</v>
      </c>
      <c r="S1339" s="58"/>
      <c r="T1339" s="58"/>
    </row>
    <row r="1340" spans="1:20" ht="12.75">
      <c r="A1340" s="1700"/>
      <c r="B1340" s="26">
        <v>4</v>
      </c>
      <c r="C1340" s="442" t="s">
        <v>707</v>
      </c>
      <c r="D1340" s="443">
        <v>36</v>
      </c>
      <c r="E1340" s="443" t="s">
        <v>57</v>
      </c>
      <c r="F1340" s="1060">
        <f t="shared" si="180"/>
        <v>45.596</v>
      </c>
      <c r="G1340" s="1060">
        <v>2.387</v>
      </c>
      <c r="H1340" s="1060">
        <v>5.76</v>
      </c>
      <c r="I1340" s="1060">
        <v>37.449</v>
      </c>
      <c r="J1340" s="446">
        <v>1540.77</v>
      </c>
      <c r="K1340" s="96">
        <v>35.727</v>
      </c>
      <c r="L1340" s="446">
        <v>1469.64</v>
      </c>
      <c r="M1340" s="445">
        <f t="shared" si="182"/>
        <v>0.024310035110639335</v>
      </c>
      <c r="N1340" s="364">
        <v>327.87</v>
      </c>
      <c r="O1340" s="447">
        <f t="shared" si="183"/>
        <v>7.970531211725319</v>
      </c>
      <c r="P1340" s="365">
        <f t="shared" si="184"/>
        <v>1458.60210663836</v>
      </c>
      <c r="Q1340" s="448">
        <f t="shared" si="185"/>
        <v>478.2318727035191</v>
      </c>
      <c r="S1340" s="58"/>
      <c r="T1340" s="58"/>
    </row>
    <row r="1341" spans="1:20" ht="12.75">
      <c r="A1341" s="1700"/>
      <c r="B1341" s="26">
        <v>5</v>
      </c>
      <c r="C1341" s="442" t="s">
        <v>539</v>
      </c>
      <c r="D1341" s="443">
        <v>11</v>
      </c>
      <c r="E1341" s="443" t="s">
        <v>57</v>
      </c>
      <c r="F1341" s="1060">
        <f t="shared" si="180"/>
        <v>13.578</v>
      </c>
      <c r="G1341" s="1060">
        <v>0.334</v>
      </c>
      <c r="H1341" s="1060">
        <v>1.76</v>
      </c>
      <c r="I1341" s="1060">
        <v>11.484</v>
      </c>
      <c r="J1341" s="446">
        <v>457.1</v>
      </c>
      <c r="K1341" s="96">
        <v>10.206</v>
      </c>
      <c r="L1341" s="446">
        <v>406.27</v>
      </c>
      <c r="M1341" s="445">
        <f t="shared" si="182"/>
        <v>0.025121224801240554</v>
      </c>
      <c r="N1341" s="364">
        <v>327.87</v>
      </c>
      <c r="O1341" s="447">
        <f t="shared" si="183"/>
        <v>8.236495975582741</v>
      </c>
      <c r="P1341" s="365">
        <f t="shared" si="184"/>
        <v>1507.273488074433</v>
      </c>
      <c r="Q1341" s="448">
        <f t="shared" si="185"/>
        <v>494.1897585349644</v>
      </c>
      <c r="S1341" s="58"/>
      <c r="T1341" s="58"/>
    </row>
    <row r="1342" spans="1:20" ht="12.75">
      <c r="A1342" s="1700"/>
      <c r="B1342" s="26">
        <v>6</v>
      </c>
      <c r="C1342" s="442" t="s">
        <v>271</v>
      </c>
      <c r="D1342" s="443">
        <v>8</v>
      </c>
      <c r="E1342" s="443" t="s">
        <v>57</v>
      </c>
      <c r="F1342" s="1060">
        <f t="shared" si="180"/>
        <v>10.992999999999999</v>
      </c>
      <c r="G1342" s="1060">
        <v>0.215</v>
      </c>
      <c r="H1342" s="1060">
        <v>1.28</v>
      </c>
      <c r="I1342" s="1060">
        <v>9.498</v>
      </c>
      <c r="J1342" s="446">
        <v>354.78</v>
      </c>
      <c r="K1342" s="96">
        <f>I1342</f>
        <v>9.498</v>
      </c>
      <c r="L1342" s="446">
        <f>J1342</f>
        <v>354.78</v>
      </c>
      <c r="M1342" s="445">
        <f t="shared" si="182"/>
        <v>0.026771520378826314</v>
      </c>
      <c r="N1342" s="364">
        <v>327.87</v>
      </c>
      <c r="O1342" s="447">
        <f t="shared" si="183"/>
        <v>8.777578386605784</v>
      </c>
      <c r="P1342" s="365">
        <f t="shared" si="184"/>
        <v>1606.291222729579</v>
      </c>
      <c r="Q1342" s="448">
        <f t="shared" si="185"/>
        <v>526.6547031963471</v>
      </c>
      <c r="S1342" s="58"/>
      <c r="T1342" s="58"/>
    </row>
    <row r="1343" spans="1:20" ht="12.75">
      <c r="A1343" s="1700"/>
      <c r="B1343" s="26">
        <v>7</v>
      </c>
      <c r="C1343" s="442" t="s">
        <v>540</v>
      </c>
      <c r="D1343" s="443">
        <v>7</v>
      </c>
      <c r="E1343" s="443" t="s">
        <v>57</v>
      </c>
      <c r="F1343" s="1060">
        <f t="shared" si="180"/>
        <v>11.172</v>
      </c>
      <c r="G1343" s="1060">
        <v>0.878</v>
      </c>
      <c r="H1343" s="1060">
        <v>0.07</v>
      </c>
      <c r="I1343" s="1060">
        <v>10.224</v>
      </c>
      <c r="J1343" s="446">
        <v>358.82</v>
      </c>
      <c r="K1343" s="96">
        <f>I1343</f>
        <v>10.224</v>
      </c>
      <c r="L1343" s="446">
        <f>J1343</f>
        <v>358.82</v>
      </c>
      <c r="M1343" s="445">
        <f t="shared" si="182"/>
        <v>0.02849339501700017</v>
      </c>
      <c r="N1343" s="364">
        <v>327.87</v>
      </c>
      <c r="O1343" s="447">
        <f t="shared" si="183"/>
        <v>9.342129424223845</v>
      </c>
      <c r="P1343" s="365">
        <f t="shared" si="184"/>
        <v>1709.6037010200102</v>
      </c>
      <c r="Q1343" s="448">
        <f t="shared" si="185"/>
        <v>560.5277654534308</v>
      </c>
      <c r="S1343" s="58"/>
      <c r="T1343" s="58"/>
    </row>
    <row r="1344" spans="1:20" ht="12.75">
      <c r="A1344" s="1700"/>
      <c r="B1344" s="26">
        <v>8</v>
      </c>
      <c r="C1344" s="442" t="s">
        <v>273</v>
      </c>
      <c r="D1344" s="443">
        <v>8</v>
      </c>
      <c r="E1344" s="443" t="s">
        <v>57</v>
      </c>
      <c r="F1344" s="1060">
        <f t="shared" si="180"/>
        <v>12</v>
      </c>
      <c r="G1344" s="1060">
        <v>0.233</v>
      </c>
      <c r="H1344" s="1060">
        <v>1.2</v>
      </c>
      <c r="I1344" s="1060">
        <v>10.567</v>
      </c>
      <c r="J1344" s="446">
        <v>362.86</v>
      </c>
      <c r="K1344" s="96">
        <v>9.169</v>
      </c>
      <c r="L1344" s="446">
        <v>314.87</v>
      </c>
      <c r="M1344" s="445">
        <f t="shared" si="182"/>
        <v>0.029119954266840286</v>
      </c>
      <c r="N1344" s="364">
        <v>327.87</v>
      </c>
      <c r="O1344" s="447">
        <f t="shared" si="183"/>
        <v>9.547559405468924</v>
      </c>
      <c r="P1344" s="365">
        <f t="shared" si="184"/>
        <v>1747.1972560104173</v>
      </c>
      <c r="Q1344" s="448">
        <f t="shared" si="185"/>
        <v>572.8535643281356</v>
      </c>
      <c r="S1344" s="58"/>
      <c r="T1344" s="58"/>
    </row>
    <row r="1345" spans="1:20" ht="12.75">
      <c r="A1345" s="1700"/>
      <c r="B1345" s="26">
        <v>9</v>
      </c>
      <c r="C1345" s="442" t="s">
        <v>272</v>
      </c>
      <c r="D1345" s="443">
        <v>8</v>
      </c>
      <c r="E1345" s="443" t="s">
        <v>57</v>
      </c>
      <c r="F1345" s="1060">
        <f t="shared" si="180"/>
        <v>12.165</v>
      </c>
      <c r="G1345" s="1060">
        <v>0.247</v>
      </c>
      <c r="H1345" s="1060">
        <v>1.28</v>
      </c>
      <c r="I1345" s="1060">
        <v>10.638</v>
      </c>
      <c r="J1345" s="446">
        <v>364.99</v>
      </c>
      <c r="K1345" s="96">
        <v>9.217</v>
      </c>
      <c r="L1345" s="446">
        <v>316.21</v>
      </c>
      <c r="M1345" s="445">
        <f t="shared" si="182"/>
        <v>0.02914835077954524</v>
      </c>
      <c r="N1345" s="364">
        <v>327.87</v>
      </c>
      <c r="O1345" s="447">
        <f t="shared" si="183"/>
        <v>9.556869770089499</v>
      </c>
      <c r="P1345" s="365">
        <f t="shared" si="184"/>
        <v>1748.9010467727144</v>
      </c>
      <c r="Q1345" s="448">
        <f t="shared" si="185"/>
        <v>573.4121862053698</v>
      </c>
      <c r="S1345" s="58"/>
      <c r="T1345" s="58"/>
    </row>
    <row r="1346" spans="1:20" ht="13.5" thickBot="1">
      <c r="A1346" s="1701"/>
      <c r="B1346" s="26">
        <v>10</v>
      </c>
      <c r="C1346" s="449" t="s">
        <v>708</v>
      </c>
      <c r="D1346" s="450">
        <v>23</v>
      </c>
      <c r="E1346" s="450" t="s">
        <v>57</v>
      </c>
      <c r="F1346" s="1061">
        <f>G1346+H1346+I1346</f>
        <v>27.784</v>
      </c>
      <c r="G1346" s="1061">
        <v>0</v>
      </c>
      <c r="H1346" s="1061">
        <v>0</v>
      </c>
      <c r="I1346" s="1061">
        <v>27.784</v>
      </c>
      <c r="J1346" s="595">
        <v>926.77</v>
      </c>
      <c r="K1346" s="1149">
        <f>I1346</f>
        <v>27.784</v>
      </c>
      <c r="L1346" s="595">
        <f>J1346</f>
        <v>926.77</v>
      </c>
      <c r="M1346" s="1150">
        <f t="shared" si="182"/>
        <v>0.029979390787358243</v>
      </c>
      <c r="N1346" s="595">
        <v>327.87</v>
      </c>
      <c r="O1346" s="455">
        <f t="shared" si="183"/>
        <v>9.829342857451147</v>
      </c>
      <c r="P1346" s="455">
        <f t="shared" si="184"/>
        <v>1798.7634472414945</v>
      </c>
      <c r="Q1346" s="273">
        <f t="shared" si="185"/>
        <v>589.7605714470689</v>
      </c>
      <c r="S1346" s="58"/>
      <c r="T1346" s="58"/>
    </row>
    <row r="1347" spans="19:20" ht="12.75">
      <c r="S1347" s="58"/>
      <c r="T1347" s="58"/>
    </row>
    <row r="1348" spans="19:20" ht="12.75">
      <c r="S1348" s="58"/>
      <c r="T1348" s="58"/>
    </row>
    <row r="1349" spans="1:20" ht="15">
      <c r="A1349" s="1705" t="s">
        <v>276</v>
      </c>
      <c r="B1349" s="1705"/>
      <c r="C1349" s="1705"/>
      <c r="D1349" s="1705"/>
      <c r="E1349" s="1705"/>
      <c r="F1349" s="1705"/>
      <c r="G1349" s="1705"/>
      <c r="H1349" s="1705"/>
      <c r="I1349" s="1705"/>
      <c r="J1349" s="1705"/>
      <c r="K1349" s="1705"/>
      <c r="L1349" s="1705"/>
      <c r="M1349" s="1705"/>
      <c r="N1349" s="1705"/>
      <c r="O1349" s="1705"/>
      <c r="P1349" s="1705"/>
      <c r="Q1349" s="1705"/>
      <c r="S1349" s="1122"/>
      <c r="T1349" s="1122"/>
    </row>
    <row r="1350" spans="1:20" ht="13.5" thickBot="1">
      <c r="A1350" s="1706" t="s">
        <v>646</v>
      </c>
      <c r="B1350" s="1706"/>
      <c r="C1350" s="1706"/>
      <c r="D1350" s="1706"/>
      <c r="E1350" s="1706"/>
      <c r="F1350" s="1706"/>
      <c r="G1350" s="1706"/>
      <c r="H1350" s="1706"/>
      <c r="I1350" s="1706"/>
      <c r="J1350" s="1706"/>
      <c r="K1350" s="1706"/>
      <c r="L1350" s="1706"/>
      <c r="M1350" s="1706"/>
      <c r="N1350" s="1706"/>
      <c r="O1350" s="1706"/>
      <c r="P1350" s="1706"/>
      <c r="Q1350" s="1706"/>
      <c r="S1350" s="58"/>
      <c r="T1350" s="58"/>
    </row>
    <row r="1351" spans="1:20" ht="12.75" customHeight="1">
      <c r="A1351" s="1707" t="s">
        <v>1</v>
      </c>
      <c r="B1351" s="1710" t="s">
        <v>0</v>
      </c>
      <c r="C1351" s="1713" t="s">
        <v>2</v>
      </c>
      <c r="D1351" s="1713" t="s">
        <v>3</v>
      </c>
      <c r="E1351" s="1713" t="s">
        <v>13</v>
      </c>
      <c r="F1351" s="1717" t="s">
        <v>14</v>
      </c>
      <c r="G1351" s="1718"/>
      <c r="H1351" s="1718"/>
      <c r="I1351" s="1719"/>
      <c r="J1351" s="1713" t="s">
        <v>4</v>
      </c>
      <c r="K1351" s="1713" t="s">
        <v>15</v>
      </c>
      <c r="L1351" s="1713" t="s">
        <v>5</v>
      </c>
      <c r="M1351" s="1713" t="s">
        <v>6</v>
      </c>
      <c r="N1351" s="1713" t="s">
        <v>16</v>
      </c>
      <c r="O1351" s="1720" t="s">
        <v>17</v>
      </c>
      <c r="P1351" s="1713" t="s">
        <v>25</v>
      </c>
      <c r="Q1351" s="1722" t="s">
        <v>26</v>
      </c>
      <c r="S1351" s="58"/>
      <c r="T1351" s="58"/>
    </row>
    <row r="1352" spans="1:20" s="2" customFormat="1" ht="33.75">
      <c r="A1352" s="1708"/>
      <c r="B1352" s="1711"/>
      <c r="C1352" s="1714"/>
      <c r="D1352" s="1716"/>
      <c r="E1352" s="1716"/>
      <c r="F1352" s="21" t="s">
        <v>18</v>
      </c>
      <c r="G1352" s="21" t="s">
        <v>19</v>
      </c>
      <c r="H1352" s="21" t="s">
        <v>20</v>
      </c>
      <c r="I1352" s="21" t="s">
        <v>21</v>
      </c>
      <c r="J1352" s="1716"/>
      <c r="K1352" s="1716"/>
      <c r="L1352" s="1716"/>
      <c r="M1352" s="1716"/>
      <c r="N1352" s="1716"/>
      <c r="O1352" s="1721"/>
      <c r="P1352" s="1716"/>
      <c r="Q1352" s="1723"/>
      <c r="S1352" s="58"/>
      <c r="T1352" s="58"/>
    </row>
    <row r="1353" spans="1:20" s="3" customFormat="1" ht="13.5" customHeight="1" thickBot="1">
      <c r="A1353" s="1709"/>
      <c r="B1353" s="1712"/>
      <c r="C1353" s="1715"/>
      <c r="D1353" s="43" t="s">
        <v>7</v>
      </c>
      <c r="E1353" s="43" t="s">
        <v>8</v>
      </c>
      <c r="F1353" s="43" t="s">
        <v>9</v>
      </c>
      <c r="G1353" s="43" t="s">
        <v>9</v>
      </c>
      <c r="H1353" s="43" t="s">
        <v>9</v>
      </c>
      <c r="I1353" s="43" t="s">
        <v>9</v>
      </c>
      <c r="J1353" s="43" t="s">
        <v>22</v>
      </c>
      <c r="K1353" s="43" t="s">
        <v>9</v>
      </c>
      <c r="L1353" s="43" t="s">
        <v>22</v>
      </c>
      <c r="M1353" s="43" t="s">
        <v>83</v>
      </c>
      <c r="N1353" s="43" t="s">
        <v>10</v>
      </c>
      <c r="O1353" s="43" t="s">
        <v>84</v>
      </c>
      <c r="P1353" s="44" t="s">
        <v>27</v>
      </c>
      <c r="Q1353" s="45" t="s">
        <v>28</v>
      </c>
      <c r="S1353" s="58"/>
      <c r="T1353" s="58"/>
    </row>
    <row r="1354" spans="1:20" s="62" customFormat="1" ht="12.75" customHeight="1">
      <c r="A1354" s="1730" t="s">
        <v>11</v>
      </c>
      <c r="B1354" s="65">
        <v>1</v>
      </c>
      <c r="C1354" s="560" t="s">
        <v>647</v>
      </c>
      <c r="D1354" s="561">
        <v>25</v>
      </c>
      <c r="E1354" s="561" t="s">
        <v>99</v>
      </c>
      <c r="F1354" s="113">
        <f>+G1354+H1354+I1354</f>
        <v>3.930001</v>
      </c>
      <c r="G1354" s="113">
        <v>1.357117</v>
      </c>
      <c r="H1354" s="113">
        <v>1.86</v>
      </c>
      <c r="I1354" s="113">
        <v>0.712884</v>
      </c>
      <c r="J1354" s="113">
        <v>1312.39</v>
      </c>
      <c r="K1354" s="409">
        <v>8.612884</v>
      </c>
      <c r="L1354" s="113">
        <v>1312.39</v>
      </c>
      <c r="M1354" s="406">
        <f>K1354/L1354</f>
        <v>0.0065627473540639586</v>
      </c>
      <c r="N1354" s="405">
        <v>247</v>
      </c>
      <c r="O1354" s="411">
        <f>M1354*N1354</f>
        <v>1.6209985964537978</v>
      </c>
      <c r="P1354" s="411">
        <f>M1354*60*1000</f>
        <v>393.76484124383757</v>
      </c>
      <c r="Q1354" s="190">
        <f>P1354*N1354/1000</f>
        <v>97.25991578722787</v>
      </c>
      <c r="R1354" s="68"/>
      <c r="S1354" s="58"/>
      <c r="T1354" s="58"/>
    </row>
    <row r="1355" spans="1:20" s="62" customFormat="1" ht="12.75">
      <c r="A1355" s="1731"/>
      <c r="B1355" s="69">
        <v>2</v>
      </c>
      <c r="C1355" s="563" t="s">
        <v>332</v>
      </c>
      <c r="D1355" s="474">
        <v>40</v>
      </c>
      <c r="E1355" s="474" t="s">
        <v>99</v>
      </c>
      <c r="F1355" s="477">
        <f>+G1355+H1355+I1355</f>
        <v>24.892439</v>
      </c>
      <c r="G1355" s="477">
        <v>3.748878</v>
      </c>
      <c r="H1355" s="477">
        <v>6.17</v>
      </c>
      <c r="I1355" s="477">
        <v>14.973561</v>
      </c>
      <c r="J1355" s="477">
        <v>2233.8</v>
      </c>
      <c r="K1355" s="614">
        <v>14.973561</v>
      </c>
      <c r="L1355" s="477">
        <v>2233.8</v>
      </c>
      <c r="M1355" s="564">
        <f>K1355/L1355</f>
        <v>0.006703178887993553</v>
      </c>
      <c r="N1355" s="613">
        <v>247</v>
      </c>
      <c r="O1355" s="194">
        <f>M1355*N1355</f>
        <v>1.6556851853344077</v>
      </c>
      <c r="P1355" s="411">
        <f>M1355*60*1000</f>
        <v>402.1907332796132</v>
      </c>
      <c r="Q1355" s="195">
        <f>P1355*N1355/1000</f>
        <v>99.34111112006447</v>
      </c>
      <c r="R1355" s="68"/>
      <c r="S1355" s="58"/>
      <c r="T1355" s="58"/>
    </row>
    <row r="1356" spans="1:20" s="62" customFormat="1" ht="12.75">
      <c r="A1356" s="1755"/>
      <c r="B1356" s="61">
        <v>3</v>
      </c>
      <c r="C1356" s="563" t="s">
        <v>333</v>
      </c>
      <c r="D1356" s="474">
        <v>45</v>
      </c>
      <c r="E1356" s="474" t="s">
        <v>99</v>
      </c>
      <c r="F1356" s="477">
        <f>+G1356+H1356+I1356</f>
        <v>27.7545</v>
      </c>
      <c r="G1356" s="477">
        <v>2.778308</v>
      </c>
      <c r="H1356" s="477">
        <v>6.8</v>
      </c>
      <c r="I1356" s="477">
        <v>18.176192</v>
      </c>
      <c r="J1356" s="477">
        <v>2290.41</v>
      </c>
      <c r="K1356" s="614">
        <v>18.176192</v>
      </c>
      <c r="L1356" s="477">
        <v>2290.41</v>
      </c>
      <c r="M1356" s="564">
        <f>K1356/L1356</f>
        <v>0.007935780930051825</v>
      </c>
      <c r="N1356" s="613">
        <v>247</v>
      </c>
      <c r="O1356" s="194">
        <f>M1356*N1356</f>
        <v>1.9601378897228008</v>
      </c>
      <c r="P1356" s="411">
        <f>M1356*60*1000</f>
        <v>476.14685580310953</v>
      </c>
      <c r="Q1356" s="195">
        <f>P1356*N1356/1000</f>
        <v>117.60827338336806</v>
      </c>
      <c r="S1356" s="58"/>
      <c r="T1356" s="58"/>
    </row>
    <row r="1357" spans="1:20" s="62" customFormat="1" ht="12.75" customHeight="1">
      <c r="A1357" s="1755"/>
      <c r="B1357" s="61">
        <v>4</v>
      </c>
      <c r="C1357" s="563" t="s">
        <v>648</v>
      </c>
      <c r="D1357" s="474">
        <v>12</v>
      </c>
      <c r="E1357" s="474" t="s">
        <v>99</v>
      </c>
      <c r="F1357" s="477">
        <f>+G1357+H1357+I1357</f>
        <v>8.796996</v>
      </c>
      <c r="G1357" s="477">
        <v>1.26048</v>
      </c>
      <c r="H1357" s="477">
        <v>1.92</v>
      </c>
      <c r="I1357" s="477">
        <v>5.616516</v>
      </c>
      <c r="J1357" s="477">
        <v>701.24</v>
      </c>
      <c r="K1357" s="614">
        <v>5.616516</v>
      </c>
      <c r="L1357" s="477">
        <v>701.24</v>
      </c>
      <c r="M1357" s="564">
        <f>K1357/L1357</f>
        <v>0.008009406194740745</v>
      </c>
      <c r="N1357" s="613">
        <v>247</v>
      </c>
      <c r="O1357" s="194">
        <f>M1357*N1357</f>
        <v>1.978323330100964</v>
      </c>
      <c r="P1357" s="411">
        <f>M1357*60*1000</f>
        <v>480.56437168444467</v>
      </c>
      <c r="Q1357" s="195">
        <f>P1357*N1357/1000</f>
        <v>118.69939980605783</v>
      </c>
      <c r="S1357" s="58"/>
      <c r="T1357" s="58"/>
    </row>
    <row r="1358" spans="1:20" s="62" customFormat="1" ht="12.75">
      <c r="A1358" s="1755"/>
      <c r="B1358" s="61">
        <v>5</v>
      </c>
      <c r="C1358" s="563" t="s">
        <v>649</v>
      </c>
      <c r="D1358" s="474">
        <v>45</v>
      </c>
      <c r="E1358" s="474" t="s">
        <v>99</v>
      </c>
      <c r="F1358" s="477">
        <f>+G1358+H1358+I1358</f>
        <v>28.692999</v>
      </c>
      <c r="G1358" s="477">
        <v>3.558008</v>
      </c>
      <c r="H1358" s="477">
        <v>6.48</v>
      </c>
      <c r="I1358" s="477">
        <v>18.654991</v>
      </c>
      <c r="J1358" s="477">
        <v>2324.7</v>
      </c>
      <c r="K1358" s="614">
        <v>18.654991</v>
      </c>
      <c r="L1358" s="477">
        <v>2324.7</v>
      </c>
      <c r="M1358" s="564">
        <f>K1358/L1358</f>
        <v>0.008024687486557406</v>
      </c>
      <c r="N1358" s="613">
        <v>247</v>
      </c>
      <c r="O1358" s="194">
        <f>M1358*N1358</f>
        <v>1.9820978091796793</v>
      </c>
      <c r="P1358" s="411">
        <f>M1358*60*1000</f>
        <v>481.4812491934444</v>
      </c>
      <c r="Q1358" s="195">
        <f>P1358*N1358/1000</f>
        <v>118.92586855078076</v>
      </c>
      <c r="S1358" s="58"/>
      <c r="T1358" s="58"/>
    </row>
    <row r="1359" spans="1:20" s="62" customFormat="1" ht="12.75">
      <c r="A1359" s="1755"/>
      <c r="B1359" s="70">
        <v>6</v>
      </c>
      <c r="C1359" s="563" t="s">
        <v>650</v>
      </c>
      <c r="D1359" s="474">
        <v>12</v>
      </c>
      <c r="E1359" s="474" t="s">
        <v>99</v>
      </c>
      <c r="F1359" s="477">
        <f>+G1359+H1359+I1359</f>
        <v>8.838</v>
      </c>
      <c r="G1359" s="477">
        <v>1.097668</v>
      </c>
      <c r="H1359" s="477">
        <v>1.92</v>
      </c>
      <c r="I1359" s="477">
        <v>5.820332</v>
      </c>
      <c r="J1359" s="477">
        <v>699.92</v>
      </c>
      <c r="K1359" s="614">
        <v>5.820332</v>
      </c>
      <c r="L1359" s="477">
        <v>699.92</v>
      </c>
      <c r="M1359" s="564">
        <f>K1359/L1359</f>
        <v>0.008315710366899074</v>
      </c>
      <c r="N1359" s="613">
        <v>247</v>
      </c>
      <c r="O1359" s="194">
        <f>M1359*N1359</f>
        <v>2.0539804606240715</v>
      </c>
      <c r="P1359" s="411">
        <f>M1359*60*1000</f>
        <v>498.94262201394446</v>
      </c>
      <c r="Q1359" s="195">
        <f>P1359*N1359/1000</f>
        <v>123.23882763744427</v>
      </c>
      <c r="S1359" s="58"/>
      <c r="T1359" s="58"/>
    </row>
    <row r="1360" spans="1:20" s="62" customFormat="1" ht="12.75">
      <c r="A1360" s="1755"/>
      <c r="B1360" s="70"/>
      <c r="C1360" s="64"/>
      <c r="D1360" s="71"/>
      <c r="E1360" s="66"/>
      <c r="F1360" s="153"/>
      <c r="G1360" s="153"/>
      <c r="H1360" s="153"/>
      <c r="I1360" s="153"/>
      <c r="J1360" s="71"/>
      <c r="K1360" s="153"/>
      <c r="L1360" s="71"/>
      <c r="M1360" s="148"/>
      <c r="N1360" s="147"/>
      <c r="O1360" s="147"/>
      <c r="P1360" s="147"/>
      <c r="Q1360" s="149"/>
      <c r="S1360" s="58"/>
      <c r="T1360" s="58"/>
    </row>
    <row r="1361" spans="1:20" s="62" customFormat="1" ht="13.5" thickBot="1">
      <c r="A1361" s="1756"/>
      <c r="B1361" s="67"/>
      <c r="C1361" s="109"/>
      <c r="D1361" s="110"/>
      <c r="E1361" s="111"/>
      <c r="F1361" s="154"/>
      <c r="G1361" s="154"/>
      <c r="H1361" s="154"/>
      <c r="I1361" s="154"/>
      <c r="J1361" s="110"/>
      <c r="K1361" s="154"/>
      <c r="L1361" s="110"/>
      <c r="M1361" s="151"/>
      <c r="N1361" s="150"/>
      <c r="O1361" s="150"/>
      <c r="P1361" s="150"/>
      <c r="Q1361" s="152"/>
      <c r="S1361" s="58"/>
      <c r="T1361" s="58"/>
    </row>
    <row r="1362" spans="1:20" s="62" customFormat="1" ht="12.75" customHeight="1">
      <c r="A1362" s="1747" t="s">
        <v>29</v>
      </c>
      <c r="B1362" s="432">
        <v>1</v>
      </c>
      <c r="C1362" s="653" t="s">
        <v>651</v>
      </c>
      <c r="D1362" s="304">
        <v>75</v>
      </c>
      <c r="E1362" s="304" t="s">
        <v>99</v>
      </c>
      <c r="F1362" s="497">
        <f>+G1362+H1362+I1362</f>
        <v>74.700021</v>
      </c>
      <c r="G1362" s="497">
        <v>6.70634</v>
      </c>
      <c r="H1362" s="497">
        <v>11.68</v>
      </c>
      <c r="I1362" s="505">
        <v>56.313681</v>
      </c>
      <c r="J1362" s="497">
        <v>3993.36</v>
      </c>
      <c r="K1362" s="617">
        <v>56.313681</v>
      </c>
      <c r="L1362" s="497">
        <v>3993.36</v>
      </c>
      <c r="M1362" s="571">
        <f>K1362/L1362</f>
        <v>0.014101829286615783</v>
      </c>
      <c r="N1362" s="572">
        <v>247</v>
      </c>
      <c r="O1362" s="301">
        <f aca="true" t="shared" si="187" ref="O1362:O1367">M1362*N1362</f>
        <v>3.4831518337940985</v>
      </c>
      <c r="P1362" s="301">
        <f aca="true" t="shared" si="188" ref="P1362:P1367">M1362*60*1000</f>
        <v>846.1097571969469</v>
      </c>
      <c r="Q1362" s="302">
        <f aca="true" t="shared" si="189" ref="Q1362:Q1367">P1362*N1362/1000</f>
        <v>208.9891100276459</v>
      </c>
      <c r="S1362" s="58"/>
      <c r="T1362" s="58"/>
    </row>
    <row r="1363" spans="1:20" s="62" customFormat="1" ht="12.75" customHeight="1">
      <c r="A1363" s="1703"/>
      <c r="B1363" s="433">
        <v>2</v>
      </c>
      <c r="C1363" s="653" t="s">
        <v>652</v>
      </c>
      <c r="D1363" s="304">
        <v>60</v>
      </c>
      <c r="E1363" s="304" t="s">
        <v>99</v>
      </c>
      <c r="F1363" s="505">
        <f>+G1363+H1363+I1363</f>
        <v>58.239996</v>
      </c>
      <c r="G1363" s="505">
        <v>4.478376</v>
      </c>
      <c r="H1363" s="505">
        <v>8.16</v>
      </c>
      <c r="I1363" s="505">
        <v>45.60162</v>
      </c>
      <c r="J1363" s="505">
        <v>3129.7</v>
      </c>
      <c r="K1363" s="618">
        <v>45.60162</v>
      </c>
      <c r="L1363" s="505">
        <v>3129.7</v>
      </c>
      <c r="M1363" s="571">
        <f>K1363/L1363</f>
        <v>0.014570604211266255</v>
      </c>
      <c r="N1363" s="576">
        <v>247</v>
      </c>
      <c r="O1363" s="301">
        <f t="shared" si="187"/>
        <v>3.598939240182765</v>
      </c>
      <c r="P1363" s="301">
        <f t="shared" si="188"/>
        <v>874.2362526759753</v>
      </c>
      <c r="Q1363" s="302">
        <f t="shared" si="189"/>
        <v>215.9363544109659</v>
      </c>
      <c r="S1363" s="58"/>
      <c r="T1363" s="58"/>
    </row>
    <row r="1364" spans="1:20" ht="12.75" customHeight="1">
      <c r="A1364" s="1703"/>
      <c r="B1364" s="345">
        <v>3</v>
      </c>
      <c r="C1364" s="573" t="s">
        <v>653</v>
      </c>
      <c r="D1364" s="304">
        <v>20</v>
      </c>
      <c r="E1364" s="304" t="s">
        <v>99</v>
      </c>
      <c r="F1364" s="505">
        <f>+G1364+H1364+I1364</f>
        <v>18.896999</v>
      </c>
      <c r="G1364" s="505">
        <v>1.491568</v>
      </c>
      <c r="H1364" s="505">
        <v>3.2</v>
      </c>
      <c r="I1364" s="505">
        <v>14.205431</v>
      </c>
      <c r="J1364" s="505">
        <v>939.09</v>
      </c>
      <c r="K1364" s="618">
        <v>14.205431</v>
      </c>
      <c r="L1364" s="505">
        <v>939.09</v>
      </c>
      <c r="M1364" s="575">
        <f>K1364/L1364</f>
        <v>0.01512680467260859</v>
      </c>
      <c r="N1364" s="576">
        <v>247</v>
      </c>
      <c r="O1364" s="301">
        <f t="shared" si="187"/>
        <v>3.7363207541343217</v>
      </c>
      <c r="P1364" s="301">
        <f t="shared" si="188"/>
        <v>907.6082803565153</v>
      </c>
      <c r="Q1364" s="308">
        <f t="shared" si="189"/>
        <v>224.1792452480593</v>
      </c>
      <c r="S1364" s="58"/>
      <c r="T1364" s="58"/>
    </row>
    <row r="1365" spans="1:20" ht="12.75" customHeight="1">
      <c r="A1365" s="1703"/>
      <c r="B1365" s="345">
        <v>4</v>
      </c>
      <c r="C1365" s="573" t="s">
        <v>654</v>
      </c>
      <c r="D1365" s="304">
        <v>50</v>
      </c>
      <c r="E1365" s="304" t="s">
        <v>99</v>
      </c>
      <c r="F1365" s="505">
        <f>+G1365+H1365+I1365</f>
        <v>51.18</v>
      </c>
      <c r="G1365" s="505">
        <v>3.371784</v>
      </c>
      <c r="H1365" s="505">
        <v>7.84</v>
      </c>
      <c r="I1365" s="505">
        <v>39.968216</v>
      </c>
      <c r="J1365" s="505">
        <v>2611.45</v>
      </c>
      <c r="K1365" s="618">
        <v>39.968216</v>
      </c>
      <c r="L1365" s="505">
        <v>2611.45</v>
      </c>
      <c r="M1365" s="575">
        <f>K1365/L1365</f>
        <v>0.015304989948113117</v>
      </c>
      <c r="N1365" s="576">
        <v>247</v>
      </c>
      <c r="O1365" s="307">
        <f t="shared" si="187"/>
        <v>3.78033251718394</v>
      </c>
      <c r="P1365" s="301">
        <f t="shared" si="188"/>
        <v>918.2993968867871</v>
      </c>
      <c r="Q1365" s="308">
        <f t="shared" si="189"/>
        <v>226.81995103103642</v>
      </c>
      <c r="S1365" s="58"/>
      <c r="T1365" s="58"/>
    </row>
    <row r="1366" spans="1:20" ht="12.75" customHeight="1">
      <c r="A1366" s="1703"/>
      <c r="B1366" s="345">
        <v>5</v>
      </c>
      <c r="C1366" s="573" t="s">
        <v>655</v>
      </c>
      <c r="D1366" s="304">
        <v>100</v>
      </c>
      <c r="E1366" s="304" t="s">
        <v>99</v>
      </c>
      <c r="F1366" s="505">
        <f>+G1366+H1366+I1366</f>
        <v>88.172999</v>
      </c>
      <c r="G1366" s="505">
        <v>4.515976</v>
      </c>
      <c r="H1366" s="505">
        <v>13.85</v>
      </c>
      <c r="I1366" s="505">
        <v>69.807023</v>
      </c>
      <c r="J1366" s="505">
        <v>4407.59</v>
      </c>
      <c r="K1366" s="618">
        <v>69.807023</v>
      </c>
      <c r="L1366" s="505">
        <v>4407.59</v>
      </c>
      <c r="M1366" s="575">
        <f>K1366/L1366</f>
        <v>0.015837912101624697</v>
      </c>
      <c r="N1366" s="576">
        <v>247</v>
      </c>
      <c r="O1366" s="307">
        <f t="shared" si="187"/>
        <v>3.9119642891013005</v>
      </c>
      <c r="P1366" s="301">
        <f t="shared" si="188"/>
        <v>950.2747260974819</v>
      </c>
      <c r="Q1366" s="308">
        <f t="shared" si="189"/>
        <v>234.71785734607803</v>
      </c>
      <c r="S1366" s="58"/>
      <c r="T1366" s="58"/>
    </row>
    <row r="1367" spans="1:20" ht="12.75" customHeight="1">
      <c r="A1367" s="1703"/>
      <c r="B1367" s="345">
        <v>6</v>
      </c>
      <c r="C1367" s="573" t="s">
        <v>656</v>
      </c>
      <c r="D1367" s="304">
        <v>75</v>
      </c>
      <c r="E1367" s="304" t="s">
        <v>99</v>
      </c>
      <c r="F1367" s="505">
        <f>+G1367+H1367+I1367</f>
        <v>80.200006</v>
      </c>
      <c r="G1367" s="505">
        <v>5.687916</v>
      </c>
      <c r="H1367" s="505">
        <v>10.8</v>
      </c>
      <c r="I1367" s="505">
        <v>63.71209</v>
      </c>
      <c r="J1367" s="505">
        <v>3983.3</v>
      </c>
      <c r="K1367" s="618">
        <v>63.71209</v>
      </c>
      <c r="L1367" s="505">
        <v>3983.3</v>
      </c>
      <c r="M1367" s="575">
        <f>K1367/L1367</f>
        <v>0.01599480079331208</v>
      </c>
      <c r="N1367" s="576">
        <v>247</v>
      </c>
      <c r="O1367" s="307">
        <f t="shared" si="187"/>
        <v>3.9507157959480836</v>
      </c>
      <c r="P1367" s="301">
        <f t="shared" si="188"/>
        <v>959.6880475987248</v>
      </c>
      <c r="Q1367" s="308">
        <f t="shared" si="189"/>
        <v>237.042947756885</v>
      </c>
      <c r="S1367" s="58"/>
      <c r="T1367" s="58"/>
    </row>
    <row r="1368" spans="1:20" ht="13.5" customHeight="1" thickBot="1">
      <c r="A1368" s="1704"/>
      <c r="B1368" s="355"/>
      <c r="C1368" s="384"/>
      <c r="D1368" s="355"/>
      <c r="E1368" s="355"/>
      <c r="F1368" s="386"/>
      <c r="G1368" s="386"/>
      <c r="H1368" s="386"/>
      <c r="I1368" s="386"/>
      <c r="J1368" s="395"/>
      <c r="K1368" s="386"/>
      <c r="L1368" s="395"/>
      <c r="M1368" s="388"/>
      <c r="N1368" s="387"/>
      <c r="O1368" s="387"/>
      <c r="P1368" s="387"/>
      <c r="Q1368" s="397"/>
      <c r="S1368" s="58"/>
      <c r="T1368" s="58"/>
    </row>
    <row r="1369" spans="1:20" ht="13.5" customHeight="1">
      <c r="A1369" s="1757" t="s">
        <v>126</v>
      </c>
      <c r="B1369" s="380">
        <v>1</v>
      </c>
      <c r="C1369" s="579" t="s">
        <v>334</v>
      </c>
      <c r="D1369" s="519">
        <v>8</v>
      </c>
      <c r="E1369" s="519" t="s">
        <v>99</v>
      </c>
      <c r="F1369" s="522">
        <f>+G1369+H1369+I1369</f>
        <v>10.107001</v>
      </c>
      <c r="G1369" s="522">
        <v>0.645996</v>
      </c>
      <c r="H1369" s="522">
        <v>1.28</v>
      </c>
      <c r="I1369" s="522">
        <v>8.181005</v>
      </c>
      <c r="J1369" s="522">
        <v>392.05</v>
      </c>
      <c r="K1369" s="621">
        <v>8.181005</v>
      </c>
      <c r="L1369" s="622">
        <v>392.05</v>
      </c>
      <c r="M1369" s="582">
        <f>K1369/L1369</f>
        <v>0.020867249075373042</v>
      </c>
      <c r="N1369" s="583">
        <v>247</v>
      </c>
      <c r="O1369" s="584">
        <f>M1369*N1369</f>
        <v>5.154210521617141</v>
      </c>
      <c r="P1369" s="584">
        <f>M1369*60*1000</f>
        <v>1252.0349445223826</v>
      </c>
      <c r="Q1369" s="585">
        <f>P1369*N1369/1000</f>
        <v>309.25263129702853</v>
      </c>
      <c r="S1369" s="58"/>
      <c r="T1369" s="58"/>
    </row>
    <row r="1370" spans="1:20" ht="13.5" customHeight="1">
      <c r="A1370" s="1727"/>
      <c r="B1370" s="372">
        <v>2</v>
      </c>
      <c r="C1370" s="586" t="s">
        <v>657</v>
      </c>
      <c r="D1370" s="524">
        <v>56</v>
      </c>
      <c r="E1370" s="524" t="s">
        <v>99</v>
      </c>
      <c r="F1370" s="527">
        <f>+G1370+H1370+I1370</f>
        <v>54.299996</v>
      </c>
      <c r="G1370" s="527">
        <v>2.042768</v>
      </c>
      <c r="H1370" s="527">
        <v>0.47</v>
      </c>
      <c r="I1370" s="527">
        <v>51.787228</v>
      </c>
      <c r="J1370" s="527">
        <v>2422.65</v>
      </c>
      <c r="K1370" s="623">
        <v>51.787228</v>
      </c>
      <c r="L1370" s="527">
        <v>2422.65</v>
      </c>
      <c r="M1370" s="587">
        <f>K1370/L1370</f>
        <v>0.02137627308938559</v>
      </c>
      <c r="N1370" s="589">
        <v>247</v>
      </c>
      <c r="O1370" s="319">
        <f>M1370*N1370</f>
        <v>5.27993945307824</v>
      </c>
      <c r="P1370" s="584">
        <f>M1370*60*1000</f>
        <v>1282.5763853631354</v>
      </c>
      <c r="Q1370" s="320">
        <f>P1370*N1370/1000</f>
        <v>316.7963671846945</v>
      </c>
      <c r="S1370" s="58"/>
      <c r="T1370" s="58"/>
    </row>
    <row r="1371" spans="1:20" ht="13.5" customHeight="1">
      <c r="A1371" s="1727"/>
      <c r="B1371" s="372">
        <v>3</v>
      </c>
      <c r="C1371" s="586" t="s">
        <v>658</v>
      </c>
      <c r="D1371" s="524">
        <v>21</v>
      </c>
      <c r="E1371" s="524" t="s">
        <v>99</v>
      </c>
      <c r="F1371" s="527">
        <f>+G1371+H1371+I1371</f>
        <v>26.520002</v>
      </c>
      <c r="G1371" s="527">
        <v>0.966368</v>
      </c>
      <c r="H1371" s="527">
        <v>3.05</v>
      </c>
      <c r="I1371" s="527">
        <v>22.503634</v>
      </c>
      <c r="J1371" s="527">
        <v>1043.56</v>
      </c>
      <c r="K1371" s="623">
        <v>22.503634</v>
      </c>
      <c r="L1371" s="527">
        <v>1043.56</v>
      </c>
      <c r="M1371" s="587">
        <f>K1371/L1371</f>
        <v>0.021564293380351877</v>
      </c>
      <c r="N1371" s="589">
        <v>247</v>
      </c>
      <c r="O1371" s="319">
        <f>M1371*N1371</f>
        <v>5.326380464946913</v>
      </c>
      <c r="P1371" s="584">
        <f>M1371*60*1000</f>
        <v>1293.8576028211126</v>
      </c>
      <c r="Q1371" s="320">
        <f>P1371*N1371/1000</f>
        <v>319.5828278968148</v>
      </c>
      <c r="S1371" s="58"/>
      <c r="T1371" s="58"/>
    </row>
    <row r="1372" spans="1:20" ht="13.5" customHeight="1">
      <c r="A1372" s="1727"/>
      <c r="B1372" s="372">
        <v>4</v>
      </c>
      <c r="C1372" s="586" t="s">
        <v>659</v>
      </c>
      <c r="D1372" s="524">
        <v>56</v>
      </c>
      <c r="E1372" s="524" t="s">
        <v>99</v>
      </c>
      <c r="F1372" s="527">
        <f>+G1372+H1372+I1372</f>
        <v>55.099996</v>
      </c>
      <c r="G1372" s="527">
        <v>1.766096</v>
      </c>
      <c r="H1372" s="527">
        <v>0.49</v>
      </c>
      <c r="I1372" s="527">
        <v>52.8439</v>
      </c>
      <c r="J1372" s="527">
        <v>2431.37</v>
      </c>
      <c r="K1372" s="623">
        <v>52.8439</v>
      </c>
      <c r="L1372" s="527">
        <v>2431.37</v>
      </c>
      <c r="M1372" s="587">
        <f>K1372/L1372</f>
        <v>0.02173420746328202</v>
      </c>
      <c r="N1372" s="589">
        <v>247</v>
      </c>
      <c r="O1372" s="319">
        <f>M1372*N1372</f>
        <v>5.368349243430659</v>
      </c>
      <c r="P1372" s="584">
        <f>M1372*60*1000</f>
        <v>1304.0524477969211</v>
      </c>
      <c r="Q1372" s="320">
        <f>P1372*N1372/1000</f>
        <v>322.1009546058395</v>
      </c>
      <c r="S1372" s="58"/>
      <c r="T1372" s="58"/>
    </row>
    <row r="1373" spans="1:20" ht="13.5" customHeight="1">
      <c r="A1373" s="1727"/>
      <c r="B1373" s="372">
        <v>5</v>
      </c>
      <c r="C1373" s="586" t="s">
        <v>302</v>
      </c>
      <c r="D1373" s="524">
        <v>8</v>
      </c>
      <c r="E1373" s="524" t="s">
        <v>99</v>
      </c>
      <c r="F1373" s="527">
        <f>+G1373+H1373+I1373</f>
        <v>7.874</v>
      </c>
      <c r="G1373" s="527">
        <v>0</v>
      </c>
      <c r="H1373" s="527">
        <v>0</v>
      </c>
      <c r="I1373" s="527">
        <v>7.874</v>
      </c>
      <c r="J1373" s="527">
        <v>362.04</v>
      </c>
      <c r="K1373" s="623">
        <v>7.874</v>
      </c>
      <c r="L1373" s="527">
        <v>362.04</v>
      </c>
      <c r="M1373" s="587">
        <f>K1373/L1373</f>
        <v>0.02174897801347917</v>
      </c>
      <c r="N1373" s="589">
        <v>247</v>
      </c>
      <c r="O1373" s="319">
        <f>M1373*N1373</f>
        <v>5.371997569329356</v>
      </c>
      <c r="P1373" s="584">
        <f>M1373*60*1000</f>
        <v>1304.9386808087502</v>
      </c>
      <c r="Q1373" s="320">
        <f>P1373*N1373/1000</f>
        <v>322.3198541597613</v>
      </c>
      <c r="S1373" s="58"/>
      <c r="T1373" s="58"/>
    </row>
    <row r="1374" spans="1:20" ht="13.5" customHeight="1">
      <c r="A1374" s="1727"/>
      <c r="B1374" s="372"/>
      <c r="C1374" s="586"/>
      <c r="D1374" s="524"/>
      <c r="E1374" s="524"/>
      <c r="F1374" s="527"/>
      <c r="G1374" s="527"/>
      <c r="H1374" s="527"/>
      <c r="I1374" s="527"/>
      <c r="J1374" s="527"/>
      <c r="K1374" s="623"/>
      <c r="L1374" s="527"/>
      <c r="M1374" s="587"/>
      <c r="N1374" s="589"/>
      <c r="O1374" s="319"/>
      <c r="P1374" s="584"/>
      <c r="Q1374" s="320"/>
      <c r="S1374" s="58"/>
      <c r="T1374" s="58"/>
    </row>
    <row r="1375" spans="1:20" ht="13.5" customHeight="1">
      <c r="A1375" s="1727"/>
      <c r="B1375" s="372"/>
      <c r="C1375" s="344"/>
      <c r="D1375" s="372"/>
      <c r="E1375" s="372"/>
      <c r="F1375" s="373"/>
      <c r="G1375" s="373"/>
      <c r="H1375" s="373"/>
      <c r="I1375" s="373"/>
      <c r="J1375" s="381"/>
      <c r="K1375" s="373"/>
      <c r="L1375" s="381"/>
      <c r="M1375" s="375"/>
      <c r="N1375" s="374"/>
      <c r="O1375" s="374"/>
      <c r="P1375" s="374"/>
      <c r="Q1375" s="418"/>
      <c r="S1375" s="58"/>
      <c r="T1375" s="58"/>
    </row>
    <row r="1376" spans="1:20" ht="13.5" customHeight="1" thickBot="1">
      <c r="A1376" s="1728"/>
      <c r="B1376" s="412"/>
      <c r="C1376" s="413"/>
      <c r="D1376" s="412"/>
      <c r="E1376" s="412"/>
      <c r="F1376" s="414"/>
      <c r="G1376" s="414"/>
      <c r="H1376" s="414"/>
      <c r="I1376" s="414"/>
      <c r="J1376" s="415"/>
      <c r="K1376" s="414"/>
      <c r="L1376" s="415"/>
      <c r="M1376" s="434"/>
      <c r="N1376" s="435"/>
      <c r="O1376" s="435"/>
      <c r="P1376" s="435"/>
      <c r="Q1376" s="436"/>
      <c r="S1376" s="58"/>
      <c r="T1376" s="58"/>
    </row>
    <row r="1377" spans="1:20" ht="13.5" customHeight="1">
      <c r="A1377" s="1699" t="s">
        <v>127</v>
      </c>
      <c r="B1377" s="24">
        <v>1</v>
      </c>
      <c r="C1377" s="117" t="s">
        <v>274</v>
      </c>
      <c r="D1377" s="441">
        <v>12</v>
      </c>
      <c r="E1377" s="441" t="s">
        <v>99</v>
      </c>
      <c r="F1377" s="265">
        <f aca="true" t="shared" si="190" ref="F1377:F1382">+G1377+H1377+I1377</f>
        <v>20.69</v>
      </c>
      <c r="G1377" s="265">
        <v>0.57772</v>
      </c>
      <c r="H1377" s="265">
        <v>0.39</v>
      </c>
      <c r="I1377" s="265">
        <v>19.72228</v>
      </c>
      <c r="J1377" s="265">
        <v>543.67</v>
      </c>
      <c r="K1377" s="399">
        <v>19.72228</v>
      </c>
      <c r="L1377" s="265">
        <v>543.67</v>
      </c>
      <c r="M1377" s="267">
        <f>K1377/L1377</f>
        <v>0.03627619695771332</v>
      </c>
      <c r="N1377" s="268">
        <v>247</v>
      </c>
      <c r="O1377" s="269">
        <f>M1377*N1377</f>
        <v>8.960220648555191</v>
      </c>
      <c r="P1377" s="269">
        <f>M1377*60*1000</f>
        <v>2176.571817462799</v>
      </c>
      <c r="Q1377" s="270">
        <f>P1377*N1377/1000</f>
        <v>537.6132389133114</v>
      </c>
      <c r="S1377" s="58"/>
      <c r="T1377" s="58"/>
    </row>
    <row r="1378" spans="1:20" ht="13.5" customHeight="1">
      <c r="A1378" s="1700"/>
      <c r="B1378" s="26">
        <v>2</v>
      </c>
      <c r="C1378" s="442" t="s">
        <v>275</v>
      </c>
      <c r="D1378" s="443">
        <v>5</v>
      </c>
      <c r="E1378" s="443" t="s">
        <v>99</v>
      </c>
      <c r="F1378" s="271">
        <f t="shared" si="190"/>
        <v>6.364999</v>
      </c>
      <c r="G1378" s="1060">
        <v>0</v>
      </c>
      <c r="H1378" s="271">
        <v>0</v>
      </c>
      <c r="I1378" s="271">
        <v>6.364999</v>
      </c>
      <c r="J1378" s="271">
        <v>176.04</v>
      </c>
      <c r="K1378" s="400">
        <v>6.364999</v>
      </c>
      <c r="L1378" s="271">
        <v>176.04</v>
      </c>
      <c r="M1378" s="445">
        <f>K1378/L1378</f>
        <v>0.03615654964780732</v>
      </c>
      <c r="N1378" s="446">
        <v>247</v>
      </c>
      <c r="O1378" s="447">
        <f>M1378*N1378</f>
        <v>8.930667763008408</v>
      </c>
      <c r="P1378" s="365">
        <f>M1378*60*1000</f>
        <v>2169.392978868439</v>
      </c>
      <c r="Q1378" s="448">
        <f>P1378*N1378/1000</f>
        <v>535.8400657805045</v>
      </c>
      <c r="S1378" s="58"/>
      <c r="T1378" s="58"/>
    </row>
    <row r="1379" spans="1:20" ht="13.5" customHeight="1">
      <c r="A1379" s="1700"/>
      <c r="B1379" s="26">
        <v>3</v>
      </c>
      <c r="C1379" s="442" t="s">
        <v>336</v>
      </c>
      <c r="D1379" s="443">
        <v>4</v>
      </c>
      <c r="E1379" s="443" t="s">
        <v>99</v>
      </c>
      <c r="F1379" s="271">
        <f t="shared" si="190"/>
        <v>3.620364</v>
      </c>
      <c r="G1379" s="271">
        <v>0</v>
      </c>
      <c r="H1379" s="271">
        <v>0</v>
      </c>
      <c r="I1379" s="271">
        <v>3.620364</v>
      </c>
      <c r="J1379" s="271">
        <v>100.97</v>
      </c>
      <c r="K1379" s="400">
        <v>3.620364</v>
      </c>
      <c r="L1379" s="271">
        <v>100.97</v>
      </c>
      <c r="M1379" s="445">
        <f>K1379/L1379</f>
        <v>0.03585583836783203</v>
      </c>
      <c r="N1379" s="446">
        <v>247</v>
      </c>
      <c r="O1379" s="447">
        <f>M1379*N1379</f>
        <v>8.856392076854512</v>
      </c>
      <c r="P1379" s="365">
        <f>M1379*60*1000</f>
        <v>2151.350302069922</v>
      </c>
      <c r="Q1379" s="448">
        <f>P1379*N1379/1000</f>
        <v>531.3835246112707</v>
      </c>
      <c r="S1379" s="58"/>
      <c r="T1379" s="58"/>
    </row>
    <row r="1380" spans="1:20" ht="13.5" customHeight="1">
      <c r="A1380" s="1700"/>
      <c r="B1380" s="26">
        <v>4</v>
      </c>
      <c r="C1380" s="442" t="s">
        <v>660</v>
      </c>
      <c r="D1380" s="443">
        <v>8</v>
      </c>
      <c r="E1380" s="443" t="s">
        <v>99</v>
      </c>
      <c r="F1380" s="271">
        <f t="shared" si="190"/>
        <v>12.014999000000001</v>
      </c>
      <c r="G1380" s="271">
        <v>0.19642</v>
      </c>
      <c r="H1380" s="271">
        <v>0.88</v>
      </c>
      <c r="I1380" s="271">
        <v>10.938579</v>
      </c>
      <c r="J1380" s="271">
        <v>347.21</v>
      </c>
      <c r="K1380" s="400">
        <v>10.938579</v>
      </c>
      <c r="L1380" s="271">
        <v>347.21</v>
      </c>
      <c r="M1380" s="445">
        <f>K1380/L1380</f>
        <v>0.031504216468419693</v>
      </c>
      <c r="N1380" s="446">
        <v>247</v>
      </c>
      <c r="O1380" s="447">
        <f>M1380*N1380</f>
        <v>7.781541467699665</v>
      </c>
      <c r="P1380" s="365">
        <f>M1380*60*1000</f>
        <v>1890.2529881051814</v>
      </c>
      <c r="Q1380" s="448">
        <f>P1380*N1380/1000</f>
        <v>466.8924880619798</v>
      </c>
      <c r="S1380" s="58"/>
      <c r="T1380" s="58"/>
    </row>
    <row r="1381" spans="1:20" ht="13.5" customHeight="1">
      <c r="A1381" s="1700"/>
      <c r="B1381" s="26">
        <v>5</v>
      </c>
      <c r="C1381" s="442" t="s">
        <v>661</v>
      </c>
      <c r="D1381" s="443">
        <v>24</v>
      </c>
      <c r="E1381" s="443" t="s">
        <v>99</v>
      </c>
      <c r="F1381" s="271">
        <f t="shared" si="190"/>
        <v>33.769999999999996</v>
      </c>
      <c r="G1381" s="271">
        <v>1.1817</v>
      </c>
      <c r="H1381" s="271">
        <v>2.08</v>
      </c>
      <c r="I1381" s="271">
        <v>30.5083</v>
      </c>
      <c r="J1381" s="271">
        <v>1067.26</v>
      </c>
      <c r="K1381" s="400">
        <v>30.5083</v>
      </c>
      <c r="L1381" s="271">
        <v>1067.26</v>
      </c>
      <c r="M1381" s="445">
        <f>K1381/L1381</f>
        <v>0.028585630493038246</v>
      </c>
      <c r="N1381" s="446">
        <v>247</v>
      </c>
      <c r="O1381" s="447">
        <f>M1381*N1381</f>
        <v>7.060650731780447</v>
      </c>
      <c r="P1381" s="365">
        <f>M1381*60*1000</f>
        <v>1715.1378295822947</v>
      </c>
      <c r="Q1381" s="448">
        <f>P1381*N1381/1000</f>
        <v>423.63904390682677</v>
      </c>
      <c r="S1381" s="58"/>
      <c r="T1381" s="58"/>
    </row>
    <row r="1382" spans="1:20" ht="13.5" customHeight="1">
      <c r="A1382" s="1700"/>
      <c r="B1382" s="26">
        <v>6</v>
      </c>
      <c r="C1382" s="442" t="s">
        <v>335</v>
      </c>
      <c r="D1382" s="443">
        <v>24</v>
      </c>
      <c r="E1382" s="443" t="s">
        <v>99</v>
      </c>
      <c r="F1382" s="271">
        <f t="shared" si="190"/>
        <v>31.560001</v>
      </c>
      <c r="G1382" s="271">
        <v>1.1817</v>
      </c>
      <c r="H1382" s="271">
        <v>0.23</v>
      </c>
      <c r="I1382" s="271">
        <v>30.148301</v>
      </c>
      <c r="J1382" s="271">
        <v>1065.24</v>
      </c>
      <c r="K1382" s="400">
        <v>30.148301</v>
      </c>
      <c r="L1382" s="271">
        <v>1065.24</v>
      </c>
      <c r="M1382" s="445">
        <f>K1382/L1382</f>
        <v>0.028301885959971462</v>
      </c>
      <c r="N1382" s="446">
        <v>247</v>
      </c>
      <c r="O1382" s="447">
        <f>M1382*N1382</f>
        <v>6.990565832112951</v>
      </c>
      <c r="P1382" s="365">
        <f>M1382*60*1000</f>
        <v>1698.1131575982877</v>
      </c>
      <c r="Q1382" s="448">
        <f>P1382*N1382/1000</f>
        <v>419.433949926777</v>
      </c>
      <c r="S1382" s="58"/>
      <c r="T1382" s="58"/>
    </row>
    <row r="1383" spans="1:20" ht="13.5" customHeight="1">
      <c r="A1383" s="1700"/>
      <c r="B1383" s="26"/>
      <c r="C1383" s="32"/>
      <c r="D1383" s="26"/>
      <c r="E1383" s="26"/>
      <c r="F1383" s="38"/>
      <c r="G1383" s="38"/>
      <c r="H1383" s="38"/>
      <c r="I1383" s="38"/>
      <c r="J1383" s="39"/>
      <c r="K1383" s="33"/>
      <c r="L1383" s="39"/>
      <c r="M1383" s="40"/>
      <c r="N1383" s="38"/>
      <c r="O1383" s="27"/>
      <c r="P1383" s="27"/>
      <c r="Q1383" s="28"/>
      <c r="S1383" s="58"/>
      <c r="T1383" s="58"/>
    </row>
    <row r="1384" spans="1:20" ht="13.5" customHeight="1" thickBot="1">
      <c r="A1384" s="1701"/>
      <c r="B1384" s="29"/>
      <c r="C1384" s="35"/>
      <c r="D1384" s="29"/>
      <c r="E1384" s="29"/>
      <c r="F1384" s="41"/>
      <c r="G1384" s="41"/>
      <c r="H1384" s="41"/>
      <c r="I1384" s="41"/>
      <c r="J1384" s="42"/>
      <c r="K1384" s="36"/>
      <c r="L1384" s="42"/>
      <c r="M1384" s="56"/>
      <c r="N1384" s="41"/>
      <c r="O1384" s="30"/>
      <c r="P1384" s="30"/>
      <c r="Q1384" s="31"/>
      <c r="S1384" s="58"/>
      <c r="T1384" s="58"/>
    </row>
    <row r="1385" spans="19:20" ht="12.75">
      <c r="S1385" s="58"/>
      <c r="T1385" s="58"/>
    </row>
    <row r="1386" spans="19:20" ht="12.75">
      <c r="S1386" s="58"/>
      <c r="T1386" s="58"/>
    </row>
    <row r="1387" spans="1:20" s="1120" customFormat="1" ht="15">
      <c r="A1387" s="1705" t="s">
        <v>132</v>
      </c>
      <c r="B1387" s="1705"/>
      <c r="C1387" s="1705"/>
      <c r="D1387" s="1705"/>
      <c r="E1387" s="1705"/>
      <c r="F1387" s="1705"/>
      <c r="G1387" s="1705"/>
      <c r="H1387" s="1705"/>
      <c r="I1387" s="1705"/>
      <c r="J1387" s="1705"/>
      <c r="K1387" s="1705"/>
      <c r="L1387" s="1705"/>
      <c r="M1387" s="1705"/>
      <c r="N1387" s="1705"/>
      <c r="O1387" s="1705"/>
      <c r="P1387" s="1705"/>
      <c r="Q1387" s="1705"/>
      <c r="S1387" s="1121"/>
      <c r="T1387" s="1121"/>
    </row>
    <row r="1388" spans="1:20" ht="13.5" thickBot="1">
      <c r="A1388" s="1706" t="s">
        <v>974</v>
      </c>
      <c r="B1388" s="1706"/>
      <c r="C1388" s="1706"/>
      <c r="D1388" s="1706"/>
      <c r="E1388" s="1706"/>
      <c r="F1388" s="1706"/>
      <c r="G1388" s="1706"/>
      <c r="H1388" s="1706"/>
      <c r="I1388" s="1706"/>
      <c r="J1388" s="1706"/>
      <c r="K1388" s="1706"/>
      <c r="L1388" s="1706"/>
      <c r="M1388" s="1706"/>
      <c r="N1388" s="1706"/>
      <c r="O1388" s="1706"/>
      <c r="P1388" s="1706"/>
      <c r="Q1388" s="1706"/>
      <c r="S1388" s="58"/>
      <c r="T1388" s="58"/>
    </row>
    <row r="1389" spans="1:20" ht="12.75" customHeight="1">
      <c r="A1389" s="1707" t="s">
        <v>1</v>
      </c>
      <c r="B1389" s="1710" t="s">
        <v>0</v>
      </c>
      <c r="C1389" s="1713" t="s">
        <v>2</v>
      </c>
      <c r="D1389" s="1713" t="s">
        <v>3</v>
      </c>
      <c r="E1389" s="1713" t="s">
        <v>13</v>
      </c>
      <c r="F1389" s="1717" t="s">
        <v>14</v>
      </c>
      <c r="G1389" s="1718"/>
      <c r="H1389" s="1718"/>
      <c r="I1389" s="1719"/>
      <c r="J1389" s="1713" t="s">
        <v>4</v>
      </c>
      <c r="K1389" s="1713" t="s">
        <v>15</v>
      </c>
      <c r="L1389" s="1713" t="s">
        <v>5</v>
      </c>
      <c r="M1389" s="1713" t="s">
        <v>6</v>
      </c>
      <c r="N1389" s="1713" t="s">
        <v>16</v>
      </c>
      <c r="O1389" s="1720" t="s">
        <v>17</v>
      </c>
      <c r="P1389" s="1713" t="s">
        <v>25</v>
      </c>
      <c r="Q1389" s="1722" t="s">
        <v>26</v>
      </c>
      <c r="S1389" s="58"/>
      <c r="T1389" s="58"/>
    </row>
    <row r="1390" spans="1:20" s="2" customFormat="1" ht="33.75">
      <c r="A1390" s="1708"/>
      <c r="B1390" s="1711"/>
      <c r="C1390" s="1714"/>
      <c r="D1390" s="1716"/>
      <c r="E1390" s="1716"/>
      <c r="F1390" s="21" t="s">
        <v>18</v>
      </c>
      <c r="G1390" s="21" t="s">
        <v>19</v>
      </c>
      <c r="H1390" s="21" t="s">
        <v>20</v>
      </c>
      <c r="I1390" s="21" t="s">
        <v>21</v>
      </c>
      <c r="J1390" s="1716"/>
      <c r="K1390" s="1716"/>
      <c r="L1390" s="1716"/>
      <c r="M1390" s="1716"/>
      <c r="N1390" s="1716"/>
      <c r="O1390" s="1721"/>
      <c r="P1390" s="1716"/>
      <c r="Q1390" s="1723"/>
      <c r="S1390" s="58"/>
      <c r="T1390" s="58"/>
    </row>
    <row r="1391" spans="1:20" s="3" customFormat="1" ht="13.5" customHeight="1" thickBot="1">
      <c r="A1391" s="1709"/>
      <c r="B1391" s="1712"/>
      <c r="C1391" s="1715"/>
      <c r="D1391" s="43" t="s">
        <v>7</v>
      </c>
      <c r="E1391" s="43" t="s">
        <v>8</v>
      </c>
      <c r="F1391" s="43" t="s">
        <v>9</v>
      </c>
      <c r="G1391" s="43" t="s">
        <v>9</v>
      </c>
      <c r="H1391" s="43" t="s">
        <v>9</v>
      </c>
      <c r="I1391" s="43" t="s">
        <v>9</v>
      </c>
      <c r="J1391" s="43" t="s">
        <v>22</v>
      </c>
      <c r="K1391" s="43" t="s">
        <v>9</v>
      </c>
      <c r="L1391" s="43" t="s">
        <v>22</v>
      </c>
      <c r="M1391" s="43" t="s">
        <v>23</v>
      </c>
      <c r="N1391" s="43" t="s">
        <v>10</v>
      </c>
      <c r="O1391" s="43" t="s">
        <v>24</v>
      </c>
      <c r="P1391" s="44" t="s">
        <v>27</v>
      </c>
      <c r="Q1391" s="45" t="s">
        <v>28</v>
      </c>
      <c r="S1391" s="58"/>
      <c r="T1391" s="58"/>
    </row>
    <row r="1392" spans="1:20" ht="11.25" customHeight="1">
      <c r="A1392" s="1771" t="s">
        <v>29</v>
      </c>
      <c r="B1392" s="19">
        <v>1</v>
      </c>
      <c r="C1392" s="659" t="s">
        <v>337</v>
      </c>
      <c r="D1392" s="494">
        <v>16</v>
      </c>
      <c r="E1392" s="494">
        <v>1991</v>
      </c>
      <c r="F1392" s="505">
        <f>SUM(G1392+H1392+I1392)</f>
        <v>20.1</v>
      </c>
      <c r="G1392" s="497">
        <v>2.4</v>
      </c>
      <c r="H1392" s="497">
        <v>2.7</v>
      </c>
      <c r="I1392" s="497">
        <v>15</v>
      </c>
      <c r="J1392" s="497">
        <v>1069.04</v>
      </c>
      <c r="K1392" s="617">
        <v>15</v>
      </c>
      <c r="L1392" s="497">
        <v>1069.04</v>
      </c>
      <c r="M1392" s="660">
        <f>SUM(K1392/L1392)</f>
        <v>0.014031280401107536</v>
      </c>
      <c r="N1392" s="661">
        <v>231.3</v>
      </c>
      <c r="O1392" s="301">
        <f>SUM(M1392*N1392)</f>
        <v>3.2454351567761734</v>
      </c>
      <c r="P1392" s="301">
        <f>SUM(M1392*60*1000)</f>
        <v>841.8768240664522</v>
      </c>
      <c r="Q1392" s="662">
        <f>SUM(O1392*60)</f>
        <v>194.7261094065704</v>
      </c>
      <c r="R1392" s="6"/>
      <c r="S1392" s="58"/>
      <c r="T1392" s="58"/>
    </row>
    <row r="1393" spans="1:20" ht="12.75" customHeight="1">
      <c r="A1393" s="1785"/>
      <c r="B1393" s="20">
        <v>2</v>
      </c>
      <c r="C1393" s="573" t="s">
        <v>338</v>
      </c>
      <c r="D1393" s="304">
        <v>39</v>
      </c>
      <c r="E1393" s="304">
        <v>1992</v>
      </c>
      <c r="F1393" s="505">
        <f>SUM(G1393+H1393+I1393)</f>
        <v>40.599999999999994</v>
      </c>
      <c r="G1393" s="505">
        <v>4</v>
      </c>
      <c r="H1393" s="505">
        <v>6.2</v>
      </c>
      <c r="I1393" s="505">
        <v>30.4</v>
      </c>
      <c r="J1393" s="505">
        <v>2279.7</v>
      </c>
      <c r="K1393" s="618">
        <v>30.4</v>
      </c>
      <c r="L1393" s="505">
        <v>2279.7</v>
      </c>
      <c r="M1393" s="575">
        <f aca="true" t="shared" si="191" ref="M1393:M1399">SUM(K1393/L1393)</f>
        <v>0.013335087950168882</v>
      </c>
      <c r="N1393" s="576">
        <v>231.3</v>
      </c>
      <c r="O1393" s="307">
        <f aca="true" t="shared" si="192" ref="O1393:O1399">SUM(M1393*N1393)</f>
        <v>3.0844058428740624</v>
      </c>
      <c r="P1393" s="301">
        <f>SUM(M1393*60*1000)</f>
        <v>800.1052770101329</v>
      </c>
      <c r="Q1393" s="662">
        <f>SUM(O1393*60)</f>
        <v>185.06435057244374</v>
      </c>
      <c r="R1393" s="6"/>
      <c r="S1393" s="58"/>
      <c r="T1393" s="58"/>
    </row>
    <row r="1394" spans="1:20" ht="12.75" customHeight="1">
      <c r="A1394" s="1785"/>
      <c r="B1394" s="20">
        <v>3</v>
      </c>
      <c r="C1394" s="573" t="s">
        <v>339</v>
      </c>
      <c r="D1394" s="304">
        <v>21</v>
      </c>
      <c r="E1394" s="304">
        <v>1998</v>
      </c>
      <c r="F1394" s="505">
        <f aca="true" t="shared" si="193" ref="F1394:F1399">SUM(G1394+H1394+I1394)</f>
        <v>23.2</v>
      </c>
      <c r="G1394" s="505">
        <v>1.9</v>
      </c>
      <c r="H1394" s="505">
        <v>3.4</v>
      </c>
      <c r="I1394" s="505">
        <v>17.9</v>
      </c>
      <c r="J1394" s="505">
        <v>1178.27</v>
      </c>
      <c r="K1394" s="618">
        <v>17.9</v>
      </c>
      <c r="L1394" s="505">
        <v>1178.27</v>
      </c>
      <c r="M1394" s="575">
        <f t="shared" si="191"/>
        <v>0.015191764196661206</v>
      </c>
      <c r="N1394" s="576">
        <v>231.3</v>
      </c>
      <c r="O1394" s="307">
        <f t="shared" si="192"/>
        <v>3.5138550586877373</v>
      </c>
      <c r="P1394" s="301">
        <f aca="true" t="shared" si="194" ref="P1394:P1399">SUM(M1394*60*1000)</f>
        <v>911.5058517996723</v>
      </c>
      <c r="Q1394" s="662">
        <f aca="true" t="shared" si="195" ref="Q1394:Q1399">SUM(O1394*60)</f>
        <v>210.83130352126423</v>
      </c>
      <c r="R1394" s="6"/>
      <c r="S1394" s="58"/>
      <c r="T1394" s="58"/>
    </row>
    <row r="1395" spans="1:20" ht="12.75" customHeight="1">
      <c r="A1395" s="1785"/>
      <c r="B1395" s="20">
        <v>4</v>
      </c>
      <c r="C1395" s="573" t="s">
        <v>340</v>
      </c>
      <c r="D1395" s="304">
        <v>20</v>
      </c>
      <c r="E1395" s="304">
        <v>1997</v>
      </c>
      <c r="F1395" s="505">
        <f t="shared" si="193"/>
        <v>22.9</v>
      </c>
      <c r="G1395" s="505">
        <v>1.5</v>
      </c>
      <c r="H1395" s="505">
        <v>3.2</v>
      </c>
      <c r="I1395" s="505">
        <v>18.2</v>
      </c>
      <c r="J1395" s="505">
        <v>1186.4</v>
      </c>
      <c r="K1395" s="618">
        <v>18.2</v>
      </c>
      <c r="L1395" s="505">
        <v>1186.4</v>
      </c>
      <c r="M1395" s="575">
        <f t="shared" si="191"/>
        <v>0.015340525960890085</v>
      </c>
      <c r="N1395" s="576">
        <v>231.3</v>
      </c>
      <c r="O1395" s="307">
        <f t="shared" si="192"/>
        <v>3.548263654753877</v>
      </c>
      <c r="P1395" s="301">
        <f t="shared" si="194"/>
        <v>920.4315576534051</v>
      </c>
      <c r="Q1395" s="662">
        <f t="shared" si="195"/>
        <v>212.89581928523262</v>
      </c>
      <c r="R1395" s="6"/>
      <c r="S1395" s="58"/>
      <c r="T1395" s="58"/>
    </row>
    <row r="1396" spans="1:20" ht="12.75" customHeight="1">
      <c r="A1396" s="1785"/>
      <c r="B1396" s="20">
        <v>5</v>
      </c>
      <c r="C1396" s="573" t="s">
        <v>341</v>
      </c>
      <c r="D1396" s="304">
        <v>40</v>
      </c>
      <c r="E1396" s="304">
        <v>1998</v>
      </c>
      <c r="F1396" s="505">
        <f t="shared" si="193"/>
        <v>37.5</v>
      </c>
      <c r="G1396" s="505">
        <v>2.8</v>
      </c>
      <c r="H1396" s="505">
        <v>6.4</v>
      </c>
      <c r="I1396" s="505">
        <v>28.3</v>
      </c>
      <c r="J1396" s="505">
        <v>2183.72</v>
      </c>
      <c r="K1396" s="618">
        <v>27.7</v>
      </c>
      <c r="L1396" s="505">
        <v>2133.76</v>
      </c>
      <c r="M1396" s="575">
        <f t="shared" si="191"/>
        <v>0.012981778644271144</v>
      </c>
      <c r="N1396" s="576">
        <v>231.3</v>
      </c>
      <c r="O1396" s="307">
        <f t="shared" si="192"/>
        <v>3.002685400419916</v>
      </c>
      <c r="P1396" s="301">
        <f t="shared" si="194"/>
        <v>778.9067186562687</v>
      </c>
      <c r="Q1396" s="662">
        <f t="shared" si="195"/>
        <v>180.16112402519497</v>
      </c>
      <c r="R1396" s="6"/>
      <c r="S1396" s="58"/>
      <c r="T1396" s="58"/>
    </row>
    <row r="1397" spans="1:20" ht="12.75" customHeight="1">
      <c r="A1397" s="1785"/>
      <c r="B1397" s="20">
        <v>6</v>
      </c>
      <c r="C1397" s="573" t="s">
        <v>342</v>
      </c>
      <c r="D1397" s="304">
        <v>40</v>
      </c>
      <c r="E1397" s="304">
        <v>1986</v>
      </c>
      <c r="F1397" s="505">
        <f t="shared" si="193"/>
        <v>40.5</v>
      </c>
      <c r="G1397" s="505">
        <v>3.5</v>
      </c>
      <c r="H1397" s="505">
        <v>6.4</v>
      </c>
      <c r="I1397" s="505">
        <v>30.6</v>
      </c>
      <c r="J1397" s="505">
        <v>2246.36</v>
      </c>
      <c r="K1397" s="618">
        <v>30.6</v>
      </c>
      <c r="L1397" s="505">
        <v>2246.4</v>
      </c>
      <c r="M1397" s="575">
        <f t="shared" si="191"/>
        <v>0.013621794871794872</v>
      </c>
      <c r="N1397" s="576">
        <v>231.3</v>
      </c>
      <c r="O1397" s="307">
        <f t="shared" si="192"/>
        <v>3.150721153846154</v>
      </c>
      <c r="P1397" s="301">
        <f t="shared" si="194"/>
        <v>817.3076923076923</v>
      </c>
      <c r="Q1397" s="662">
        <f t="shared" si="195"/>
        <v>189.04326923076923</v>
      </c>
      <c r="R1397" s="6"/>
      <c r="S1397" s="58"/>
      <c r="T1397" s="58"/>
    </row>
    <row r="1398" spans="1:20" ht="12.75" customHeight="1">
      <c r="A1398" s="1785"/>
      <c r="B1398" s="20">
        <v>7</v>
      </c>
      <c r="C1398" s="573" t="s">
        <v>343</v>
      </c>
      <c r="D1398" s="304">
        <v>40</v>
      </c>
      <c r="E1398" s="304">
        <v>1992</v>
      </c>
      <c r="F1398" s="658">
        <f t="shared" si="193"/>
        <v>47.699999999999996</v>
      </c>
      <c r="G1398" s="505">
        <v>5</v>
      </c>
      <c r="H1398" s="505">
        <v>6.4</v>
      </c>
      <c r="I1398" s="505">
        <v>36.3</v>
      </c>
      <c r="J1398" s="505">
        <v>2227.72</v>
      </c>
      <c r="K1398" s="618">
        <v>36.3</v>
      </c>
      <c r="L1398" s="505">
        <v>2227.72</v>
      </c>
      <c r="M1398" s="571">
        <f t="shared" si="191"/>
        <v>0.016294686944499308</v>
      </c>
      <c r="N1398" s="576">
        <v>231.3</v>
      </c>
      <c r="O1398" s="307">
        <f t="shared" si="192"/>
        <v>3.76896109026269</v>
      </c>
      <c r="P1398" s="301">
        <f t="shared" si="194"/>
        <v>977.6812166699584</v>
      </c>
      <c r="Q1398" s="662">
        <f t="shared" si="195"/>
        <v>226.1376654157614</v>
      </c>
      <c r="R1398" s="6"/>
      <c r="S1398" s="58"/>
      <c r="T1398" s="58"/>
    </row>
    <row r="1399" spans="1:20" ht="12.75" customHeight="1">
      <c r="A1399" s="1785"/>
      <c r="B1399" s="20">
        <v>8</v>
      </c>
      <c r="C1399" s="573" t="s">
        <v>344</v>
      </c>
      <c r="D1399" s="304">
        <v>20</v>
      </c>
      <c r="E1399" s="304">
        <v>1991</v>
      </c>
      <c r="F1399" s="658">
        <f t="shared" si="193"/>
        <v>20.5</v>
      </c>
      <c r="G1399" s="505">
        <v>1.2</v>
      </c>
      <c r="H1399" s="505">
        <v>3.2</v>
      </c>
      <c r="I1399" s="505">
        <v>16.1</v>
      </c>
      <c r="J1399" s="505">
        <v>1074.6</v>
      </c>
      <c r="K1399" s="618">
        <v>16.1</v>
      </c>
      <c r="L1399" s="505">
        <v>1074.6</v>
      </c>
      <c r="M1399" s="571">
        <f t="shared" si="191"/>
        <v>0.014982319002419508</v>
      </c>
      <c r="N1399" s="576">
        <v>231.3</v>
      </c>
      <c r="O1399" s="307">
        <f t="shared" si="192"/>
        <v>3.4654103852596325</v>
      </c>
      <c r="P1399" s="301">
        <f t="shared" si="194"/>
        <v>898.9391401451705</v>
      </c>
      <c r="Q1399" s="662">
        <f t="shared" si="195"/>
        <v>207.92462311557796</v>
      </c>
      <c r="R1399" s="6"/>
      <c r="S1399" s="58"/>
      <c r="T1399" s="58"/>
    </row>
    <row r="1400" spans="1:20" ht="13.5" customHeight="1">
      <c r="A1400" s="1785"/>
      <c r="B1400" s="20">
        <v>9</v>
      </c>
      <c r="C1400" s="573"/>
      <c r="D1400" s="304"/>
      <c r="E1400" s="304"/>
      <c r="F1400" s="505"/>
      <c r="G1400" s="505"/>
      <c r="H1400" s="505"/>
      <c r="I1400" s="505"/>
      <c r="J1400" s="505"/>
      <c r="K1400" s="618"/>
      <c r="L1400" s="505"/>
      <c r="M1400" s="575"/>
      <c r="N1400" s="576"/>
      <c r="O1400" s="307"/>
      <c r="P1400" s="307"/>
      <c r="Q1400" s="662"/>
      <c r="R1400" s="6"/>
      <c r="S1400" s="58"/>
      <c r="T1400" s="58"/>
    </row>
    <row r="1401" spans="1:20" ht="13.5" customHeight="1" thickBot="1">
      <c r="A1401" s="1786"/>
      <c r="B1401" s="59"/>
      <c r="C1401" s="619"/>
      <c r="D1401" s="508"/>
      <c r="E1401" s="508"/>
      <c r="F1401" s="511"/>
      <c r="G1401" s="511"/>
      <c r="H1401" s="511"/>
      <c r="I1401" s="511"/>
      <c r="J1401" s="511"/>
      <c r="K1401" s="620"/>
      <c r="L1401" s="511"/>
      <c r="M1401" s="577"/>
      <c r="N1401" s="578"/>
      <c r="O1401" s="517"/>
      <c r="P1401" s="517"/>
      <c r="Q1401" s="663"/>
      <c r="R1401" s="6"/>
      <c r="S1401" s="58"/>
      <c r="T1401" s="58"/>
    </row>
    <row r="1402" spans="1:20" ht="12.75">
      <c r="A1402" s="1696" t="s">
        <v>30</v>
      </c>
      <c r="B1402" s="115">
        <v>1</v>
      </c>
      <c r="C1402" s="579" t="s">
        <v>136</v>
      </c>
      <c r="D1402" s="519">
        <v>10</v>
      </c>
      <c r="E1402" s="519">
        <v>1968</v>
      </c>
      <c r="F1402" s="224">
        <f aca="true" t="shared" si="196" ref="F1402:F1409">SUM(G1402+H1402+I1402)</f>
        <v>14.4</v>
      </c>
      <c r="G1402" s="522">
        <v>2</v>
      </c>
      <c r="H1402" s="522">
        <v>1.6</v>
      </c>
      <c r="I1402" s="522">
        <v>10.8</v>
      </c>
      <c r="J1402" s="522">
        <v>665.8</v>
      </c>
      <c r="K1402" s="621">
        <v>10.8</v>
      </c>
      <c r="L1402" s="522">
        <v>665.81</v>
      </c>
      <c r="M1402" s="582">
        <f aca="true" t="shared" si="197" ref="M1402:M1409">SUM(K1402/L1402)</f>
        <v>0.01622084378426278</v>
      </c>
      <c r="N1402" s="583">
        <v>231.3</v>
      </c>
      <c r="O1402" s="584">
        <f>SUM(M1402*N1402)</f>
        <v>3.751881167299981</v>
      </c>
      <c r="P1402" s="227">
        <f aca="true" t="shared" si="198" ref="P1402:P1409">SUM(M1402*60*1000)</f>
        <v>973.2506270557667</v>
      </c>
      <c r="Q1402" s="664">
        <f aca="true" t="shared" si="199" ref="Q1402:Q1419">SUM(O1402*60)</f>
        <v>225.11287003799885</v>
      </c>
      <c r="R1402" s="6"/>
      <c r="S1402" s="58"/>
      <c r="T1402" s="58"/>
    </row>
    <row r="1403" spans="1:20" ht="12.75">
      <c r="A1403" s="1697"/>
      <c r="B1403" s="116">
        <v>2</v>
      </c>
      <c r="C1403" s="586" t="s">
        <v>139</v>
      </c>
      <c r="D1403" s="524">
        <v>40</v>
      </c>
      <c r="E1403" s="524">
        <v>1975</v>
      </c>
      <c r="F1403" s="224">
        <f t="shared" si="196"/>
        <v>49.7</v>
      </c>
      <c r="G1403" s="527">
        <v>1.9</v>
      </c>
      <c r="H1403" s="527">
        <v>6.4</v>
      </c>
      <c r="I1403" s="527">
        <v>41.4</v>
      </c>
      <c r="J1403" s="527">
        <v>2260.93</v>
      </c>
      <c r="K1403" s="623">
        <v>41.4</v>
      </c>
      <c r="L1403" s="527">
        <v>2260.9</v>
      </c>
      <c r="M1403" s="587">
        <f t="shared" si="197"/>
        <v>0.018311291963377416</v>
      </c>
      <c r="N1403" s="583">
        <v>231.3</v>
      </c>
      <c r="O1403" s="584">
        <f aca="true" t="shared" si="200" ref="O1403:O1409">SUM(M1403*N1403)</f>
        <v>4.235401831129197</v>
      </c>
      <c r="P1403" s="227">
        <f t="shared" si="198"/>
        <v>1098.6775178026448</v>
      </c>
      <c r="Q1403" s="664">
        <f t="shared" si="199"/>
        <v>254.12410986775183</v>
      </c>
      <c r="R1403" s="6"/>
      <c r="S1403" s="58"/>
      <c r="T1403" s="58"/>
    </row>
    <row r="1404" spans="1:20" ht="12.75">
      <c r="A1404" s="1697"/>
      <c r="B1404" s="116">
        <v>3</v>
      </c>
      <c r="C1404" s="586" t="s">
        <v>138</v>
      </c>
      <c r="D1404" s="524">
        <v>50</v>
      </c>
      <c r="E1404" s="524">
        <v>1969</v>
      </c>
      <c r="F1404" s="224">
        <f t="shared" si="196"/>
        <v>57.099999999999994</v>
      </c>
      <c r="G1404" s="527">
        <v>3.3</v>
      </c>
      <c r="H1404" s="527">
        <v>7.9</v>
      </c>
      <c r="I1404" s="527">
        <v>45.9</v>
      </c>
      <c r="J1404" s="527">
        <v>2573.06</v>
      </c>
      <c r="K1404" s="623">
        <v>45.9</v>
      </c>
      <c r="L1404" s="527">
        <v>2573.1</v>
      </c>
      <c r="M1404" s="587">
        <f t="shared" si="197"/>
        <v>0.017838405036726127</v>
      </c>
      <c r="N1404" s="583">
        <v>231.3</v>
      </c>
      <c r="O1404" s="584">
        <f t="shared" si="200"/>
        <v>4.1260230849947535</v>
      </c>
      <c r="P1404" s="227">
        <f t="shared" si="198"/>
        <v>1070.3043022035677</v>
      </c>
      <c r="Q1404" s="664">
        <f t="shared" si="199"/>
        <v>247.5613850996852</v>
      </c>
      <c r="R1404" s="6"/>
      <c r="S1404" s="58"/>
      <c r="T1404" s="58"/>
    </row>
    <row r="1405" spans="1:20" ht="12.75">
      <c r="A1405" s="1697"/>
      <c r="B1405" s="116">
        <v>4</v>
      </c>
      <c r="C1405" s="586" t="s">
        <v>135</v>
      </c>
      <c r="D1405" s="524">
        <v>40</v>
      </c>
      <c r="E1405" s="524">
        <v>1980</v>
      </c>
      <c r="F1405" s="224">
        <f t="shared" si="196"/>
        <v>51.099999999999994</v>
      </c>
      <c r="G1405" s="527">
        <v>3.3</v>
      </c>
      <c r="H1405" s="527">
        <v>6.4</v>
      </c>
      <c r="I1405" s="527">
        <v>41.4</v>
      </c>
      <c r="J1405" s="527">
        <v>2208.76</v>
      </c>
      <c r="K1405" s="623">
        <v>41.4</v>
      </c>
      <c r="L1405" s="527">
        <v>2208.8</v>
      </c>
      <c r="M1405" s="587">
        <f t="shared" si="197"/>
        <v>0.018743208982252804</v>
      </c>
      <c r="N1405" s="583">
        <v>231.3</v>
      </c>
      <c r="O1405" s="584">
        <f t="shared" si="200"/>
        <v>4.335304237595074</v>
      </c>
      <c r="P1405" s="227">
        <f t="shared" si="198"/>
        <v>1124.5925389351682</v>
      </c>
      <c r="Q1405" s="664">
        <f t="shared" si="199"/>
        <v>260.11825425570447</v>
      </c>
      <c r="R1405" s="6"/>
      <c r="S1405" s="58"/>
      <c r="T1405" s="58"/>
    </row>
    <row r="1406" spans="1:20" ht="12.75">
      <c r="A1406" s="1697"/>
      <c r="B1406" s="116">
        <v>5</v>
      </c>
      <c r="C1406" s="586" t="s">
        <v>133</v>
      </c>
      <c r="D1406" s="524">
        <v>50</v>
      </c>
      <c r="E1406" s="524">
        <v>1978</v>
      </c>
      <c r="F1406" s="224">
        <f t="shared" si="196"/>
        <v>55.1</v>
      </c>
      <c r="G1406" s="527">
        <v>4</v>
      </c>
      <c r="H1406" s="527">
        <v>8</v>
      </c>
      <c r="I1406" s="527">
        <v>43.1</v>
      </c>
      <c r="J1406" s="527">
        <v>2609.15</v>
      </c>
      <c r="K1406" s="623">
        <v>41.9</v>
      </c>
      <c r="L1406" s="527">
        <v>2537.29</v>
      </c>
      <c r="M1406" s="587">
        <f t="shared" si="197"/>
        <v>0.016513681920474206</v>
      </c>
      <c r="N1406" s="583">
        <v>231.3</v>
      </c>
      <c r="O1406" s="584">
        <f t="shared" si="200"/>
        <v>3.819614628205684</v>
      </c>
      <c r="P1406" s="227">
        <f t="shared" si="198"/>
        <v>990.8209152284523</v>
      </c>
      <c r="Q1406" s="664">
        <f t="shared" si="199"/>
        <v>229.17687769234104</v>
      </c>
      <c r="R1406" s="6"/>
      <c r="S1406" s="58"/>
      <c r="T1406" s="58"/>
    </row>
    <row r="1407" spans="1:20" ht="12.75">
      <c r="A1407" s="1697"/>
      <c r="B1407" s="116">
        <v>6</v>
      </c>
      <c r="C1407" s="586" t="s">
        <v>134</v>
      </c>
      <c r="D1407" s="524">
        <v>20</v>
      </c>
      <c r="E1407" s="524">
        <v>1979</v>
      </c>
      <c r="F1407" s="224">
        <f t="shared" si="196"/>
        <v>26.9</v>
      </c>
      <c r="G1407" s="527">
        <v>1.6</v>
      </c>
      <c r="H1407" s="527">
        <v>3.1</v>
      </c>
      <c r="I1407" s="527">
        <v>22.2</v>
      </c>
      <c r="J1407" s="527">
        <v>1073.91</v>
      </c>
      <c r="K1407" s="623">
        <v>22.2</v>
      </c>
      <c r="L1407" s="527">
        <v>1073.9</v>
      </c>
      <c r="M1407" s="582">
        <f t="shared" si="197"/>
        <v>0.020672315858087344</v>
      </c>
      <c r="N1407" s="583">
        <v>231.3</v>
      </c>
      <c r="O1407" s="584">
        <f t="shared" si="200"/>
        <v>4.781506657975603</v>
      </c>
      <c r="P1407" s="227">
        <f t="shared" si="198"/>
        <v>1240.3389514852408</v>
      </c>
      <c r="Q1407" s="664">
        <f t="shared" si="199"/>
        <v>286.8903994785362</v>
      </c>
      <c r="R1407" s="6"/>
      <c r="S1407" s="58"/>
      <c r="T1407" s="58"/>
    </row>
    <row r="1408" spans="1:20" ht="12.75">
      <c r="A1408" s="1697"/>
      <c r="B1408" s="116">
        <v>7</v>
      </c>
      <c r="C1408" s="586" t="s">
        <v>137</v>
      </c>
      <c r="D1408" s="524">
        <v>50</v>
      </c>
      <c r="E1408" s="524">
        <v>1973</v>
      </c>
      <c r="F1408" s="224">
        <f t="shared" si="196"/>
        <v>52.199999999999996</v>
      </c>
      <c r="G1408" s="527">
        <v>3.1</v>
      </c>
      <c r="H1408" s="527">
        <v>7.8</v>
      </c>
      <c r="I1408" s="527">
        <v>41.3</v>
      </c>
      <c r="J1408" s="527">
        <v>2510.22</v>
      </c>
      <c r="K1408" s="623">
        <v>41.3</v>
      </c>
      <c r="L1408" s="527">
        <v>2510.2</v>
      </c>
      <c r="M1408" s="587">
        <f t="shared" si="197"/>
        <v>0.01645287228109314</v>
      </c>
      <c r="N1408" s="583">
        <v>231.3</v>
      </c>
      <c r="O1408" s="584">
        <f t="shared" si="200"/>
        <v>3.805549358616843</v>
      </c>
      <c r="P1408" s="227">
        <f t="shared" si="198"/>
        <v>987.1723368655884</v>
      </c>
      <c r="Q1408" s="664">
        <f t="shared" si="199"/>
        <v>228.33296151701057</v>
      </c>
      <c r="R1408" s="6"/>
      <c r="S1408" s="58"/>
      <c r="T1408" s="58"/>
    </row>
    <row r="1409" spans="1:20" ht="12.75">
      <c r="A1409" s="1697"/>
      <c r="B1409" s="116">
        <v>8</v>
      </c>
      <c r="C1409" s="586" t="s">
        <v>277</v>
      </c>
      <c r="D1409" s="524">
        <v>45</v>
      </c>
      <c r="E1409" s="524">
        <v>1981</v>
      </c>
      <c r="F1409" s="224">
        <f t="shared" si="196"/>
        <v>53.5</v>
      </c>
      <c r="G1409" s="527">
        <v>2.8</v>
      </c>
      <c r="H1409" s="527">
        <v>7.2</v>
      </c>
      <c r="I1409" s="527">
        <v>43.5</v>
      </c>
      <c r="J1409" s="527">
        <v>2250.55</v>
      </c>
      <c r="K1409" s="623">
        <v>43.5</v>
      </c>
      <c r="L1409" s="527">
        <v>2250.55</v>
      </c>
      <c r="M1409" s="582">
        <f t="shared" si="197"/>
        <v>0.019328608562351423</v>
      </c>
      <c r="N1409" s="583">
        <v>231.3</v>
      </c>
      <c r="O1409" s="584">
        <f t="shared" si="200"/>
        <v>4.470707160471885</v>
      </c>
      <c r="P1409" s="227">
        <f t="shared" si="198"/>
        <v>1159.7165137410855</v>
      </c>
      <c r="Q1409" s="664">
        <f t="shared" si="199"/>
        <v>268.24242962831306</v>
      </c>
      <c r="R1409" s="6"/>
      <c r="S1409" s="58"/>
      <c r="T1409" s="58"/>
    </row>
    <row r="1410" spans="1:20" ht="12.75">
      <c r="A1410" s="1784"/>
      <c r="B1410" s="118">
        <v>9</v>
      </c>
      <c r="C1410" s="123"/>
      <c r="D1410" s="116"/>
      <c r="E1410" s="116"/>
      <c r="F1410" s="599"/>
      <c r="G1410" s="599"/>
      <c r="H1410" s="599"/>
      <c r="I1410" s="599"/>
      <c r="J1410" s="599"/>
      <c r="K1410" s="600"/>
      <c r="L1410" s="599"/>
      <c r="M1410" s="601"/>
      <c r="N1410" s="602"/>
      <c r="O1410" s="603"/>
      <c r="P1410" s="227"/>
      <c r="Q1410" s="664"/>
      <c r="R1410" s="6"/>
      <c r="S1410" s="58"/>
      <c r="T1410" s="58"/>
    </row>
    <row r="1411" spans="1:20" ht="13.5" thickBot="1">
      <c r="A1411" s="1698"/>
      <c r="B1411" s="119">
        <v>10</v>
      </c>
      <c r="C1411" s="624"/>
      <c r="D1411" s="531"/>
      <c r="E1411" s="531"/>
      <c r="F1411" s="534"/>
      <c r="G1411" s="534"/>
      <c r="H1411" s="534"/>
      <c r="I1411" s="534"/>
      <c r="J1411" s="534"/>
      <c r="K1411" s="625"/>
      <c r="L1411" s="534"/>
      <c r="M1411" s="590"/>
      <c r="N1411" s="626"/>
      <c r="O1411" s="323"/>
      <c r="P1411" s="323"/>
      <c r="Q1411" s="665"/>
      <c r="R1411" s="6"/>
      <c r="S1411" s="58"/>
      <c r="T1411" s="58"/>
    </row>
    <row r="1412" spans="1:20" ht="12.75">
      <c r="A1412" s="1777" t="s">
        <v>12</v>
      </c>
      <c r="B1412" s="24">
        <v>1</v>
      </c>
      <c r="C1412" s="117" t="s">
        <v>147</v>
      </c>
      <c r="D1412" s="441">
        <v>12</v>
      </c>
      <c r="E1412" s="441">
        <v>1960</v>
      </c>
      <c r="F1412" s="610">
        <f aca="true" t="shared" si="201" ref="F1412:F1420">SUM(G1412+H1412+I1412)</f>
        <v>19.299999999999997</v>
      </c>
      <c r="G1412" s="265">
        <v>0.5</v>
      </c>
      <c r="H1412" s="265">
        <v>1.9</v>
      </c>
      <c r="I1412" s="265">
        <v>16.9</v>
      </c>
      <c r="J1412" s="265">
        <v>531.53</v>
      </c>
      <c r="K1412" s="399">
        <v>15.5</v>
      </c>
      <c r="L1412" s="265">
        <v>488.5</v>
      </c>
      <c r="M1412" s="666">
        <f>SUM(K1412/L1412)</f>
        <v>0.03172978505629478</v>
      </c>
      <c r="N1412" s="667">
        <v>231.3</v>
      </c>
      <c r="O1412" s="668">
        <f>SUM(M1412*N1412)</f>
        <v>7.339099283520983</v>
      </c>
      <c r="P1412" s="422">
        <f aca="true" t="shared" si="202" ref="P1412:P1420">SUM(M1412*60*1000)</f>
        <v>1903.7871033776867</v>
      </c>
      <c r="Q1412" s="669">
        <f t="shared" si="199"/>
        <v>440.345957011259</v>
      </c>
      <c r="R1412" s="6"/>
      <c r="S1412" s="58"/>
      <c r="T1412" s="58"/>
    </row>
    <row r="1413" spans="1:20" ht="12.75">
      <c r="A1413" s="1700"/>
      <c r="B1413" s="26">
        <v>2</v>
      </c>
      <c r="C1413" s="442" t="s">
        <v>278</v>
      </c>
      <c r="D1413" s="443">
        <v>8</v>
      </c>
      <c r="E1413" s="443">
        <v>1975</v>
      </c>
      <c r="F1413" s="271">
        <f t="shared" si="201"/>
        <v>12.4</v>
      </c>
      <c r="G1413" s="271"/>
      <c r="H1413" s="271">
        <v>0</v>
      </c>
      <c r="I1413" s="271">
        <v>12.4</v>
      </c>
      <c r="J1413" s="271">
        <v>402.69</v>
      </c>
      <c r="K1413" s="400">
        <v>12.4</v>
      </c>
      <c r="L1413" s="271">
        <v>402.69</v>
      </c>
      <c r="M1413" s="445">
        <f>SUM(K1413/L1413)</f>
        <v>0.030792917628945343</v>
      </c>
      <c r="N1413" s="446">
        <v>231.3</v>
      </c>
      <c r="O1413" s="447">
        <f aca="true" t="shared" si="203" ref="O1413:O1420">SUM(M1413*N1413)</f>
        <v>7.122401847575058</v>
      </c>
      <c r="P1413" s="422">
        <f t="shared" si="202"/>
        <v>1847.5750577367207</v>
      </c>
      <c r="Q1413" s="669">
        <f t="shared" si="199"/>
        <v>427.34411085450347</v>
      </c>
      <c r="R1413" s="6"/>
      <c r="S1413" s="58"/>
      <c r="T1413" s="58"/>
    </row>
    <row r="1414" spans="1:20" ht="12.75">
      <c r="A1414" s="1700"/>
      <c r="B1414" s="26">
        <v>3</v>
      </c>
      <c r="C1414" s="442" t="s">
        <v>143</v>
      </c>
      <c r="D1414" s="443">
        <v>8</v>
      </c>
      <c r="E1414" s="443">
        <v>1959</v>
      </c>
      <c r="F1414" s="271">
        <f t="shared" si="201"/>
        <v>9.2</v>
      </c>
      <c r="G1414" s="271"/>
      <c r="H1414" s="271">
        <v>0</v>
      </c>
      <c r="I1414" s="271">
        <v>9.2</v>
      </c>
      <c r="J1414" s="271">
        <v>303.83</v>
      </c>
      <c r="K1414" s="400">
        <v>7.8</v>
      </c>
      <c r="L1414" s="271">
        <v>256.9</v>
      </c>
      <c r="M1414" s="445">
        <f aca="true" t="shared" si="204" ref="M1414:M1420">SUM(K1414/L1414)</f>
        <v>0.030362008563643444</v>
      </c>
      <c r="N1414" s="446">
        <v>231.3</v>
      </c>
      <c r="O1414" s="447">
        <f t="shared" si="203"/>
        <v>7.022732580770729</v>
      </c>
      <c r="P1414" s="422">
        <f t="shared" si="202"/>
        <v>1821.7205138186066</v>
      </c>
      <c r="Q1414" s="669">
        <f t="shared" si="199"/>
        <v>421.3639548462437</v>
      </c>
      <c r="R1414" s="6"/>
      <c r="S1414" s="58"/>
      <c r="T1414" s="58"/>
    </row>
    <row r="1415" spans="1:20" ht="12.75">
      <c r="A1415" s="1700"/>
      <c r="B1415" s="26">
        <v>4</v>
      </c>
      <c r="C1415" s="442" t="s">
        <v>141</v>
      </c>
      <c r="D1415" s="443">
        <v>12</v>
      </c>
      <c r="E1415" s="443">
        <v>1962</v>
      </c>
      <c r="F1415" s="271">
        <f t="shared" si="201"/>
        <v>14.9</v>
      </c>
      <c r="G1415" s="271">
        <v>0.6</v>
      </c>
      <c r="H1415" s="271">
        <v>1.8</v>
      </c>
      <c r="I1415" s="271">
        <v>12.5</v>
      </c>
      <c r="J1415" s="271">
        <v>538</v>
      </c>
      <c r="K1415" s="400">
        <v>10.5</v>
      </c>
      <c r="L1415" s="271">
        <v>451.7</v>
      </c>
      <c r="M1415" s="445">
        <f t="shared" si="204"/>
        <v>0.02324551693601948</v>
      </c>
      <c r="N1415" s="446">
        <v>231.3</v>
      </c>
      <c r="O1415" s="447">
        <f t="shared" si="203"/>
        <v>5.376688067301306</v>
      </c>
      <c r="P1415" s="422">
        <f t="shared" si="202"/>
        <v>1394.7310161611688</v>
      </c>
      <c r="Q1415" s="669">
        <f t="shared" si="199"/>
        <v>322.6012840380784</v>
      </c>
      <c r="R1415" s="6"/>
      <c r="S1415" s="58"/>
      <c r="T1415" s="58"/>
    </row>
    <row r="1416" spans="1:20" ht="12.75">
      <c r="A1416" s="1700"/>
      <c r="B1416" s="26">
        <v>5</v>
      </c>
      <c r="C1416" s="442" t="s">
        <v>144</v>
      </c>
      <c r="D1416" s="443">
        <v>34</v>
      </c>
      <c r="E1416" s="443">
        <v>1964</v>
      </c>
      <c r="F1416" s="271">
        <f t="shared" si="201"/>
        <v>30.2</v>
      </c>
      <c r="G1416" s="271">
        <v>1.3</v>
      </c>
      <c r="H1416" s="271">
        <v>0.2</v>
      </c>
      <c r="I1416" s="271">
        <v>28.7</v>
      </c>
      <c r="J1416" s="271">
        <v>1104.75</v>
      </c>
      <c r="K1416" s="400">
        <v>28.7</v>
      </c>
      <c r="L1416" s="271">
        <v>1104.8</v>
      </c>
      <c r="M1416" s="445">
        <f t="shared" si="204"/>
        <v>0.02597755249818972</v>
      </c>
      <c r="N1416" s="446">
        <v>231.3</v>
      </c>
      <c r="O1416" s="447">
        <f t="shared" si="203"/>
        <v>6.008607892831282</v>
      </c>
      <c r="P1416" s="422">
        <f t="shared" si="202"/>
        <v>1558.6531498913832</v>
      </c>
      <c r="Q1416" s="669">
        <f t="shared" si="199"/>
        <v>360.51647356987695</v>
      </c>
      <c r="R1416" s="6"/>
      <c r="S1416" s="58"/>
      <c r="T1416" s="58"/>
    </row>
    <row r="1417" spans="1:20" ht="12.75">
      <c r="A1417" s="1700"/>
      <c r="B1417" s="26">
        <v>6</v>
      </c>
      <c r="C1417" s="442" t="s">
        <v>142</v>
      </c>
      <c r="D1417" s="443">
        <v>8</v>
      </c>
      <c r="E1417" s="443">
        <v>1962</v>
      </c>
      <c r="F1417" s="271">
        <f t="shared" si="201"/>
        <v>11</v>
      </c>
      <c r="G1417" s="271">
        <v>0.6</v>
      </c>
      <c r="H1417" s="271">
        <v>1.3</v>
      </c>
      <c r="I1417" s="271">
        <v>9.1</v>
      </c>
      <c r="J1417" s="271">
        <v>349.3</v>
      </c>
      <c r="K1417" s="400">
        <v>7.9</v>
      </c>
      <c r="L1417" s="271">
        <v>305.787</v>
      </c>
      <c r="M1417" s="445">
        <f t="shared" si="204"/>
        <v>0.025834976634062274</v>
      </c>
      <c r="N1417" s="446">
        <v>231.3</v>
      </c>
      <c r="O1417" s="447">
        <f t="shared" si="203"/>
        <v>5.975630095458604</v>
      </c>
      <c r="P1417" s="422">
        <f t="shared" si="202"/>
        <v>1550.0985980437365</v>
      </c>
      <c r="Q1417" s="669">
        <f t="shared" si="199"/>
        <v>358.5378057275163</v>
      </c>
      <c r="R1417" s="6"/>
      <c r="S1417" s="58"/>
      <c r="T1417" s="58"/>
    </row>
    <row r="1418" spans="1:20" ht="12.75">
      <c r="A1418" s="1700"/>
      <c r="B1418" s="26">
        <v>7</v>
      </c>
      <c r="C1418" s="442" t="s">
        <v>145</v>
      </c>
      <c r="D1418" s="443">
        <v>6</v>
      </c>
      <c r="E1418" s="443" t="s">
        <v>146</v>
      </c>
      <c r="F1418" s="271">
        <f t="shared" si="201"/>
        <v>8.6</v>
      </c>
      <c r="G1418" s="271">
        <v>0.4</v>
      </c>
      <c r="H1418" s="271">
        <v>0.9</v>
      </c>
      <c r="I1418" s="271">
        <v>7.3</v>
      </c>
      <c r="J1418" s="271">
        <v>252.5</v>
      </c>
      <c r="K1418" s="400">
        <v>7.3</v>
      </c>
      <c r="L1418" s="271">
        <v>252.5</v>
      </c>
      <c r="M1418" s="445">
        <f t="shared" si="204"/>
        <v>0.02891089108910891</v>
      </c>
      <c r="N1418" s="446">
        <v>231.3</v>
      </c>
      <c r="O1418" s="447">
        <f t="shared" si="203"/>
        <v>6.687089108910891</v>
      </c>
      <c r="P1418" s="422">
        <f t="shared" si="202"/>
        <v>1734.6534653465344</v>
      </c>
      <c r="Q1418" s="669">
        <f t="shared" si="199"/>
        <v>401.22534653465345</v>
      </c>
      <c r="R1418" s="6"/>
      <c r="S1418" s="58"/>
      <c r="T1418" s="58"/>
    </row>
    <row r="1419" spans="1:20" ht="12.75">
      <c r="A1419" s="1700"/>
      <c r="B1419" s="26">
        <v>8</v>
      </c>
      <c r="C1419" s="442" t="s">
        <v>148</v>
      </c>
      <c r="D1419" s="443">
        <v>9</v>
      </c>
      <c r="E1419" s="443" t="s">
        <v>146</v>
      </c>
      <c r="F1419" s="390">
        <f t="shared" si="201"/>
        <v>5.8</v>
      </c>
      <c r="G1419" s="271"/>
      <c r="H1419" s="271">
        <v>0</v>
      </c>
      <c r="I1419" s="271">
        <v>5.8</v>
      </c>
      <c r="J1419" s="271">
        <v>255.12</v>
      </c>
      <c r="K1419" s="400">
        <v>5.8</v>
      </c>
      <c r="L1419" s="271">
        <v>255.1</v>
      </c>
      <c r="M1419" s="363">
        <f t="shared" si="204"/>
        <v>0.022736181889455115</v>
      </c>
      <c r="N1419" s="446">
        <v>231.3</v>
      </c>
      <c r="O1419" s="447">
        <f t="shared" si="203"/>
        <v>5.258878871030968</v>
      </c>
      <c r="P1419" s="422">
        <f t="shared" si="202"/>
        <v>1364.1709133673069</v>
      </c>
      <c r="Q1419" s="669">
        <f t="shared" si="199"/>
        <v>315.5327322618581</v>
      </c>
      <c r="R1419" s="6"/>
      <c r="S1419" s="58"/>
      <c r="T1419" s="58"/>
    </row>
    <row r="1420" spans="1:20" ht="12.75">
      <c r="A1420" s="1700"/>
      <c r="B1420" s="26">
        <v>9</v>
      </c>
      <c r="C1420" s="32" t="s">
        <v>140</v>
      </c>
      <c r="D1420" s="26">
        <v>28</v>
      </c>
      <c r="E1420" s="26">
        <v>1969</v>
      </c>
      <c r="F1420" s="419">
        <f t="shared" si="201"/>
        <v>23.6</v>
      </c>
      <c r="G1420" s="393">
        <v>0.3</v>
      </c>
      <c r="H1420" s="393">
        <v>0.3</v>
      </c>
      <c r="I1420" s="393">
        <v>23</v>
      </c>
      <c r="J1420" s="393">
        <v>917.1</v>
      </c>
      <c r="K1420" s="416">
        <v>23</v>
      </c>
      <c r="L1420" s="393">
        <v>917.1</v>
      </c>
      <c r="M1420" s="40">
        <f t="shared" si="204"/>
        <v>0.025079053538327335</v>
      </c>
      <c r="N1420" s="446">
        <v>231.3</v>
      </c>
      <c r="O1420" s="422">
        <f t="shared" si="203"/>
        <v>5.8007850834151125</v>
      </c>
      <c r="P1420" s="422">
        <f t="shared" si="202"/>
        <v>1504.74321229964</v>
      </c>
      <c r="Q1420" s="669">
        <f>SUM(O1420*60)</f>
        <v>348.04710500490677</v>
      </c>
      <c r="R1420" s="6"/>
      <c r="S1420" s="58"/>
      <c r="T1420" s="58"/>
    </row>
    <row r="1421" spans="1:20" ht="13.5" thickBot="1">
      <c r="A1421" s="1701"/>
      <c r="B1421" s="29">
        <v>10</v>
      </c>
      <c r="C1421" s="35"/>
      <c r="D1421" s="29"/>
      <c r="E1421" s="29"/>
      <c r="F1421" s="41"/>
      <c r="G1421" s="41"/>
      <c r="H1421" s="41"/>
      <c r="I1421" s="41"/>
      <c r="J1421" s="42"/>
      <c r="K1421" s="36"/>
      <c r="L1421" s="42"/>
      <c r="M1421" s="56"/>
      <c r="N1421" s="41"/>
      <c r="O1421" s="30"/>
      <c r="P1421" s="30"/>
      <c r="Q1421" s="31"/>
      <c r="S1421" s="58"/>
      <c r="T1421" s="58"/>
    </row>
    <row r="1422" spans="17:20" ht="12.75">
      <c r="Q1422" s="141"/>
      <c r="S1422" s="58"/>
      <c r="T1422" s="58"/>
    </row>
    <row r="1423" spans="19:20" ht="12.75">
      <c r="S1423" s="58"/>
      <c r="T1423" s="58"/>
    </row>
    <row r="1424" spans="1:20" s="1120" customFormat="1" ht="15">
      <c r="A1424" s="1705" t="s">
        <v>46</v>
      </c>
      <c r="B1424" s="1705"/>
      <c r="C1424" s="1705"/>
      <c r="D1424" s="1705"/>
      <c r="E1424" s="1705"/>
      <c r="F1424" s="1705"/>
      <c r="G1424" s="1705"/>
      <c r="H1424" s="1705"/>
      <c r="I1424" s="1705"/>
      <c r="J1424" s="1705"/>
      <c r="K1424" s="1705"/>
      <c r="L1424" s="1705"/>
      <c r="M1424" s="1705"/>
      <c r="N1424" s="1705"/>
      <c r="O1424" s="1705"/>
      <c r="P1424" s="1705"/>
      <c r="Q1424" s="1705"/>
      <c r="S1424" s="1121"/>
      <c r="T1424" s="1121"/>
    </row>
    <row r="1425" spans="1:20" ht="13.5" thickBot="1">
      <c r="A1425" s="1706" t="s">
        <v>1169</v>
      </c>
      <c r="B1425" s="1706"/>
      <c r="C1425" s="1706"/>
      <c r="D1425" s="1706"/>
      <c r="E1425" s="1706"/>
      <c r="F1425" s="1706"/>
      <c r="G1425" s="1706"/>
      <c r="H1425" s="1706"/>
      <c r="I1425" s="1706"/>
      <c r="J1425" s="1706"/>
      <c r="K1425" s="1706"/>
      <c r="L1425" s="1706"/>
      <c r="M1425" s="1706"/>
      <c r="N1425" s="1706"/>
      <c r="O1425" s="1706"/>
      <c r="P1425" s="1706"/>
      <c r="Q1425" s="1706"/>
      <c r="S1425" s="58"/>
      <c r="T1425" s="58"/>
    </row>
    <row r="1426" spans="1:20" ht="12.75" customHeight="1">
      <c r="A1426" s="1707" t="s">
        <v>1</v>
      </c>
      <c r="B1426" s="1710" t="s">
        <v>0</v>
      </c>
      <c r="C1426" s="1713" t="s">
        <v>2</v>
      </c>
      <c r="D1426" s="1713" t="s">
        <v>3</v>
      </c>
      <c r="E1426" s="1713" t="s">
        <v>13</v>
      </c>
      <c r="F1426" s="1717" t="s">
        <v>14</v>
      </c>
      <c r="G1426" s="1718"/>
      <c r="H1426" s="1718"/>
      <c r="I1426" s="1719"/>
      <c r="J1426" s="1713" t="s">
        <v>4</v>
      </c>
      <c r="K1426" s="1713" t="s">
        <v>15</v>
      </c>
      <c r="L1426" s="1713" t="s">
        <v>5</v>
      </c>
      <c r="M1426" s="1713" t="s">
        <v>6</v>
      </c>
      <c r="N1426" s="1713" t="s">
        <v>16</v>
      </c>
      <c r="O1426" s="1720" t="s">
        <v>17</v>
      </c>
      <c r="P1426" s="1713" t="s">
        <v>25</v>
      </c>
      <c r="Q1426" s="1722" t="s">
        <v>26</v>
      </c>
      <c r="S1426" s="58"/>
      <c r="T1426" s="58"/>
    </row>
    <row r="1427" spans="1:20" s="2" customFormat="1" ht="33.75">
      <c r="A1427" s="1708"/>
      <c r="B1427" s="1711"/>
      <c r="C1427" s="1714"/>
      <c r="D1427" s="1716"/>
      <c r="E1427" s="1716"/>
      <c r="F1427" s="21" t="s">
        <v>18</v>
      </c>
      <c r="G1427" s="21" t="s">
        <v>19</v>
      </c>
      <c r="H1427" s="21" t="s">
        <v>20</v>
      </c>
      <c r="I1427" s="21" t="s">
        <v>21</v>
      </c>
      <c r="J1427" s="1716"/>
      <c r="K1427" s="1716"/>
      <c r="L1427" s="1716"/>
      <c r="M1427" s="1716"/>
      <c r="N1427" s="1716"/>
      <c r="O1427" s="1721"/>
      <c r="P1427" s="1716"/>
      <c r="Q1427" s="1723"/>
      <c r="S1427" s="58"/>
      <c r="T1427" s="58"/>
    </row>
    <row r="1428" spans="1:20" s="3" customFormat="1" ht="13.5" customHeight="1" thickBot="1">
      <c r="A1428" s="1708"/>
      <c r="B1428" s="1711"/>
      <c r="C1428" s="1714"/>
      <c r="D1428" s="9" t="s">
        <v>7</v>
      </c>
      <c r="E1428" s="9" t="s">
        <v>8</v>
      </c>
      <c r="F1428" s="9" t="s">
        <v>9</v>
      </c>
      <c r="G1428" s="9" t="s">
        <v>9</v>
      </c>
      <c r="H1428" s="9" t="s">
        <v>9</v>
      </c>
      <c r="I1428" s="9" t="s">
        <v>9</v>
      </c>
      <c r="J1428" s="9" t="s">
        <v>22</v>
      </c>
      <c r="K1428" s="9" t="s">
        <v>9</v>
      </c>
      <c r="L1428" s="9" t="s">
        <v>22</v>
      </c>
      <c r="M1428" s="9" t="s">
        <v>23</v>
      </c>
      <c r="N1428" s="9" t="s">
        <v>10</v>
      </c>
      <c r="O1428" s="9" t="s">
        <v>24</v>
      </c>
      <c r="P1428" s="22" t="s">
        <v>27</v>
      </c>
      <c r="Q1428" s="10" t="s">
        <v>28</v>
      </c>
      <c r="S1428" s="58"/>
      <c r="T1428" s="58"/>
    </row>
    <row r="1429" spans="1:20" ht="18.75" customHeight="1">
      <c r="A1429" s="1825" t="s">
        <v>609</v>
      </c>
      <c r="B1429" s="380">
        <v>1</v>
      </c>
      <c r="C1429" s="579"/>
      <c r="D1429" s="519"/>
      <c r="E1429" s="519"/>
      <c r="F1429" s="522"/>
      <c r="G1429" s="522"/>
      <c r="H1429" s="522"/>
      <c r="I1429" s="522"/>
      <c r="J1429" s="522"/>
      <c r="K1429" s="621"/>
      <c r="L1429" s="522"/>
      <c r="M1429" s="674"/>
      <c r="N1429" s="675"/>
      <c r="O1429" s="315"/>
      <c r="P1429" s="315"/>
      <c r="Q1429" s="316"/>
      <c r="R1429" s="6"/>
      <c r="S1429" s="58"/>
      <c r="T1429" s="58"/>
    </row>
    <row r="1430" spans="1:20" ht="12.75" customHeight="1">
      <c r="A1430" s="1826"/>
      <c r="B1430" s="372">
        <v>2</v>
      </c>
      <c r="C1430" s="586"/>
      <c r="D1430" s="524"/>
      <c r="E1430" s="524"/>
      <c r="F1430" s="527"/>
      <c r="G1430" s="527"/>
      <c r="H1430" s="527"/>
      <c r="I1430" s="527"/>
      <c r="J1430" s="527"/>
      <c r="K1430" s="623"/>
      <c r="L1430" s="527"/>
      <c r="M1430" s="587"/>
      <c r="N1430" s="589"/>
      <c r="O1430" s="319"/>
      <c r="P1430" s="319"/>
      <c r="Q1430" s="320"/>
      <c r="R1430" s="6"/>
      <c r="S1430" s="58"/>
      <c r="T1430" s="58"/>
    </row>
    <row r="1431" spans="1:20" ht="12.75">
      <c r="A1431" s="1826"/>
      <c r="B1431" s="372">
        <v>3</v>
      </c>
      <c r="C1431" s="586"/>
      <c r="D1431" s="524"/>
      <c r="E1431" s="524"/>
      <c r="F1431" s="527"/>
      <c r="G1431" s="527"/>
      <c r="H1431" s="527"/>
      <c r="I1431" s="527"/>
      <c r="J1431" s="527"/>
      <c r="K1431" s="623"/>
      <c r="L1431" s="527"/>
      <c r="M1431" s="587"/>
      <c r="N1431" s="589"/>
      <c r="O1431" s="319"/>
      <c r="P1431" s="319"/>
      <c r="Q1431" s="320"/>
      <c r="R1431" s="6"/>
      <c r="S1431" s="58"/>
      <c r="T1431" s="58"/>
    </row>
    <row r="1432" spans="1:20" ht="12.75">
      <c r="A1432" s="1826"/>
      <c r="B1432" s="372">
        <v>4</v>
      </c>
      <c r="C1432" s="586"/>
      <c r="D1432" s="524"/>
      <c r="E1432" s="524"/>
      <c r="F1432" s="527"/>
      <c r="G1432" s="527"/>
      <c r="H1432" s="527"/>
      <c r="I1432" s="527"/>
      <c r="J1432" s="527"/>
      <c r="K1432" s="623"/>
      <c r="L1432" s="527"/>
      <c r="M1432" s="587"/>
      <c r="N1432" s="589"/>
      <c r="O1432" s="319"/>
      <c r="P1432" s="319"/>
      <c r="Q1432" s="320"/>
      <c r="R1432" s="6"/>
      <c r="S1432" s="58"/>
      <c r="T1432" s="58"/>
    </row>
    <row r="1433" spans="1:20" ht="12.75">
      <c r="A1433" s="1826"/>
      <c r="B1433" s="372">
        <v>5</v>
      </c>
      <c r="C1433" s="586"/>
      <c r="D1433" s="524"/>
      <c r="E1433" s="524"/>
      <c r="F1433" s="527"/>
      <c r="G1433" s="527"/>
      <c r="H1433" s="527"/>
      <c r="I1433" s="527"/>
      <c r="J1433" s="527"/>
      <c r="K1433" s="623"/>
      <c r="L1433" s="527"/>
      <c r="M1433" s="587"/>
      <c r="N1433" s="589"/>
      <c r="O1433" s="319"/>
      <c r="P1433" s="319"/>
      <c r="Q1433" s="320"/>
      <c r="S1433" s="58"/>
      <c r="T1433" s="58"/>
    </row>
    <row r="1434" spans="1:20" ht="12.75">
      <c r="A1434" s="1826"/>
      <c r="B1434" s="372">
        <v>6</v>
      </c>
      <c r="C1434" s="586"/>
      <c r="D1434" s="524"/>
      <c r="E1434" s="524"/>
      <c r="F1434" s="527"/>
      <c r="G1434" s="527"/>
      <c r="H1434" s="527"/>
      <c r="I1434" s="527"/>
      <c r="J1434" s="527"/>
      <c r="K1434" s="623"/>
      <c r="L1434" s="527"/>
      <c r="M1434" s="587"/>
      <c r="N1434" s="589"/>
      <c r="O1434" s="319"/>
      <c r="P1434" s="319"/>
      <c r="Q1434" s="320"/>
      <c r="S1434" s="58"/>
      <c r="T1434" s="58"/>
    </row>
    <row r="1435" spans="1:20" ht="12.75">
      <c r="A1435" s="1826"/>
      <c r="B1435" s="372">
        <v>7</v>
      </c>
      <c r="C1435" s="586"/>
      <c r="D1435" s="524"/>
      <c r="E1435" s="524"/>
      <c r="F1435" s="527"/>
      <c r="G1435" s="527"/>
      <c r="H1435" s="527"/>
      <c r="I1435" s="527"/>
      <c r="J1435" s="527"/>
      <c r="K1435" s="623"/>
      <c r="L1435" s="527"/>
      <c r="M1435" s="587"/>
      <c r="N1435" s="589"/>
      <c r="O1435" s="319"/>
      <c r="P1435" s="319"/>
      <c r="Q1435" s="320"/>
      <c r="S1435" s="58"/>
      <c r="T1435" s="58"/>
    </row>
    <row r="1436" spans="1:20" ht="12.75">
      <c r="A1436" s="1826"/>
      <c r="B1436" s="372">
        <v>8</v>
      </c>
      <c r="C1436" s="586"/>
      <c r="D1436" s="524"/>
      <c r="E1436" s="524"/>
      <c r="F1436" s="527"/>
      <c r="G1436" s="527"/>
      <c r="H1436" s="527"/>
      <c r="I1436" s="527"/>
      <c r="J1436" s="527"/>
      <c r="K1436" s="623"/>
      <c r="L1436" s="527"/>
      <c r="M1436" s="587"/>
      <c r="N1436" s="589"/>
      <c r="O1436" s="319"/>
      <c r="P1436" s="319"/>
      <c r="Q1436" s="320"/>
      <c r="S1436" s="58"/>
      <c r="T1436" s="58"/>
    </row>
    <row r="1437" spans="1:20" ht="12.75">
      <c r="A1437" s="1826"/>
      <c r="B1437" s="372">
        <v>9</v>
      </c>
      <c r="C1437" s="586"/>
      <c r="D1437" s="524"/>
      <c r="E1437" s="524"/>
      <c r="F1437" s="527"/>
      <c r="G1437" s="527"/>
      <c r="H1437" s="527"/>
      <c r="I1437" s="527"/>
      <c r="J1437" s="527"/>
      <c r="K1437" s="623"/>
      <c r="L1437" s="527"/>
      <c r="M1437" s="587"/>
      <c r="N1437" s="589"/>
      <c r="O1437" s="319"/>
      <c r="P1437" s="319"/>
      <c r="Q1437" s="320"/>
      <c r="S1437" s="58"/>
      <c r="T1437" s="58"/>
    </row>
    <row r="1438" spans="1:20" ht="13.5" thickBot="1">
      <c r="A1438" s="1827"/>
      <c r="B1438" s="376" t="s">
        <v>39</v>
      </c>
      <c r="C1438" s="624"/>
      <c r="D1438" s="531"/>
      <c r="E1438" s="531"/>
      <c r="F1438" s="534"/>
      <c r="G1438" s="534"/>
      <c r="H1438" s="534"/>
      <c r="I1438" s="534"/>
      <c r="J1438" s="534"/>
      <c r="K1438" s="625"/>
      <c r="L1438" s="534"/>
      <c r="M1438" s="590"/>
      <c r="N1438" s="626"/>
      <c r="O1438" s="323"/>
      <c r="P1438" s="323"/>
      <c r="Q1438" s="324"/>
      <c r="S1438" s="58"/>
      <c r="T1438" s="58"/>
    </row>
    <row r="1439" spans="1:20" ht="12.75">
      <c r="A1439" s="1876" t="s">
        <v>575</v>
      </c>
      <c r="B1439" s="55">
        <v>1</v>
      </c>
      <c r="C1439" s="117" t="s">
        <v>1017</v>
      </c>
      <c r="D1439" s="441">
        <v>8</v>
      </c>
      <c r="E1439" s="441">
        <v>1967</v>
      </c>
      <c r="F1439" s="265">
        <v>12.157108</v>
      </c>
      <c r="G1439" s="265">
        <v>0.306</v>
      </c>
      <c r="H1439" s="265">
        <v>1.171</v>
      </c>
      <c r="I1439" s="265">
        <v>10.680108</v>
      </c>
      <c r="J1439" s="265">
        <v>335.29</v>
      </c>
      <c r="K1439" s="399">
        <v>10.7</v>
      </c>
      <c r="L1439" s="390">
        <v>335.3</v>
      </c>
      <c r="M1439" s="363">
        <f>K1439/L1439</f>
        <v>0.03191172084700268</v>
      </c>
      <c r="N1439" s="364">
        <v>211.13</v>
      </c>
      <c r="O1439" s="365">
        <f>M1439*N1439</f>
        <v>6.737521622427676</v>
      </c>
      <c r="P1439" s="365">
        <f>M1439*60*1000</f>
        <v>1914.703250820161</v>
      </c>
      <c r="Q1439" s="366">
        <f>P1439*N1439/1000</f>
        <v>404.2512973456606</v>
      </c>
      <c r="S1439" s="58"/>
      <c r="T1439" s="58"/>
    </row>
    <row r="1440" spans="1:20" ht="12.75">
      <c r="A1440" s="1829"/>
      <c r="B1440" s="26">
        <v>2</v>
      </c>
      <c r="C1440" s="442" t="s">
        <v>128</v>
      </c>
      <c r="D1440" s="443">
        <v>8</v>
      </c>
      <c r="E1440" s="443">
        <v>1968</v>
      </c>
      <c r="F1440" s="271">
        <v>13.446</v>
      </c>
      <c r="G1440" s="271">
        <v>0.204</v>
      </c>
      <c r="H1440" s="271">
        <v>1.28</v>
      </c>
      <c r="I1440" s="271">
        <v>11.962</v>
      </c>
      <c r="J1440" s="271">
        <v>390.08</v>
      </c>
      <c r="K1440" s="400">
        <v>11.962</v>
      </c>
      <c r="L1440" s="271">
        <v>390.08</v>
      </c>
      <c r="M1440" s="445">
        <f aca="true" t="shared" si="205" ref="M1440:M1445">K1440/L1440</f>
        <v>0.030665504511894995</v>
      </c>
      <c r="N1440" s="446">
        <v>211.13</v>
      </c>
      <c r="O1440" s="447">
        <f aca="true" t="shared" si="206" ref="O1440:O1445">M1440*N1440</f>
        <v>6.47440796759639</v>
      </c>
      <c r="P1440" s="365">
        <f aca="true" t="shared" si="207" ref="P1440:P1445">M1440*60*1000</f>
        <v>1839.9302707136997</v>
      </c>
      <c r="Q1440" s="448">
        <f aca="true" t="shared" si="208" ref="Q1440:Q1445">P1440*N1440/1000</f>
        <v>388.4644780557834</v>
      </c>
      <c r="S1440" s="58"/>
      <c r="T1440" s="58"/>
    </row>
    <row r="1441" spans="1:20" ht="12.75">
      <c r="A1441" s="1829"/>
      <c r="B1441" s="26">
        <v>3</v>
      </c>
      <c r="C1441" s="442" t="s">
        <v>1018</v>
      </c>
      <c r="D1441" s="443">
        <v>8</v>
      </c>
      <c r="E1441" s="443">
        <v>1967</v>
      </c>
      <c r="F1441" s="271">
        <v>13.52</v>
      </c>
      <c r="G1441" s="271">
        <v>0.714</v>
      </c>
      <c r="H1441" s="271">
        <v>1.28</v>
      </c>
      <c r="I1441" s="271">
        <v>11.5263</v>
      </c>
      <c r="J1441" s="271">
        <v>396.24</v>
      </c>
      <c r="K1441" s="400">
        <v>11.5263</v>
      </c>
      <c r="L1441" s="271">
        <v>396.2</v>
      </c>
      <c r="M1441" s="445">
        <f t="shared" si="205"/>
        <v>0.029092125189298337</v>
      </c>
      <c r="N1441" s="446">
        <v>211.13</v>
      </c>
      <c r="O1441" s="447">
        <f t="shared" si="206"/>
        <v>6.142220391216558</v>
      </c>
      <c r="P1441" s="365">
        <f t="shared" si="207"/>
        <v>1745.5275113579003</v>
      </c>
      <c r="Q1441" s="448">
        <f t="shared" si="208"/>
        <v>368.5332234729935</v>
      </c>
      <c r="S1441" s="58"/>
      <c r="T1441" s="58"/>
    </row>
    <row r="1442" spans="1:20" ht="12.75">
      <c r="A1442" s="1829"/>
      <c r="B1442" s="26">
        <v>4</v>
      </c>
      <c r="C1442" s="442" t="s">
        <v>1019</v>
      </c>
      <c r="D1442" s="443">
        <v>8</v>
      </c>
      <c r="E1442" s="443">
        <v>1981</v>
      </c>
      <c r="F1442" s="271">
        <v>13.622</v>
      </c>
      <c r="G1442" s="271">
        <v>0.459</v>
      </c>
      <c r="H1442" s="271">
        <v>1.38557</v>
      </c>
      <c r="I1442" s="271">
        <v>11.7774</v>
      </c>
      <c r="J1442" s="271">
        <v>411.28</v>
      </c>
      <c r="K1442" s="400">
        <v>11.7774</v>
      </c>
      <c r="L1442" s="271">
        <v>411.3</v>
      </c>
      <c r="M1442" s="445">
        <f t="shared" si="205"/>
        <v>0.02863457330415755</v>
      </c>
      <c r="N1442" s="446">
        <v>211.13</v>
      </c>
      <c r="O1442" s="447">
        <f t="shared" si="206"/>
        <v>6.045617461706783</v>
      </c>
      <c r="P1442" s="365">
        <f t="shared" si="207"/>
        <v>1718.074398249453</v>
      </c>
      <c r="Q1442" s="448">
        <f t="shared" si="208"/>
        <v>362.737047702407</v>
      </c>
      <c r="S1442" s="58"/>
      <c r="T1442" s="58"/>
    </row>
    <row r="1443" spans="1:20" ht="12.75">
      <c r="A1443" s="1829"/>
      <c r="B1443" s="26">
        <v>5</v>
      </c>
      <c r="C1443" s="442" t="s">
        <v>1020</v>
      </c>
      <c r="D1443" s="443">
        <v>8</v>
      </c>
      <c r="E1443" s="443">
        <v>1982</v>
      </c>
      <c r="F1443" s="271">
        <v>13.258</v>
      </c>
      <c r="G1443" s="271">
        <v>1.224</v>
      </c>
      <c r="H1443" s="271">
        <v>1.28</v>
      </c>
      <c r="I1443" s="271">
        <v>10.754</v>
      </c>
      <c r="J1443" s="271">
        <v>394.56</v>
      </c>
      <c r="K1443" s="400">
        <v>10.754</v>
      </c>
      <c r="L1443" s="271">
        <v>394.56</v>
      </c>
      <c r="M1443" s="445">
        <f t="shared" si="205"/>
        <v>0.02725567721005677</v>
      </c>
      <c r="N1443" s="446">
        <v>211.13</v>
      </c>
      <c r="O1443" s="447">
        <f t="shared" si="206"/>
        <v>5.754491129359286</v>
      </c>
      <c r="P1443" s="365">
        <f t="shared" si="207"/>
        <v>1635.3406326034062</v>
      </c>
      <c r="Q1443" s="448">
        <f t="shared" si="208"/>
        <v>345.26946776155717</v>
      </c>
      <c r="S1443" s="58"/>
      <c r="T1443" s="58"/>
    </row>
    <row r="1444" spans="1:20" ht="12.75">
      <c r="A1444" s="1829"/>
      <c r="B1444" s="26">
        <v>6</v>
      </c>
      <c r="C1444" s="442" t="s">
        <v>1021</v>
      </c>
      <c r="D1444" s="443">
        <v>20</v>
      </c>
      <c r="E1444" s="443">
        <v>1982</v>
      </c>
      <c r="F1444" s="271">
        <v>31.876</v>
      </c>
      <c r="G1444" s="271">
        <v>1.224</v>
      </c>
      <c r="H1444" s="271">
        <v>3.491</v>
      </c>
      <c r="I1444" s="271">
        <v>27.161</v>
      </c>
      <c r="J1444" s="271">
        <v>1036.5</v>
      </c>
      <c r="K1444" s="400">
        <v>27.2</v>
      </c>
      <c r="L1444" s="271">
        <v>1036.5</v>
      </c>
      <c r="M1444" s="445">
        <f t="shared" si="205"/>
        <v>0.026242161119150988</v>
      </c>
      <c r="N1444" s="446">
        <v>211.13</v>
      </c>
      <c r="O1444" s="447">
        <f t="shared" si="206"/>
        <v>5.540507477086348</v>
      </c>
      <c r="P1444" s="365">
        <f t="shared" si="207"/>
        <v>1574.5296671490592</v>
      </c>
      <c r="Q1444" s="448">
        <f t="shared" si="208"/>
        <v>332.4304486251809</v>
      </c>
      <c r="S1444" s="58"/>
      <c r="T1444" s="58"/>
    </row>
    <row r="1445" spans="1:20" ht="12.75">
      <c r="A1445" s="1829"/>
      <c r="B1445" s="26">
        <v>6</v>
      </c>
      <c r="C1445" s="442" t="s">
        <v>1022</v>
      </c>
      <c r="D1445" s="443">
        <v>30</v>
      </c>
      <c r="E1445" s="443">
        <v>1990</v>
      </c>
      <c r="F1445" s="271">
        <v>54.856</v>
      </c>
      <c r="G1445" s="271">
        <v>2.346</v>
      </c>
      <c r="H1445" s="271">
        <v>4.8</v>
      </c>
      <c r="I1445" s="271">
        <v>47.71</v>
      </c>
      <c r="J1445" s="271">
        <v>1996.3</v>
      </c>
      <c r="K1445" s="400">
        <v>47.7</v>
      </c>
      <c r="L1445" s="271">
        <v>1996.3</v>
      </c>
      <c r="M1445" s="445">
        <f t="shared" si="205"/>
        <v>0.023894204277914142</v>
      </c>
      <c r="N1445" s="446">
        <v>211.13</v>
      </c>
      <c r="O1445" s="447">
        <f t="shared" si="206"/>
        <v>5.044783349196012</v>
      </c>
      <c r="P1445" s="365">
        <f t="shared" si="207"/>
        <v>1433.6522566748483</v>
      </c>
      <c r="Q1445" s="448">
        <f t="shared" si="208"/>
        <v>302.68700095176075</v>
      </c>
      <c r="S1445" s="58"/>
      <c r="T1445" s="58"/>
    </row>
    <row r="1446" spans="1:20" ht="12" customHeight="1">
      <c r="A1446" s="1829"/>
      <c r="B1446" s="26">
        <v>8</v>
      </c>
      <c r="C1446" s="442"/>
      <c r="D1446" s="443"/>
      <c r="E1446" s="443"/>
      <c r="F1446" s="271"/>
      <c r="G1446" s="271"/>
      <c r="H1446" s="271"/>
      <c r="I1446" s="271"/>
      <c r="J1446" s="271"/>
      <c r="K1446" s="400"/>
      <c r="L1446" s="271"/>
      <c r="M1446" s="445"/>
      <c r="N1446" s="446"/>
      <c r="O1446" s="447"/>
      <c r="P1446" s="447"/>
      <c r="Q1446" s="448"/>
      <c r="S1446" s="58"/>
      <c r="T1446" s="58"/>
    </row>
    <row r="1447" spans="1:20" ht="12.75" customHeight="1">
      <c r="A1447" s="1829"/>
      <c r="B1447" s="26">
        <v>9</v>
      </c>
      <c r="C1447" s="611"/>
      <c r="D1447" s="443"/>
      <c r="E1447" s="443"/>
      <c r="F1447" s="442"/>
      <c r="G1447" s="442"/>
      <c r="H1447" s="442"/>
      <c r="I1447" s="442"/>
      <c r="J1447" s="442"/>
      <c r="K1447" s="442"/>
      <c r="L1447" s="442"/>
      <c r="M1447" s="445"/>
      <c r="N1447" s="442"/>
      <c r="O1447" s="447"/>
      <c r="P1447" s="447"/>
      <c r="Q1447" s="448"/>
      <c r="S1447" s="58"/>
      <c r="T1447" s="58"/>
    </row>
    <row r="1448" spans="1:20" ht="13.5" thickBot="1">
      <c r="A1448" s="1830"/>
      <c r="B1448" s="29" t="s">
        <v>39</v>
      </c>
      <c r="C1448" s="612"/>
      <c r="D1448" s="450"/>
      <c r="E1448" s="450"/>
      <c r="F1448" s="449"/>
      <c r="G1448" s="449"/>
      <c r="H1448" s="449"/>
      <c r="I1448" s="449"/>
      <c r="J1448" s="449"/>
      <c r="K1448" s="449"/>
      <c r="L1448" s="449"/>
      <c r="M1448" s="452"/>
      <c r="N1448" s="449"/>
      <c r="O1448" s="455"/>
      <c r="P1448" s="455"/>
      <c r="Q1448" s="273"/>
      <c r="S1448" s="58"/>
      <c r="T1448" s="58"/>
    </row>
    <row r="1449" spans="19:20" ht="12.75">
      <c r="S1449" s="58"/>
      <c r="T1449" s="58"/>
    </row>
    <row r="1450" spans="19:20" ht="12.75">
      <c r="S1450" s="58"/>
      <c r="T1450" s="58"/>
    </row>
    <row r="1451" spans="1:20" ht="15">
      <c r="A1451" s="1705" t="s">
        <v>54</v>
      </c>
      <c r="B1451" s="1705"/>
      <c r="C1451" s="1705"/>
      <c r="D1451" s="1705"/>
      <c r="E1451" s="1705"/>
      <c r="F1451" s="1705"/>
      <c r="G1451" s="1705"/>
      <c r="H1451" s="1705"/>
      <c r="I1451" s="1705"/>
      <c r="J1451" s="1705"/>
      <c r="K1451" s="1705"/>
      <c r="L1451" s="1705"/>
      <c r="M1451" s="1705"/>
      <c r="N1451" s="1705"/>
      <c r="O1451" s="1705"/>
      <c r="P1451" s="1705"/>
      <c r="Q1451" s="1705"/>
      <c r="S1451" s="1122"/>
      <c r="T1451" s="1122"/>
    </row>
    <row r="1452" spans="1:20" ht="13.5" thickBot="1">
      <c r="A1452" s="1706" t="s">
        <v>663</v>
      </c>
      <c r="B1452" s="1706"/>
      <c r="C1452" s="1706"/>
      <c r="D1452" s="1706"/>
      <c r="E1452" s="1706"/>
      <c r="F1452" s="1706"/>
      <c r="G1452" s="1706"/>
      <c r="H1452" s="1706"/>
      <c r="I1452" s="1706"/>
      <c r="J1452" s="1706"/>
      <c r="K1452" s="1706"/>
      <c r="L1452" s="1706"/>
      <c r="M1452" s="1706"/>
      <c r="N1452" s="1706"/>
      <c r="O1452" s="1706"/>
      <c r="P1452" s="1706"/>
      <c r="Q1452" s="1706"/>
      <c r="S1452" s="58"/>
      <c r="T1452" s="58"/>
    </row>
    <row r="1453" spans="1:20" ht="12.75" customHeight="1">
      <c r="A1453" s="1707" t="s">
        <v>1</v>
      </c>
      <c r="B1453" s="1710" t="s">
        <v>0</v>
      </c>
      <c r="C1453" s="1713" t="s">
        <v>2</v>
      </c>
      <c r="D1453" s="1713" t="s">
        <v>3</v>
      </c>
      <c r="E1453" s="1713" t="s">
        <v>13</v>
      </c>
      <c r="F1453" s="1717" t="s">
        <v>14</v>
      </c>
      <c r="G1453" s="1718"/>
      <c r="H1453" s="1718"/>
      <c r="I1453" s="1719"/>
      <c r="J1453" s="1713" t="s">
        <v>4</v>
      </c>
      <c r="K1453" s="1713" t="s">
        <v>15</v>
      </c>
      <c r="L1453" s="1713" t="s">
        <v>5</v>
      </c>
      <c r="M1453" s="1713" t="s">
        <v>6</v>
      </c>
      <c r="N1453" s="1713" t="s">
        <v>16</v>
      </c>
      <c r="O1453" s="1720" t="s">
        <v>17</v>
      </c>
      <c r="P1453" s="1713" t="s">
        <v>25</v>
      </c>
      <c r="Q1453" s="1722" t="s">
        <v>26</v>
      </c>
      <c r="S1453" s="58"/>
      <c r="T1453" s="58"/>
    </row>
    <row r="1454" spans="1:20" s="2" customFormat="1" ht="33.75">
      <c r="A1454" s="1708"/>
      <c r="B1454" s="1711"/>
      <c r="C1454" s="1714"/>
      <c r="D1454" s="1716"/>
      <c r="E1454" s="1716"/>
      <c r="F1454" s="21" t="s">
        <v>18</v>
      </c>
      <c r="G1454" s="21" t="s">
        <v>19</v>
      </c>
      <c r="H1454" s="21" t="s">
        <v>20</v>
      </c>
      <c r="I1454" s="21" t="s">
        <v>21</v>
      </c>
      <c r="J1454" s="1716"/>
      <c r="K1454" s="1716"/>
      <c r="L1454" s="1716"/>
      <c r="M1454" s="1716"/>
      <c r="N1454" s="1716"/>
      <c r="O1454" s="1721"/>
      <c r="P1454" s="1716"/>
      <c r="Q1454" s="1723"/>
      <c r="S1454" s="58"/>
      <c r="T1454" s="58"/>
    </row>
    <row r="1455" spans="1:20" s="3" customFormat="1" ht="13.5" customHeight="1" thickBot="1">
      <c r="A1455" s="1709"/>
      <c r="B1455" s="1712"/>
      <c r="C1455" s="1715"/>
      <c r="D1455" s="43" t="s">
        <v>7</v>
      </c>
      <c r="E1455" s="43" t="s">
        <v>8</v>
      </c>
      <c r="F1455" s="43" t="s">
        <v>9</v>
      </c>
      <c r="G1455" s="43" t="s">
        <v>9</v>
      </c>
      <c r="H1455" s="43" t="s">
        <v>9</v>
      </c>
      <c r="I1455" s="43" t="s">
        <v>9</v>
      </c>
      <c r="J1455" s="43" t="s">
        <v>22</v>
      </c>
      <c r="K1455" s="43" t="s">
        <v>9</v>
      </c>
      <c r="L1455" s="43" t="s">
        <v>22</v>
      </c>
      <c r="M1455" s="43" t="s">
        <v>83</v>
      </c>
      <c r="N1455" s="43" t="s">
        <v>10</v>
      </c>
      <c r="O1455" s="43" t="s">
        <v>84</v>
      </c>
      <c r="P1455" s="44" t="s">
        <v>27</v>
      </c>
      <c r="Q1455" s="45" t="s">
        <v>28</v>
      </c>
      <c r="S1455" s="58"/>
      <c r="T1455" s="58"/>
    </row>
    <row r="1456" spans="1:20" s="3" customFormat="1" ht="13.5" customHeight="1">
      <c r="A1456" s="1730" t="s">
        <v>570</v>
      </c>
      <c r="B1456" s="65">
        <v>1</v>
      </c>
      <c r="C1456" s="560" t="s">
        <v>662</v>
      </c>
      <c r="D1456" s="561">
        <v>11</v>
      </c>
      <c r="E1456" s="561">
        <v>2011</v>
      </c>
      <c r="F1456" s="113">
        <f>G1456+H1456+I1456+J1456</f>
        <v>716.1750020000001</v>
      </c>
      <c r="G1456" s="113">
        <v>0.704124</v>
      </c>
      <c r="H1456" s="113">
        <v>1.76</v>
      </c>
      <c r="I1456" s="113">
        <v>5.110878</v>
      </c>
      <c r="J1456" s="113">
        <v>708.6</v>
      </c>
      <c r="K1456" s="409">
        <f>I1456</f>
        <v>5.110878</v>
      </c>
      <c r="L1456" s="113">
        <v>639.12</v>
      </c>
      <c r="M1456" s="406">
        <f>0.007839</f>
        <v>0.007839</v>
      </c>
      <c r="N1456" s="405">
        <v>300.84</v>
      </c>
      <c r="O1456" s="411">
        <f>M1456*N1456</f>
        <v>2.35828476</v>
      </c>
      <c r="P1456" s="411">
        <f>M1456*60*1000</f>
        <v>470.34000000000003</v>
      </c>
      <c r="Q1456" s="190">
        <f>P1456*N1456/1000</f>
        <v>141.4970856</v>
      </c>
      <c r="S1456" s="58"/>
      <c r="T1456" s="58"/>
    </row>
    <row r="1457" spans="1:20" s="3" customFormat="1" ht="13.5" customHeight="1">
      <c r="A1457" s="1731"/>
      <c r="B1457" s="69">
        <v>2</v>
      </c>
      <c r="C1457" s="563"/>
      <c r="D1457" s="474"/>
      <c r="E1457" s="474"/>
      <c r="F1457" s="477"/>
      <c r="G1457" s="477"/>
      <c r="H1457" s="477"/>
      <c r="I1457" s="477"/>
      <c r="J1457" s="477"/>
      <c r="K1457" s="614"/>
      <c r="L1457" s="477"/>
      <c r="M1457" s="564"/>
      <c r="N1457" s="613"/>
      <c r="O1457" s="194"/>
      <c r="P1457" s="411"/>
      <c r="Q1457" s="195"/>
      <c r="S1457" s="58"/>
      <c r="T1457" s="58"/>
    </row>
    <row r="1458" spans="1:20" s="3" customFormat="1" ht="13.5" customHeight="1">
      <c r="A1458" s="1755"/>
      <c r="B1458" s="61">
        <v>3</v>
      </c>
      <c r="C1458" s="563"/>
      <c r="D1458" s="474"/>
      <c r="E1458" s="474"/>
      <c r="F1458" s="477"/>
      <c r="G1458" s="477"/>
      <c r="H1458" s="477"/>
      <c r="I1458" s="477"/>
      <c r="J1458" s="477"/>
      <c r="K1458" s="614"/>
      <c r="L1458" s="477"/>
      <c r="M1458" s="564"/>
      <c r="N1458" s="613"/>
      <c r="O1458" s="194"/>
      <c r="P1458" s="411"/>
      <c r="Q1458" s="195"/>
      <c r="S1458" s="58"/>
      <c r="T1458" s="58"/>
    </row>
    <row r="1459" spans="1:20" s="3" customFormat="1" ht="13.5" customHeight="1">
      <c r="A1459" s="1755"/>
      <c r="B1459" s="61">
        <v>4</v>
      </c>
      <c r="C1459" s="563"/>
      <c r="D1459" s="474"/>
      <c r="E1459" s="474"/>
      <c r="F1459" s="477"/>
      <c r="G1459" s="477"/>
      <c r="H1459" s="477"/>
      <c r="I1459" s="477"/>
      <c r="J1459" s="477"/>
      <c r="K1459" s="614"/>
      <c r="L1459" s="477"/>
      <c r="M1459" s="564"/>
      <c r="N1459" s="613"/>
      <c r="O1459" s="194"/>
      <c r="P1459" s="411"/>
      <c r="Q1459" s="195"/>
      <c r="S1459" s="58"/>
      <c r="T1459" s="58"/>
    </row>
    <row r="1460" spans="1:20" s="3" customFormat="1" ht="13.5" customHeight="1">
      <c r="A1460" s="1755"/>
      <c r="B1460" s="61">
        <v>5</v>
      </c>
      <c r="C1460" s="563"/>
      <c r="D1460" s="474"/>
      <c r="E1460" s="474"/>
      <c r="F1460" s="477"/>
      <c r="G1460" s="477"/>
      <c r="H1460" s="477"/>
      <c r="I1460" s="477"/>
      <c r="J1460" s="477"/>
      <c r="K1460" s="614"/>
      <c r="L1460" s="477"/>
      <c r="M1460" s="564"/>
      <c r="N1460" s="613"/>
      <c r="O1460" s="194"/>
      <c r="P1460" s="411"/>
      <c r="Q1460" s="195"/>
      <c r="S1460" s="58"/>
      <c r="T1460" s="58"/>
    </row>
    <row r="1461" spans="1:20" s="3" customFormat="1" ht="13.5" customHeight="1">
      <c r="A1461" s="1755"/>
      <c r="B1461" s="70">
        <v>6</v>
      </c>
      <c r="C1461" s="563"/>
      <c r="D1461" s="474"/>
      <c r="E1461" s="474"/>
      <c r="F1461" s="477"/>
      <c r="G1461" s="477"/>
      <c r="H1461" s="477"/>
      <c r="I1461" s="477"/>
      <c r="J1461" s="477"/>
      <c r="K1461" s="614"/>
      <c r="L1461" s="477"/>
      <c r="M1461" s="564"/>
      <c r="N1461" s="613"/>
      <c r="O1461" s="194"/>
      <c r="P1461" s="411"/>
      <c r="Q1461" s="195"/>
      <c r="S1461" s="58"/>
      <c r="T1461" s="58"/>
    </row>
    <row r="1462" spans="1:20" s="3" customFormat="1" ht="13.5" customHeight="1" thickBot="1">
      <c r="A1462" s="1755"/>
      <c r="B1462" s="70"/>
      <c r="C1462" s="1123"/>
      <c r="D1462" s="1124"/>
      <c r="E1462" s="1125"/>
      <c r="F1462" s="1126"/>
      <c r="G1462" s="1126"/>
      <c r="H1462" s="1126"/>
      <c r="I1462" s="1126"/>
      <c r="J1462" s="1124"/>
      <c r="K1462" s="1126"/>
      <c r="L1462" s="1124"/>
      <c r="M1462" s="1127"/>
      <c r="N1462" s="1128"/>
      <c r="O1462" s="1128"/>
      <c r="P1462" s="1128"/>
      <c r="Q1462" s="1129"/>
      <c r="S1462" s="58"/>
      <c r="T1462" s="58"/>
    </row>
    <row r="1463" spans="1:20" ht="12.75" customHeight="1">
      <c r="A1463" s="1726" t="s">
        <v>571</v>
      </c>
      <c r="B1463" s="380">
        <v>1</v>
      </c>
      <c r="C1463" s="579" t="s">
        <v>279</v>
      </c>
      <c r="D1463" s="519">
        <v>30</v>
      </c>
      <c r="E1463" s="519">
        <v>1990</v>
      </c>
      <c r="F1463" s="522">
        <f>G1463+H1463+I1463</f>
        <v>36.952003</v>
      </c>
      <c r="G1463" s="522">
        <v>1.874838</v>
      </c>
      <c r="H1463" s="522">
        <v>5.1</v>
      </c>
      <c r="I1463" s="522">
        <v>29.977165</v>
      </c>
      <c r="J1463" s="522">
        <v>1607</v>
      </c>
      <c r="K1463" s="621">
        <f>I1463</f>
        <v>29.977165</v>
      </c>
      <c r="L1463" s="522">
        <f>J1463</f>
        <v>1607</v>
      </c>
      <c r="M1463" s="674">
        <f>K1463/L1463</f>
        <v>0.01865411636589919</v>
      </c>
      <c r="N1463" s="675">
        <f>276*1.09</f>
        <v>300.84000000000003</v>
      </c>
      <c r="O1463" s="315">
        <f>M1463*N1463</f>
        <v>5.611904367517114</v>
      </c>
      <c r="P1463" s="315">
        <f>M1463*60*1000</f>
        <v>1119.2469819539515</v>
      </c>
      <c r="Q1463" s="316">
        <f>P1463*N1463/1000</f>
        <v>336.7142620510268</v>
      </c>
      <c r="R1463" s="6"/>
      <c r="S1463" s="58"/>
      <c r="T1463" s="58"/>
    </row>
    <row r="1464" spans="1:20" ht="12.75" customHeight="1">
      <c r="A1464" s="1769"/>
      <c r="B1464" s="372">
        <v>2</v>
      </c>
      <c r="C1464" s="586" t="s">
        <v>664</v>
      </c>
      <c r="D1464" s="524">
        <v>20</v>
      </c>
      <c r="E1464" s="524">
        <v>1989</v>
      </c>
      <c r="F1464" s="527">
        <f aca="true" t="shared" si="209" ref="F1464:F1472">G1464+H1464+I1464</f>
        <v>21.883998</v>
      </c>
      <c r="G1464" s="527">
        <v>1.446384</v>
      </c>
      <c r="H1464" s="527">
        <v>3.4255</v>
      </c>
      <c r="I1464" s="527">
        <v>17.012114</v>
      </c>
      <c r="J1464" s="527">
        <v>1048.7</v>
      </c>
      <c r="K1464" s="623">
        <f aca="true" t="shared" si="210" ref="K1464:L1472">I1464</f>
        <v>17.012114</v>
      </c>
      <c r="L1464" s="527">
        <f t="shared" si="210"/>
        <v>1048.7</v>
      </c>
      <c r="M1464" s="587">
        <f aca="true" t="shared" si="211" ref="M1464:M1472">K1464/L1464</f>
        <v>0.016222097835415276</v>
      </c>
      <c r="N1464" s="589">
        <f aca="true" t="shared" si="212" ref="N1464:N1472">276*1.09</f>
        <v>300.84000000000003</v>
      </c>
      <c r="O1464" s="319">
        <f aca="true" t="shared" si="213" ref="O1464:O1472">M1464*N1464</f>
        <v>4.880255912806332</v>
      </c>
      <c r="P1464" s="319">
        <f aca="true" t="shared" si="214" ref="P1464:P1472">M1464*60*1000</f>
        <v>973.3258701249166</v>
      </c>
      <c r="Q1464" s="320">
        <f aca="true" t="shared" si="215" ref="Q1464:Q1472">P1464*N1464/1000</f>
        <v>292.81535476837996</v>
      </c>
      <c r="R1464" s="6"/>
      <c r="S1464" s="58"/>
      <c r="T1464" s="58"/>
    </row>
    <row r="1465" spans="1:20" ht="12.75">
      <c r="A1465" s="1769"/>
      <c r="B1465" s="372">
        <v>3</v>
      </c>
      <c r="C1465" s="586" t="s">
        <v>131</v>
      </c>
      <c r="D1465" s="524">
        <v>9</v>
      </c>
      <c r="E1465" s="524">
        <v>1990</v>
      </c>
      <c r="F1465" s="527">
        <f t="shared" si="209"/>
        <v>12.123999000000001</v>
      </c>
      <c r="G1465" s="527">
        <v>0.682697</v>
      </c>
      <c r="H1465" s="527">
        <v>1.44</v>
      </c>
      <c r="I1465" s="527">
        <v>10.001302</v>
      </c>
      <c r="J1465" s="527">
        <v>464.1</v>
      </c>
      <c r="K1465" s="623">
        <f t="shared" si="210"/>
        <v>10.001302</v>
      </c>
      <c r="L1465" s="527">
        <f t="shared" si="210"/>
        <v>464.1</v>
      </c>
      <c r="M1465" s="587">
        <f t="shared" si="211"/>
        <v>0.021549885800474036</v>
      </c>
      <c r="N1465" s="589">
        <f t="shared" si="212"/>
        <v>300.84000000000003</v>
      </c>
      <c r="O1465" s="319">
        <f t="shared" si="213"/>
        <v>6.48306764421461</v>
      </c>
      <c r="P1465" s="319">
        <f t="shared" si="214"/>
        <v>1292.9931480284422</v>
      </c>
      <c r="Q1465" s="320">
        <f t="shared" si="215"/>
        <v>388.98405865287657</v>
      </c>
      <c r="R1465" s="6"/>
      <c r="S1465" s="58"/>
      <c r="T1465" s="58"/>
    </row>
    <row r="1466" spans="1:20" ht="12.75">
      <c r="A1466" s="1769"/>
      <c r="B1466" s="372">
        <v>4</v>
      </c>
      <c r="C1466" s="586" t="s">
        <v>280</v>
      </c>
      <c r="D1466" s="524">
        <v>50</v>
      </c>
      <c r="E1466" s="524">
        <v>1972</v>
      </c>
      <c r="F1466" s="527">
        <f t="shared" si="209"/>
        <v>51.216013</v>
      </c>
      <c r="G1466" s="527">
        <v>3.337741</v>
      </c>
      <c r="H1466" s="527">
        <v>7.84</v>
      </c>
      <c r="I1466" s="527">
        <v>40.038272</v>
      </c>
      <c r="J1466" s="527">
        <v>2563.1</v>
      </c>
      <c r="K1466" s="623">
        <f t="shared" si="210"/>
        <v>40.038272</v>
      </c>
      <c r="L1466" s="527">
        <f t="shared" si="210"/>
        <v>2563.1</v>
      </c>
      <c r="M1466" s="587">
        <f t="shared" si="211"/>
        <v>0.015621033904256565</v>
      </c>
      <c r="N1466" s="589">
        <f t="shared" si="212"/>
        <v>300.84000000000003</v>
      </c>
      <c r="O1466" s="319">
        <f t="shared" si="213"/>
        <v>4.699431839756546</v>
      </c>
      <c r="P1466" s="319">
        <f t="shared" si="214"/>
        <v>937.2620342553939</v>
      </c>
      <c r="Q1466" s="320">
        <f t="shared" si="215"/>
        <v>281.9659103853927</v>
      </c>
      <c r="R1466" s="6"/>
      <c r="S1466" s="58"/>
      <c r="T1466" s="58"/>
    </row>
    <row r="1467" spans="1:20" ht="12.75">
      <c r="A1467" s="1769"/>
      <c r="B1467" s="372">
        <v>5</v>
      </c>
      <c r="C1467" s="586" t="s">
        <v>665</v>
      </c>
      <c r="D1467" s="524">
        <v>44</v>
      </c>
      <c r="E1467" s="524">
        <v>1968</v>
      </c>
      <c r="F1467" s="527">
        <f t="shared" si="209"/>
        <v>58.691007</v>
      </c>
      <c r="G1467" s="527">
        <v>3.473905</v>
      </c>
      <c r="H1467" s="527">
        <v>7.84</v>
      </c>
      <c r="I1467" s="527">
        <v>47.377102</v>
      </c>
      <c r="J1467" s="527">
        <v>2515.7</v>
      </c>
      <c r="K1467" s="623">
        <f t="shared" si="210"/>
        <v>47.377102</v>
      </c>
      <c r="L1467" s="527">
        <f t="shared" si="210"/>
        <v>2515.7</v>
      </c>
      <c r="M1467" s="587">
        <f t="shared" si="211"/>
        <v>0.01883257224629328</v>
      </c>
      <c r="N1467" s="589">
        <f t="shared" si="212"/>
        <v>300.84000000000003</v>
      </c>
      <c r="O1467" s="319">
        <f t="shared" si="213"/>
        <v>5.665591034574871</v>
      </c>
      <c r="P1467" s="319">
        <f t="shared" si="214"/>
        <v>1129.9543347775968</v>
      </c>
      <c r="Q1467" s="320">
        <f t="shared" si="215"/>
        <v>339.93546207449225</v>
      </c>
      <c r="R1467" s="6"/>
      <c r="S1467" s="58"/>
      <c r="T1467" s="58"/>
    </row>
    <row r="1468" spans="1:20" ht="12.75">
      <c r="A1468" s="1769"/>
      <c r="B1468" s="372">
        <v>6</v>
      </c>
      <c r="C1468" s="586" t="s">
        <v>666</v>
      </c>
      <c r="D1468" s="524">
        <v>44</v>
      </c>
      <c r="E1468" s="524">
        <v>1968</v>
      </c>
      <c r="F1468" s="527">
        <f t="shared" si="209"/>
        <v>44.47301</v>
      </c>
      <c r="G1468" s="527">
        <v>2.760484</v>
      </c>
      <c r="H1468" s="527">
        <v>7.04</v>
      </c>
      <c r="I1468" s="527">
        <v>34.672526</v>
      </c>
      <c r="J1468" s="527">
        <v>1849.2</v>
      </c>
      <c r="K1468" s="623">
        <f t="shared" si="210"/>
        <v>34.672526</v>
      </c>
      <c r="L1468" s="527">
        <f t="shared" si="210"/>
        <v>1849.2</v>
      </c>
      <c r="M1468" s="587">
        <f t="shared" si="211"/>
        <v>0.018750014060134112</v>
      </c>
      <c r="N1468" s="589">
        <f t="shared" si="212"/>
        <v>300.84000000000003</v>
      </c>
      <c r="O1468" s="319">
        <f t="shared" si="213"/>
        <v>5.640754229850747</v>
      </c>
      <c r="P1468" s="319">
        <f t="shared" si="214"/>
        <v>1125.0008436080468</v>
      </c>
      <c r="Q1468" s="320">
        <f t="shared" si="215"/>
        <v>338.4452537910448</v>
      </c>
      <c r="R1468" s="6"/>
      <c r="S1468" s="58"/>
      <c r="T1468" s="58"/>
    </row>
    <row r="1469" spans="1:20" ht="12.75">
      <c r="A1469" s="1769"/>
      <c r="B1469" s="372">
        <v>7</v>
      </c>
      <c r="C1469" s="586" t="s">
        <v>667</v>
      </c>
      <c r="D1469" s="524">
        <v>44</v>
      </c>
      <c r="E1469" s="524">
        <v>1970</v>
      </c>
      <c r="F1469" s="527">
        <f t="shared" si="209"/>
        <v>45.402014</v>
      </c>
      <c r="G1469" s="527">
        <v>3.213178</v>
      </c>
      <c r="H1469" s="527">
        <v>7.04</v>
      </c>
      <c r="I1469" s="527">
        <v>35.148836</v>
      </c>
      <c r="J1469" s="527">
        <v>2310.7</v>
      </c>
      <c r="K1469" s="623">
        <f t="shared" si="210"/>
        <v>35.148836</v>
      </c>
      <c r="L1469" s="527">
        <f t="shared" si="210"/>
        <v>2310.7</v>
      </c>
      <c r="M1469" s="587">
        <f t="shared" si="211"/>
        <v>0.015211336824338947</v>
      </c>
      <c r="N1469" s="589">
        <f t="shared" si="212"/>
        <v>300.84000000000003</v>
      </c>
      <c r="O1469" s="319">
        <f t="shared" si="213"/>
        <v>4.576178570234129</v>
      </c>
      <c r="P1469" s="319">
        <f t="shared" si="214"/>
        <v>912.6802094603368</v>
      </c>
      <c r="Q1469" s="320">
        <f t="shared" si="215"/>
        <v>274.57071421404777</v>
      </c>
      <c r="S1469" s="58"/>
      <c r="T1469" s="58"/>
    </row>
    <row r="1470" spans="1:20" ht="12.75">
      <c r="A1470" s="1769"/>
      <c r="B1470" s="372">
        <v>8</v>
      </c>
      <c r="C1470" s="586" t="s">
        <v>281</v>
      </c>
      <c r="D1470" s="524">
        <v>22</v>
      </c>
      <c r="E1470" s="524">
        <v>1985</v>
      </c>
      <c r="F1470" s="527">
        <f t="shared" si="209"/>
        <v>29.801005</v>
      </c>
      <c r="G1470" s="527">
        <v>3.44422</v>
      </c>
      <c r="H1470" s="527">
        <v>3.74</v>
      </c>
      <c r="I1470" s="527">
        <v>22.616785</v>
      </c>
      <c r="J1470" s="527">
        <v>1124.8</v>
      </c>
      <c r="K1470" s="623">
        <f t="shared" si="210"/>
        <v>22.616785</v>
      </c>
      <c r="L1470" s="527">
        <f t="shared" si="210"/>
        <v>1124.8</v>
      </c>
      <c r="M1470" s="587">
        <f t="shared" si="211"/>
        <v>0.020107383534850642</v>
      </c>
      <c r="N1470" s="589">
        <f t="shared" si="212"/>
        <v>300.84000000000003</v>
      </c>
      <c r="O1470" s="319">
        <f t="shared" si="213"/>
        <v>6.049105262624468</v>
      </c>
      <c r="P1470" s="319">
        <f t="shared" si="214"/>
        <v>1206.4430120910386</v>
      </c>
      <c r="Q1470" s="320">
        <f t="shared" si="215"/>
        <v>362.946315757468</v>
      </c>
      <c r="S1470" s="58"/>
      <c r="T1470" s="58"/>
    </row>
    <row r="1471" spans="1:20" ht="12.75">
      <c r="A1471" s="1769"/>
      <c r="B1471" s="372">
        <v>9</v>
      </c>
      <c r="C1471" s="586" t="s">
        <v>130</v>
      </c>
      <c r="D1471" s="524">
        <v>22</v>
      </c>
      <c r="E1471" s="524">
        <v>1987</v>
      </c>
      <c r="F1471" s="527">
        <f t="shared" si="209"/>
        <v>31.434003999999998</v>
      </c>
      <c r="G1471" s="527">
        <v>2.174962</v>
      </c>
      <c r="H1471" s="527">
        <v>3.80579</v>
      </c>
      <c r="I1471" s="527">
        <v>25.453252</v>
      </c>
      <c r="J1471" s="527">
        <v>1206.54</v>
      </c>
      <c r="K1471" s="623">
        <f t="shared" si="210"/>
        <v>25.453252</v>
      </c>
      <c r="L1471" s="527">
        <f t="shared" si="210"/>
        <v>1206.54</v>
      </c>
      <c r="M1471" s="587">
        <f t="shared" si="211"/>
        <v>0.02109606975317851</v>
      </c>
      <c r="N1471" s="589">
        <f t="shared" si="212"/>
        <v>300.84000000000003</v>
      </c>
      <c r="O1471" s="319">
        <f t="shared" si="213"/>
        <v>6.346541624546224</v>
      </c>
      <c r="P1471" s="319">
        <f t="shared" si="214"/>
        <v>1265.7641851907106</v>
      </c>
      <c r="Q1471" s="320">
        <f t="shared" si="215"/>
        <v>380.79249747277345</v>
      </c>
      <c r="S1471" s="58"/>
      <c r="T1471" s="58"/>
    </row>
    <row r="1472" spans="1:20" ht="13.5" thickBot="1">
      <c r="A1472" s="1770"/>
      <c r="B1472" s="376">
        <v>10</v>
      </c>
      <c r="C1472" s="624" t="s">
        <v>129</v>
      </c>
      <c r="D1472" s="531">
        <v>22</v>
      </c>
      <c r="E1472" s="531">
        <v>1987</v>
      </c>
      <c r="F1472" s="534">
        <f t="shared" si="209"/>
        <v>26.618002</v>
      </c>
      <c r="G1472" s="534">
        <v>2.220316</v>
      </c>
      <c r="H1472" s="534">
        <v>3.4</v>
      </c>
      <c r="I1472" s="534">
        <v>20.997686</v>
      </c>
      <c r="J1472" s="534">
        <v>1082.63</v>
      </c>
      <c r="K1472" s="625">
        <f t="shared" si="210"/>
        <v>20.997686</v>
      </c>
      <c r="L1472" s="534">
        <f t="shared" si="210"/>
        <v>1082.63</v>
      </c>
      <c r="M1472" s="590">
        <f t="shared" si="211"/>
        <v>0.019395071261649872</v>
      </c>
      <c r="N1472" s="626">
        <f t="shared" si="212"/>
        <v>300.84000000000003</v>
      </c>
      <c r="O1472" s="323">
        <f t="shared" si="213"/>
        <v>5.834813238354748</v>
      </c>
      <c r="P1472" s="323">
        <f t="shared" si="214"/>
        <v>1163.7042756989924</v>
      </c>
      <c r="Q1472" s="324">
        <f t="shared" si="215"/>
        <v>350.08879430128496</v>
      </c>
      <c r="S1472" s="58"/>
      <c r="T1472" s="58"/>
    </row>
    <row r="1474" spans="1:17" ht="15">
      <c r="A1474" s="1705" t="s">
        <v>282</v>
      </c>
      <c r="B1474" s="1705"/>
      <c r="C1474" s="1705"/>
      <c r="D1474" s="1705"/>
      <c r="E1474" s="1705"/>
      <c r="F1474" s="1705"/>
      <c r="G1474" s="1705"/>
      <c r="H1474" s="1705"/>
      <c r="I1474" s="1705"/>
      <c r="J1474" s="1705"/>
      <c r="K1474" s="1705"/>
      <c r="L1474" s="1705"/>
      <c r="M1474" s="1705"/>
      <c r="N1474" s="1705"/>
      <c r="O1474" s="1705"/>
      <c r="P1474" s="1705"/>
      <c r="Q1474" s="1705"/>
    </row>
    <row r="1475" spans="1:17" ht="13.5" thickBot="1">
      <c r="A1475" s="1706" t="s">
        <v>668</v>
      </c>
      <c r="B1475" s="1706"/>
      <c r="C1475" s="1706"/>
      <c r="D1475" s="1706"/>
      <c r="E1475" s="1706"/>
      <c r="F1475" s="1706"/>
      <c r="G1475" s="1706"/>
      <c r="H1475" s="1706"/>
      <c r="I1475" s="1706"/>
      <c r="J1475" s="1706"/>
      <c r="K1475" s="1706"/>
      <c r="L1475" s="1706"/>
      <c r="M1475" s="1706"/>
      <c r="N1475" s="1706"/>
      <c r="O1475" s="1706"/>
      <c r="P1475" s="1706"/>
      <c r="Q1475" s="1706"/>
    </row>
    <row r="1476" spans="1:17" ht="11.25">
      <c r="A1476" s="1707" t="s">
        <v>1</v>
      </c>
      <c r="B1476" s="1710" t="s">
        <v>0</v>
      </c>
      <c r="C1476" s="1713" t="s">
        <v>2</v>
      </c>
      <c r="D1476" s="1713" t="s">
        <v>3</v>
      </c>
      <c r="E1476" s="1713" t="s">
        <v>13</v>
      </c>
      <c r="F1476" s="1717" t="s">
        <v>14</v>
      </c>
      <c r="G1476" s="1718"/>
      <c r="H1476" s="1718"/>
      <c r="I1476" s="1719"/>
      <c r="J1476" s="1713" t="s">
        <v>4</v>
      </c>
      <c r="K1476" s="1713" t="s">
        <v>15</v>
      </c>
      <c r="L1476" s="1713" t="s">
        <v>5</v>
      </c>
      <c r="M1476" s="1713" t="s">
        <v>6</v>
      </c>
      <c r="N1476" s="1713" t="s">
        <v>16</v>
      </c>
      <c r="O1476" s="1720" t="s">
        <v>17</v>
      </c>
      <c r="P1476" s="1713" t="s">
        <v>25</v>
      </c>
      <c r="Q1476" s="1722" t="s">
        <v>26</v>
      </c>
    </row>
    <row r="1477" spans="1:17" ht="33.75">
      <c r="A1477" s="1708"/>
      <c r="B1477" s="1711"/>
      <c r="C1477" s="1714"/>
      <c r="D1477" s="1716"/>
      <c r="E1477" s="1716"/>
      <c r="F1477" s="21" t="s">
        <v>18</v>
      </c>
      <c r="G1477" s="21" t="s">
        <v>19</v>
      </c>
      <c r="H1477" s="21" t="s">
        <v>20</v>
      </c>
      <c r="I1477" s="21" t="s">
        <v>21</v>
      </c>
      <c r="J1477" s="1716"/>
      <c r="K1477" s="1716"/>
      <c r="L1477" s="1716"/>
      <c r="M1477" s="1716"/>
      <c r="N1477" s="1716"/>
      <c r="O1477" s="1721"/>
      <c r="P1477" s="1716"/>
      <c r="Q1477" s="1723"/>
    </row>
    <row r="1478" spans="1:17" ht="12" thickBot="1">
      <c r="A1478" s="1709"/>
      <c r="B1478" s="1712"/>
      <c r="C1478" s="1715"/>
      <c r="D1478" s="43" t="s">
        <v>7</v>
      </c>
      <c r="E1478" s="43" t="s">
        <v>8</v>
      </c>
      <c r="F1478" s="43" t="s">
        <v>9</v>
      </c>
      <c r="G1478" s="43" t="s">
        <v>9</v>
      </c>
      <c r="H1478" s="43" t="s">
        <v>9</v>
      </c>
      <c r="I1478" s="43" t="s">
        <v>9</v>
      </c>
      <c r="J1478" s="43" t="s">
        <v>22</v>
      </c>
      <c r="K1478" s="43" t="s">
        <v>9</v>
      </c>
      <c r="L1478" s="43" t="s">
        <v>22</v>
      </c>
      <c r="M1478" s="43" t="s">
        <v>83</v>
      </c>
      <c r="N1478" s="43" t="s">
        <v>10</v>
      </c>
      <c r="O1478" s="43" t="s">
        <v>84</v>
      </c>
      <c r="P1478" s="44" t="s">
        <v>27</v>
      </c>
      <c r="Q1478" s="45" t="s">
        <v>28</v>
      </c>
    </row>
    <row r="1479" spans="1:17" ht="11.25">
      <c r="A1479" s="1730" t="s">
        <v>11</v>
      </c>
      <c r="B1479" s="65">
        <v>1</v>
      </c>
      <c r="C1479" s="560"/>
      <c r="D1479" s="561"/>
      <c r="E1479" s="561"/>
      <c r="F1479" s="405"/>
      <c r="G1479" s="627"/>
      <c r="H1479" s="405"/>
      <c r="I1479" s="627"/>
      <c r="J1479" s="113"/>
      <c r="K1479" s="627"/>
      <c r="L1479" s="113"/>
      <c r="M1479" s="406"/>
      <c r="N1479" s="405"/>
      <c r="O1479" s="297"/>
      <c r="P1479" s="1117"/>
      <c r="Q1479" s="410"/>
    </row>
    <row r="1480" spans="1:17" ht="11.25">
      <c r="A1480" s="1731"/>
      <c r="B1480" s="69">
        <v>2</v>
      </c>
      <c r="C1480" s="563"/>
      <c r="D1480" s="474"/>
      <c r="E1480" s="474"/>
      <c r="F1480" s="613"/>
      <c r="G1480" s="613"/>
      <c r="H1480" s="613"/>
      <c r="I1480" s="1021"/>
      <c r="J1480" s="477"/>
      <c r="K1480" s="627"/>
      <c r="L1480" s="477"/>
      <c r="M1480" s="406"/>
      <c r="N1480" s="613"/>
      <c r="O1480" s="297"/>
      <c r="P1480" s="1117"/>
      <c r="Q1480" s="410"/>
    </row>
    <row r="1481" spans="1:17" ht="11.25">
      <c r="A1481" s="1755"/>
      <c r="B1481" s="61">
        <v>3</v>
      </c>
      <c r="C1481" s="563"/>
      <c r="D1481" s="474"/>
      <c r="E1481" s="474"/>
      <c r="F1481" s="477"/>
      <c r="G1481" s="1021"/>
      <c r="H1481" s="613"/>
      <c r="I1481" s="1021"/>
      <c r="J1481" s="477"/>
      <c r="K1481" s="405"/>
      <c r="L1481" s="477"/>
      <c r="M1481" s="406"/>
      <c r="N1481" s="613"/>
      <c r="O1481" s="297"/>
      <c r="P1481" s="1117"/>
      <c r="Q1481" s="410"/>
    </row>
    <row r="1482" spans="1:17" ht="11.25">
      <c r="A1482" s="1755"/>
      <c r="B1482" s="61">
        <v>4</v>
      </c>
      <c r="C1482" s="563"/>
      <c r="D1482" s="474"/>
      <c r="E1482" s="474"/>
      <c r="F1482" s="477"/>
      <c r="G1482" s="613"/>
      <c r="H1482" s="613"/>
      <c r="I1482" s="1021"/>
      <c r="J1482" s="477"/>
      <c r="K1482" s="405"/>
      <c r="L1482" s="477"/>
      <c r="M1482" s="406"/>
      <c r="N1482" s="613"/>
      <c r="O1482" s="297"/>
      <c r="P1482" s="1117"/>
      <c r="Q1482" s="410"/>
    </row>
    <row r="1483" spans="1:17" ht="11.25">
      <c r="A1483" s="1755"/>
      <c r="B1483" s="61">
        <v>5</v>
      </c>
      <c r="C1483" s="563"/>
      <c r="D1483" s="474"/>
      <c r="E1483" s="474"/>
      <c r="F1483" s="477"/>
      <c r="G1483" s="613"/>
      <c r="H1483" s="613"/>
      <c r="I1483" s="613"/>
      <c r="J1483" s="477"/>
      <c r="K1483" s="405"/>
      <c r="L1483" s="477"/>
      <c r="M1483" s="406"/>
      <c r="N1483" s="613"/>
      <c r="O1483" s="297"/>
      <c r="P1483" s="1117"/>
      <c r="Q1483" s="410"/>
    </row>
    <row r="1484" spans="1:17" ht="11.25">
      <c r="A1484" s="1755"/>
      <c r="B1484" s="70"/>
      <c r="C1484" s="563"/>
      <c r="D1484" s="474"/>
      <c r="E1484" s="474"/>
      <c r="F1484" s="477"/>
      <c r="G1484" s="1021"/>
      <c r="H1484" s="613"/>
      <c r="I1484" s="1021"/>
      <c r="J1484" s="477"/>
      <c r="K1484" s="613"/>
      <c r="L1484" s="477"/>
      <c r="M1484" s="406"/>
      <c r="N1484" s="613"/>
      <c r="O1484" s="297"/>
      <c r="P1484" s="1117"/>
      <c r="Q1484" s="410"/>
    </row>
    <row r="1485" spans="1:17" ht="11.25">
      <c r="A1485" s="1755"/>
      <c r="B1485" s="70"/>
      <c r="C1485" s="563"/>
      <c r="D1485" s="474"/>
      <c r="E1485" s="474"/>
      <c r="F1485" s="477"/>
      <c r="G1485" s="613"/>
      <c r="H1485" s="613"/>
      <c r="I1485" s="613"/>
      <c r="J1485" s="477"/>
      <c r="K1485" s="613"/>
      <c r="L1485" s="477"/>
      <c r="M1485" s="406"/>
      <c r="N1485" s="613"/>
      <c r="O1485" s="297"/>
      <c r="P1485" s="1117"/>
      <c r="Q1485" s="410"/>
    </row>
    <row r="1486" spans="1:17" ht="12" thickBot="1">
      <c r="A1486" s="1756"/>
      <c r="B1486" s="67" t="s">
        <v>43</v>
      </c>
      <c r="C1486" s="109"/>
      <c r="D1486" s="110"/>
      <c r="E1486" s="111"/>
      <c r="F1486" s="154"/>
      <c r="G1486" s="154"/>
      <c r="H1486" s="154"/>
      <c r="I1486" s="154"/>
      <c r="J1486" s="110"/>
      <c r="K1486" s="154"/>
      <c r="L1486" s="110"/>
      <c r="M1486" s="151"/>
      <c r="N1486" s="150"/>
      <c r="O1486" s="150"/>
      <c r="P1486" s="150"/>
      <c r="Q1486" s="152"/>
    </row>
    <row r="1487" spans="1:17" ht="11.25">
      <c r="A1487" s="1747" t="s">
        <v>29</v>
      </c>
      <c r="B1487" s="432">
        <v>1</v>
      </c>
      <c r="C1487" s="659" t="s">
        <v>636</v>
      </c>
      <c r="D1487" s="494">
        <v>27</v>
      </c>
      <c r="E1487" s="494">
        <v>1988</v>
      </c>
      <c r="F1487" s="497">
        <v>31.29</v>
      </c>
      <c r="G1487" s="628">
        <v>2.6</v>
      </c>
      <c r="H1487" s="630">
        <v>4.32</v>
      </c>
      <c r="I1487" s="628">
        <v>24.37</v>
      </c>
      <c r="J1487" s="497">
        <v>1452</v>
      </c>
      <c r="K1487" s="630">
        <v>24.37</v>
      </c>
      <c r="L1487" s="497">
        <v>1452</v>
      </c>
      <c r="M1487" s="571">
        <f>I1487/L1487</f>
        <v>0.01678374655647383</v>
      </c>
      <c r="N1487" s="572">
        <v>225.3</v>
      </c>
      <c r="O1487" s="572">
        <f>M1487*N1487</f>
        <v>3.7813780991735544</v>
      </c>
      <c r="P1487" s="572">
        <f>M1487*60*1000</f>
        <v>1007.0247933884298</v>
      </c>
      <c r="Q1487" s="572">
        <f>O1487*60</f>
        <v>226.88268595041328</v>
      </c>
    </row>
    <row r="1488" spans="1:17" ht="11.25">
      <c r="A1488" s="1703"/>
      <c r="B1488" s="433">
        <v>2</v>
      </c>
      <c r="C1488" s="573" t="s">
        <v>669</v>
      </c>
      <c r="D1488" s="304">
        <v>28</v>
      </c>
      <c r="E1488" s="304">
        <v>1992</v>
      </c>
      <c r="F1488" s="505">
        <v>34.5</v>
      </c>
      <c r="G1488" s="629">
        <v>3.32</v>
      </c>
      <c r="H1488" s="576">
        <v>4.48</v>
      </c>
      <c r="I1488" s="629">
        <v>26.7</v>
      </c>
      <c r="J1488" s="505">
        <v>1491</v>
      </c>
      <c r="K1488" s="576">
        <v>26.7</v>
      </c>
      <c r="L1488" s="505">
        <v>1491</v>
      </c>
      <c r="M1488" s="575">
        <f>I1488/L1488</f>
        <v>0.017907444668008046</v>
      </c>
      <c r="N1488" s="576">
        <v>225.3</v>
      </c>
      <c r="O1488" s="576">
        <f>M1488*N1488</f>
        <v>4.034547283702213</v>
      </c>
      <c r="P1488" s="505">
        <f>M1488*60*1000</f>
        <v>1074.4466800804828</v>
      </c>
      <c r="Q1488" s="505">
        <f>O1488*60</f>
        <v>242.07283702213277</v>
      </c>
    </row>
    <row r="1489" spans="1:17" ht="11.25">
      <c r="A1489" s="1703"/>
      <c r="B1489" s="345">
        <v>3</v>
      </c>
      <c r="C1489" s="573"/>
      <c r="D1489" s="304"/>
      <c r="E1489" s="304"/>
      <c r="F1489" s="576"/>
      <c r="G1489" s="629"/>
      <c r="H1489" s="576"/>
      <c r="I1489" s="629"/>
      <c r="J1489" s="505"/>
      <c r="K1489" s="576"/>
      <c r="L1489" s="505"/>
      <c r="M1489" s="575"/>
      <c r="N1489" s="576"/>
      <c r="O1489" s="576"/>
      <c r="P1489" s="505"/>
      <c r="Q1489" s="505"/>
    </row>
    <row r="1490" spans="1:17" ht="11.25">
      <c r="A1490" s="1703"/>
      <c r="B1490" s="345">
        <v>4</v>
      </c>
      <c r="C1490" s="573"/>
      <c r="D1490" s="304"/>
      <c r="E1490" s="304"/>
      <c r="F1490" s="505"/>
      <c r="G1490" s="629"/>
      <c r="H1490" s="576"/>
      <c r="I1490" s="629"/>
      <c r="J1490" s="505"/>
      <c r="K1490" s="629"/>
      <c r="L1490" s="505"/>
      <c r="M1490" s="575"/>
      <c r="N1490" s="576"/>
      <c r="O1490" s="576"/>
      <c r="P1490" s="505"/>
      <c r="Q1490" s="505"/>
    </row>
    <row r="1491" spans="1:17" ht="11.25">
      <c r="A1491" s="1703"/>
      <c r="B1491" s="345"/>
      <c r="C1491" s="573"/>
      <c r="D1491" s="304"/>
      <c r="E1491" s="304"/>
      <c r="F1491" s="505"/>
      <c r="G1491" s="629"/>
      <c r="H1491" s="576"/>
      <c r="I1491" s="629"/>
      <c r="J1491" s="505"/>
      <c r="K1491" s="629"/>
      <c r="L1491" s="505"/>
      <c r="M1491" s="575"/>
      <c r="N1491" s="576"/>
      <c r="O1491" s="576"/>
      <c r="P1491" s="576"/>
      <c r="Q1491" s="576"/>
    </row>
    <row r="1492" spans="1:17" ht="11.25">
      <c r="A1492" s="1703"/>
      <c r="B1492" s="345"/>
      <c r="C1492" s="573"/>
      <c r="D1492" s="304"/>
      <c r="E1492" s="304"/>
      <c r="F1492" s="505"/>
      <c r="G1492" s="629"/>
      <c r="H1492" s="576"/>
      <c r="I1492" s="629"/>
      <c r="J1492" s="505"/>
      <c r="K1492" s="629"/>
      <c r="L1492" s="576"/>
      <c r="M1492" s="575"/>
      <c r="N1492" s="576"/>
      <c r="O1492" s="576"/>
      <c r="P1492" s="505"/>
      <c r="Q1492" s="505"/>
    </row>
    <row r="1493" spans="1:17" ht="12" thickBot="1">
      <c r="A1493" s="1704"/>
      <c r="B1493" s="355"/>
      <c r="C1493" s="384"/>
      <c r="D1493" s="355"/>
      <c r="E1493" s="355"/>
      <c r="F1493" s="386"/>
      <c r="G1493" s="386"/>
      <c r="H1493" s="386"/>
      <c r="I1493" s="386"/>
      <c r="J1493" s="395"/>
      <c r="K1493" s="386"/>
      <c r="L1493" s="395"/>
      <c r="M1493" s="388"/>
      <c r="N1493" s="387"/>
      <c r="O1493" s="387"/>
      <c r="P1493" s="387"/>
      <c r="Q1493" s="397"/>
    </row>
    <row r="1494" spans="1:17" ht="11.25">
      <c r="A1494" s="1757" t="s">
        <v>126</v>
      </c>
      <c r="B1494" s="380">
        <v>1</v>
      </c>
      <c r="C1494" s="579" t="s">
        <v>638</v>
      </c>
      <c r="D1494" s="519">
        <v>28</v>
      </c>
      <c r="E1494" s="519">
        <v>1974</v>
      </c>
      <c r="F1494" s="522">
        <v>34.2</v>
      </c>
      <c r="G1494" s="632">
        <v>1.81</v>
      </c>
      <c r="H1494" s="675">
        <v>4.48</v>
      </c>
      <c r="I1494" s="632">
        <v>27.91</v>
      </c>
      <c r="J1494" s="522">
        <v>1391</v>
      </c>
      <c r="K1494" s="675">
        <v>27.91</v>
      </c>
      <c r="L1494" s="522">
        <v>1391</v>
      </c>
      <c r="M1494" s="582">
        <f aca="true" t="shared" si="216" ref="M1494:M1500">I1494/L1494</f>
        <v>0.0200647016534867</v>
      </c>
      <c r="N1494" s="583">
        <v>225.3</v>
      </c>
      <c r="O1494" s="583">
        <f aca="true" t="shared" si="217" ref="O1494:O1500">M1494*N1494</f>
        <v>4.520577282530554</v>
      </c>
      <c r="P1494" s="622">
        <f aca="true" t="shared" si="218" ref="P1494:P1500">M1494*60*1000</f>
        <v>1203.882099209202</v>
      </c>
      <c r="Q1494" s="622">
        <f aca="true" t="shared" si="219" ref="Q1494:Q1500">O1494*60</f>
        <v>271.23463695183324</v>
      </c>
    </row>
    <row r="1495" spans="1:17" ht="11.25">
      <c r="A1495" s="1727"/>
      <c r="B1495" s="372">
        <v>2</v>
      </c>
      <c r="C1495" s="586" t="s">
        <v>637</v>
      </c>
      <c r="D1495" s="524">
        <v>28</v>
      </c>
      <c r="E1495" s="524">
        <v>1974</v>
      </c>
      <c r="F1495" s="527">
        <v>34</v>
      </c>
      <c r="G1495" s="633">
        <v>2.49</v>
      </c>
      <c r="H1495" s="589">
        <v>4.48</v>
      </c>
      <c r="I1495" s="633">
        <v>27.03</v>
      </c>
      <c r="J1495" s="527">
        <v>1359</v>
      </c>
      <c r="K1495" s="589">
        <v>27.03</v>
      </c>
      <c r="L1495" s="527">
        <v>1359</v>
      </c>
      <c r="M1495" s="587">
        <f t="shared" si="216"/>
        <v>0.019889624724061812</v>
      </c>
      <c r="N1495" s="589">
        <v>225.3</v>
      </c>
      <c r="O1495" s="589">
        <f t="shared" si="217"/>
        <v>4.481132450331127</v>
      </c>
      <c r="P1495" s="527">
        <f t="shared" si="218"/>
        <v>1193.3774834437088</v>
      </c>
      <c r="Q1495" s="527">
        <f t="shared" si="219"/>
        <v>268.8679470198676</v>
      </c>
    </row>
    <row r="1496" spans="1:17" ht="11.25">
      <c r="A1496" s="1727"/>
      <c r="B1496" s="372">
        <v>3</v>
      </c>
      <c r="C1496" s="586" t="s">
        <v>639</v>
      </c>
      <c r="D1496" s="524">
        <v>48</v>
      </c>
      <c r="E1496" s="524">
        <v>1979</v>
      </c>
      <c r="F1496" s="527">
        <v>62.4</v>
      </c>
      <c r="G1496" s="633">
        <v>4.28</v>
      </c>
      <c r="H1496" s="589">
        <v>7.68</v>
      </c>
      <c r="I1496" s="589">
        <v>50.44</v>
      </c>
      <c r="J1496" s="527">
        <v>2401</v>
      </c>
      <c r="K1496" s="589">
        <v>50.44</v>
      </c>
      <c r="L1496" s="527">
        <v>2401</v>
      </c>
      <c r="M1496" s="587">
        <f t="shared" si="216"/>
        <v>0.021007913369429403</v>
      </c>
      <c r="N1496" s="589">
        <v>225.3</v>
      </c>
      <c r="O1496" s="589">
        <f t="shared" si="217"/>
        <v>4.733082882132445</v>
      </c>
      <c r="P1496" s="527">
        <f t="shared" si="218"/>
        <v>1260.4748021657642</v>
      </c>
      <c r="Q1496" s="527">
        <f t="shared" si="219"/>
        <v>283.98497292794667</v>
      </c>
    </row>
    <row r="1497" spans="1:17" ht="11.25">
      <c r="A1497" s="1727"/>
      <c r="B1497" s="372">
        <v>4</v>
      </c>
      <c r="C1497" s="586" t="s">
        <v>670</v>
      </c>
      <c r="D1497" s="524">
        <v>40</v>
      </c>
      <c r="E1497" s="524">
        <v>1976</v>
      </c>
      <c r="F1497" s="527">
        <v>46.7</v>
      </c>
      <c r="G1497" s="633">
        <v>2.98</v>
      </c>
      <c r="H1497" s="589">
        <v>6.4</v>
      </c>
      <c r="I1497" s="633">
        <v>37.32</v>
      </c>
      <c r="J1497" s="527">
        <v>1908</v>
      </c>
      <c r="K1497" s="589">
        <v>37.32</v>
      </c>
      <c r="L1497" s="527">
        <v>1908</v>
      </c>
      <c r="M1497" s="587">
        <f t="shared" si="216"/>
        <v>0.019559748427672954</v>
      </c>
      <c r="N1497" s="589">
        <v>225.3</v>
      </c>
      <c r="O1497" s="589">
        <f t="shared" si="217"/>
        <v>4.406811320754717</v>
      </c>
      <c r="P1497" s="527">
        <f t="shared" si="218"/>
        <v>1173.5849056603772</v>
      </c>
      <c r="Q1497" s="527">
        <f t="shared" si="219"/>
        <v>264.40867924528305</v>
      </c>
    </row>
    <row r="1498" spans="1:17" ht="11.25">
      <c r="A1498" s="1727"/>
      <c r="B1498" s="372">
        <v>5</v>
      </c>
      <c r="C1498" s="586" t="s">
        <v>640</v>
      </c>
      <c r="D1498" s="524">
        <v>24</v>
      </c>
      <c r="E1498" s="524">
        <v>1978</v>
      </c>
      <c r="F1498" s="527">
        <v>35</v>
      </c>
      <c r="G1498" s="633">
        <v>1.72</v>
      </c>
      <c r="H1498" s="589">
        <v>3.84</v>
      </c>
      <c r="I1498" s="633">
        <v>29.44</v>
      </c>
      <c r="J1498" s="527">
        <v>1423</v>
      </c>
      <c r="K1498" s="589">
        <v>29.44</v>
      </c>
      <c r="L1498" s="527">
        <v>1423</v>
      </c>
      <c r="M1498" s="587">
        <f t="shared" si="216"/>
        <v>0.02068868587491216</v>
      </c>
      <c r="N1498" s="589">
        <v>225.3</v>
      </c>
      <c r="O1498" s="589">
        <f t="shared" si="217"/>
        <v>4.6611609276177095</v>
      </c>
      <c r="P1498" s="527">
        <f t="shared" si="218"/>
        <v>1241.3211524947294</v>
      </c>
      <c r="Q1498" s="527">
        <f t="shared" si="219"/>
        <v>279.66965565706255</v>
      </c>
    </row>
    <row r="1499" spans="1:17" ht="11.25">
      <c r="A1499" s="1727"/>
      <c r="B1499" s="372">
        <v>6</v>
      </c>
      <c r="C1499" s="586" t="s">
        <v>671</v>
      </c>
      <c r="D1499" s="524">
        <v>40</v>
      </c>
      <c r="E1499" s="524">
        <v>1973</v>
      </c>
      <c r="F1499" s="527">
        <v>50.6</v>
      </c>
      <c r="G1499" s="527">
        <v>2.26</v>
      </c>
      <c r="H1499" s="527">
        <v>6.4</v>
      </c>
      <c r="I1499" s="527">
        <v>41.94</v>
      </c>
      <c r="J1499" s="527">
        <v>1927</v>
      </c>
      <c r="K1499" s="589">
        <v>41.9</v>
      </c>
      <c r="L1499" s="527">
        <v>1927</v>
      </c>
      <c r="M1499" s="587">
        <f t="shared" si="216"/>
        <v>0.02176440062272963</v>
      </c>
      <c r="N1499" s="589">
        <v>225.3</v>
      </c>
      <c r="O1499" s="589">
        <f t="shared" si="217"/>
        <v>4.903519460300986</v>
      </c>
      <c r="P1499" s="527">
        <f t="shared" si="218"/>
        <v>1305.864037363778</v>
      </c>
      <c r="Q1499" s="527">
        <f t="shared" si="219"/>
        <v>294.21116761805916</v>
      </c>
    </row>
    <row r="1500" spans="1:17" ht="11.25">
      <c r="A1500" s="1727"/>
      <c r="B1500" s="372">
        <v>7</v>
      </c>
      <c r="C1500" s="586" t="s">
        <v>672</v>
      </c>
      <c r="D1500" s="524">
        <v>33</v>
      </c>
      <c r="E1500" s="524">
        <v>1989</v>
      </c>
      <c r="F1500" s="527">
        <v>51.7</v>
      </c>
      <c r="G1500" s="527">
        <v>2.96</v>
      </c>
      <c r="H1500" s="589">
        <v>5.28</v>
      </c>
      <c r="I1500" s="589">
        <v>43.46</v>
      </c>
      <c r="J1500" s="527">
        <v>1863</v>
      </c>
      <c r="K1500" s="589">
        <v>43.46</v>
      </c>
      <c r="L1500" s="527">
        <v>1863</v>
      </c>
      <c r="M1500" s="587">
        <f t="shared" si="216"/>
        <v>0.023327965646806226</v>
      </c>
      <c r="N1500" s="589">
        <v>225.3</v>
      </c>
      <c r="O1500" s="589">
        <f t="shared" si="217"/>
        <v>5.2557906602254425</v>
      </c>
      <c r="P1500" s="527">
        <f t="shared" si="218"/>
        <v>1399.6779388083735</v>
      </c>
      <c r="Q1500" s="527">
        <f t="shared" si="219"/>
        <v>315.34743961352655</v>
      </c>
    </row>
    <row r="1501" spans="1:17" ht="12" thickBot="1">
      <c r="A1501" s="1729"/>
      <c r="B1501" s="376"/>
      <c r="C1501" s="367"/>
      <c r="D1501" s="376"/>
      <c r="E1501" s="376"/>
      <c r="F1501" s="377"/>
      <c r="G1501" s="377"/>
      <c r="H1501" s="377"/>
      <c r="I1501" s="377"/>
      <c r="J1501" s="391"/>
      <c r="K1501" s="377"/>
      <c r="L1501" s="391"/>
      <c r="M1501" s="379"/>
      <c r="N1501" s="378"/>
      <c r="O1501" s="378"/>
      <c r="P1501" s="378"/>
      <c r="Q1501" s="423"/>
    </row>
    <row r="1502" spans="1:17" ht="11.25">
      <c r="A1502" s="1745" t="s">
        <v>127</v>
      </c>
      <c r="B1502" s="55">
        <v>1</v>
      </c>
      <c r="C1502" s="1116" t="s">
        <v>641</v>
      </c>
      <c r="D1502" s="24">
        <v>6</v>
      </c>
      <c r="E1502" s="24">
        <v>1984</v>
      </c>
      <c r="F1502" s="398">
        <v>11.1</v>
      </c>
      <c r="G1502" s="1130">
        <v>0.2</v>
      </c>
      <c r="H1502" s="1131">
        <v>0.96</v>
      </c>
      <c r="I1502" s="1130">
        <v>9.94</v>
      </c>
      <c r="J1502" s="398">
        <v>281</v>
      </c>
      <c r="K1502" s="1131">
        <v>9.94</v>
      </c>
      <c r="L1502" s="398">
        <v>281</v>
      </c>
      <c r="M1502" s="420">
        <f>I1502/L1502</f>
        <v>0.035373665480427044</v>
      </c>
      <c r="N1502" s="421">
        <v>225.3</v>
      </c>
      <c r="O1502" s="421">
        <f>M1502*N1502</f>
        <v>7.969686832740213</v>
      </c>
      <c r="P1502" s="419">
        <f>M1502*60*1000</f>
        <v>2122.4199288256223</v>
      </c>
      <c r="Q1502" s="419">
        <f>O1502*60</f>
        <v>478.1812099644128</v>
      </c>
    </row>
    <row r="1503" spans="1:17" ht="11.25">
      <c r="A1503" s="1700"/>
      <c r="B1503" s="26">
        <v>2</v>
      </c>
      <c r="C1503" s="32" t="s">
        <v>673</v>
      </c>
      <c r="D1503" s="26">
        <v>9</v>
      </c>
      <c r="E1503" s="26">
        <v>1983</v>
      </c>
      <c r="F1503" s="393">
        <v>16.4</v>
      </c>
      <c r="G1503" s="146">
        <v>0.918</v>
      </c>
      <c r="H1503" s="38">
        <v>1.44</v>
      </c>
      <c r="I1503" s="146">
        <v>14.042</v>
      </c>
      <c r="J1503" s="393">
        <v>414</v>
      </c>
      <c r="K1503" s="38">
        <v>14.042</v>
      </c>
      <c r="L1503" s="393">
        <v>414</v>
      </c>
      <c r="M1503" s="40">
        <f>I1503/L1503</f>
        <v>0.033917874396135264</v>
      </c>
      <c r="N1503" s="38">
        <v>225.3</v>
      </c>
      <c r="O1503" s="38">
        <f>M1503*N1503</f>
        <v>7.641697101449275</v>
      </c>
      <c r="P1503" s="393">
        <f>M1503*60*1000</f>
        <v>2035.072463768116</v>
      </c>
      <c r="Q1503" s="393">
        <f>O1503*60</f>
        <v>458.5018260869565</v>
      </c>
    </row>
    <row r="1504" spans="1:17" ht="11.25">
      <c r="A1504" s="1700"/>
      <c r="B1504" s="26">
        <v>3</v>
      </c>
      <c r="C1504" s="32" t="s">
        <v>283</v>
      </c>
      <c r="D1504" s="26">
        <v>6</v>
      </c>
      <c r="E1504" s="26">
        <v>1980</v>
      </c>
      <c r="F1504" s="393">
        <v>12.1</v>
      </c>
      <c r="G1504" s="146">
        <v>0.56</v>
      </c>
      <c r="H1504" s="38">
        <v>0.96</v>
      </c>
      <c r="I1504" s="38">
        <v>10.58</v>
      </c>
      <c r="J1504" s="393">
        <v>275</v>
      </c>
      <c r="K1504" s="38">
        <v>10.58</v>
      </c>
      <c r="L1504" s="393">
        <v>275</v>
      </c>
      <c r="M1504" s="40">
        <f>I1504/L1504</f>
        <v>0.03847272727272727</v>
      </c>
      <c r="N1504" s="38">
        <v>225.3</v>
      </c>
      <c r="O1504" s="38">
        <f>M1504*N1504</f>
        <v>8.667905454545455</v>
      </c>
      <c r="P1504" s="393">
        <f>M1504*60*1000</f>
        <v>2308.3636363636365</v>
      </c>
      <c r="Q1504" s="393">
        <f>O1504*60</f>
        <v>520.0743272727273</v>
      </c>
    </row>
    <row r="1505" spans="1:17" ht="11.25">
      <c r="A1505" s="1700"/>
      <c r="B1505" s="26">
        <v>4</v>
      </c>
      <c r="C1505" s="32"/>
      <c r="D1505" s="26"/>
      <c r="E1505" s="26"/>
      <c r="F1505" s="393"/>
      <c r="G1505" s="38"/>
      <c r="H1505" s="38"/>
      <c r="I1505" s="38"/>
      <c r="J1505" s="393"/>
      <c r="K1505" s="416"/>
      <c r="L1505" s="393"/>
      <c r="M1505" s="40"/>
      <c r="N1505" s="38"/>
      <c r="O1505" s="52"/>
      <c r="P1505" s="422"/>
      <c r="Q1505" s="53"/>
    </row>
    <row r="1506" spans="1:17" ht="11.25">
      <c r="A1506" s="1700"/>
      <c r="B1506" s="26">
        <v>5</v>
      </c>
      <c r="C1506" s="32"/>
      <c r="D1506" s="26"/>
      <c r="E1506" s="26"/>
      <c r="F1506" s="393"/>
      <c r="G1506" s="38"/>
      <c r="H1506" s="38"/>
      <c r="I1506" s="38"/>
      <c r="J1506" s="393"/>
      <c r="K1506" s="416"/>
      <c r="L1506" s="393"/>
      <c r="M1506" s="40"/>
      <c r="N1506" s="38"/>
      <c r="O1506" s="52"/>
      <c r="P1506" s="422"/>
      <c r="Q1506" s="53"/>
    </row>
    <row r="1507" spans="1:17" ht="11.25">
      <c r="A1507" s="1700"/>
      <c r="B1507" s="26">
        <v>6</v>
      </c>
      <c r="C1507" s="32"/>
      <c r="D1507" s="26"/>
      <c r="E1507" s="26"/>
      <c r="F1507" s="393"/>
      <c r="G1507" s="38"/>
      <c r="H1507" s="38"/>
      <c r="I1507" s="38"/>
      <c r="J1507" s="393"/>
      <c r="K1507" s="416"/>
      <c r="L1507" s="393"/>
      <c r="M1507" s="40"/>
      <c r="N1507" s="38"/>
      <c r="O1507" s="52"/>
      <c r="P1507" s="422"/>
      <c r="Q1507" s="53"/>
    </row>
    <row r="1508" spans="1:17" ht="11.25">
      <c r="A1508" s="1700"/>
      <c r="B1508" s="26">
        <v>7</v>
      </c>
      <c r="C1508" s="32"/>
      <c r="D1508" s="26"/>
      <c r="E1508" s="26"/>
      <c r="F1508" s="393"/>
      <c r="G1508" s="38"/>
      <c r="H1508" s="38"/>
      <c r="I1508" s="38"/>
      <c r="J1508" s="393"/>
      <c r="K1508" s="416"/>
      <c r="L1508" s="393"/>
      <c r="M1508" s="40"/>
      <c r="N1508" s="38"/>
      <c r="O1508" s="52"/>
      <c r="P1508" s="422"/>
      <c r="Q1508" s="53"/>
    </row>
    <row r="1509" spans="1:17" ht="12" thickBot="1">
      <c r="A1509" s="1701"/>
      <c r="B1509" s="29">
        <v>8</v>
      </c>
      <c r="C1509" s="32"/>
      <c r="D1509" s="26"/>
      <c r="E1509" s="26"/>
      <c r="F1509" s="393"/>
      <c r="G1509" s="38"/>
      <c r="H1509" s="38"/>
      <c r="I1509" s="38"/>
      <c r="J1509" s="393"/>
      <c r="K1509" s="416"/>
      <c r="L1509" s="393"/>
      <c r="M1509" s="40"/>
      <c r="N1509" s="38"/>
      <c r="O1509" s="52"/>
      <c r="P1509" s="422"/>
      <c r="Q1509" s="53"/>
    </row>
    <row r="1512" spans="1:17" ht="15">
      <c r="A1512" s="1765" t="s">
        <v>294</v>
      </c>
      <c r="B1512" s="1765"/>
      <c r="C1512" s="1765"/>
      <c r="D1512" s="1765"/>
      <c r="E1512" s="1765"/>
      <c r="F1512" s="1765"/>
      <c r="G1512" s="1765"/>
      <c r="H1512" s="1765"/>
      <c r="I1512" s="1765"/>
      <c r="J1512" s="1765"/>
      <c r="K1512" s="1765"/>
      <c r="L1512" s="1765"/>
      <c r="M1512" s="1765"/>
      <c r="N1512" s="1765"/>
      <c r="O1512" s="1765"/>
      <c r="P1512" s="1765"/>
      <c r="Q1512" s="1765"/>
    </row>
    <row r="1513" spans="1:17" ht="13.5" thickBot="1">
      <c r="A1513" s="1766" t="s">
        <v>685</v>
      </c>
      <c r="B1513" s="1766"/>
      <c r="C1513" s="1766"/>
      <c r="D1513" s="1766"/>
      <c r="E1513" s="1766"/>
      <c r="F1513" s="1766"/>
      <c r="G1513" s="1766"/>
      <c r="H1513" s="1766"/>
      <c r="I1513" s="1766"/>
      <c r="J1513" s="1766"/>
      <c r="K1513" s="1766"/>
      <c r="L1513" s="1766"/>
      <c r="M1513" s="1766"/>
      <c r="N1513" s="1766"/>
      <c r="O1513" s="1766"/>
      <c r="P1513" s="1766"/>
      <c r="Q1513" s="1766"/>
    </row>
    <row r="1514" spans="1:17" ht="11.25">
      <c r="A1514" s="1760" t="s">
        <v>1</v>
      </c>
      <c r="B1514" s="1710" t="s">
        <v>0</v>
      </c>
      <c r="C1514" s="1758" t="s">
        <v>2</v>
      </c>
      <c r="D1514" s="1758" t="s">
        <v>3</v>
      </c>
      <c r="E1514" s="1758" t="s">
        <v>41</v>
      </c>
      <c r="F1514" s="1764" t="s">
        <v>14</v>
      </c>
      <c r="G1514" s="1764"/>
      <c r="H1514" s="1764"/>
      <c r="I1514" s="1764"/>
      <c r="J1514" s="1758" t="s">
        <v>4</v>
      </c>
      <c r="K1514" s="1758" t="s">
        <v>15</v>
      </c>
      <c r="L1514" s="1758" t="s">
        <v>5</v>
      </c>
      <c r="M1514" s="1758" t="s">
        <v>6</v>
      </c>
      <c r="N1514" s="1758" t="s">
        <v>16</v>
      </c>
      <c r="O1514" s="1758" t="s">
        <v>17</v>
      </c>
      <c r="P1514" s="1767" t="s">
        <v>25</v>
      </c>
      <c r="Q1514" s="1722" t="s">
        <v>26</v>
      </c>
    </row>
    <row r="1515" spans="1:17" ht="33.75">
      <c r="A1515" s="1761"/>
      <c r="B1515" s="1711"/>
      <c r="C1515" s="1759"/>
      <c r="D1515" s="1759"/>
      <c r="E1515" s="1759"/>
      <c r="F1515" s="1118" t="s">
        <v>18</v>
      </c>
      <c r="G1515" s="1118" t="s">
        <v>19</v>
      </c>
      <c r="H1515" s="1118" t="s">
        <v>32</v>
      </c>
      <c r="I1515" s="1118" t="s">
        <v>21</v>
      </c>
      <c r="J1515" s="1759"/>
      <c r="K1515" s="1759"/>
      <c r="L1515" s="1759"/>
      <c r="M1515" s="1759"/>
      <c r="N1515" s="1759"/>
      <c r="O1515" s="1759"/>
      <c r="P1515" s="1768"/>
      <c r="Q1515" s="1723"/>
    </row>
    <row r="1516" spans="1:17" ht="12" thickBot="1">
      <c r="A1516" s="1762"/>
      <c r="B1516" s="1712"/>
      <c r="C1516" s="1763"/>
      <c r="D1516" s="43" t="s">
        <v>7</v>
      </c>
      <c r="E1516" s="43" t="s">
        <v>8</v>
      </c>
      <c r="F1516" s="43" t="s">
        <v>9</v>
      </c>
      <c r="G1516" s="43" t="s">
        <v>9</v>
      </c>
      <c r="H1516" s="43" t="s">
        <v>9</v>
      </c>
      <c r="I1516" s="43" t="s">
        <v>9</v>
      </c>
      <c r="J1516" s="43" t="s">
        <v>22</v>
      </c>
      <c r="K1516" s="43" t="s">
        <v>9</v>
      </c>
      <c r="L1516" s="43" t="s">
        <v>22</v>
      </c>
      <c r="M1516" s="43" t="s">
        <v>23</v>
      </c>
      <c r="N1516" s="43" t="s">
        <v>10</v>
      </c>
      <c r="O1516" s="43" t="s">
        <v>24</v>
      </c>
      <c r="P1516" s="49" t="s">
        <v>27</v>
      </c>
      <c r="Q1516" s="45" t="s">
        <v>28</v>
      </c>
    </row>
    <row r="1517" spans="1:17" ht="11.25" customHeight="1">
      <c r="A1517" s="1730" t="s">
        <v>580</v>
      </c>
      <c r="B1517" s="17">
        <v>1</v>
      </c>
      <c r="C1517" s="1589" t="s">
        <v>284</v>
      </c>
      <c r="D1517" s="46">
        <v>24</v>
      </c>
      <c r="E1517" s="46">
        <v>2011</v>
      </c>
      <c r="F1517" s="1158">
        <v>24.894</v>
      </c>
      <c r="G1517" s="1158">
        <v>2.875</v>
      </c>
      <c r="H1517" s="1158">
        <v>1.92</v>
      </c>
      <c r="I1517" s="1158">
        <v>20.099</v>
      </c>
      <c r="J1517" s="1158">
        <v>1123.75</v>
      </c>
      <c r="K1517" s="1159">
        <v>20.099</v>
      </c>
      <c r="L1517" s="1158">
        <v>1123.78</v>
      </c>
      <c r="M1517" s="1154">
        <f>K1517/L1517</f>
        <v>0.017885173254551603</v>
      </c>
      <c r="N1517" s="1158">
        <v>281.111</v>
      </c>
      <c r="O1517" s="411">
        <f>M1517*N1517</f>
        <v>5.027718938760255</v>
      </c>
      <c r="P1517" s="411">
        <f>M1517*60*1000</f>
        <v>1073.1103952730962</v>
      </c>
      <c r="Q1517" s="190">
        <f>P1517*N1517/1000</f>
        <v>301.66313632561537</v>
      </c>
    </row>
    <row r="1518" spans="1:17" ht="11.25">
      <c r="A1518" s="1731"/>
      <c r="B1518" s="18">
        <v>2</v>
      </c>
      <c r="C1518" s="438"/>
      <c r="D1518" s="438"/>
      <c r="E1518" s="18"/>
      <c r="F1518" s="191"/>
      <c r="G1518" s="191"/>
      <c r="H1518" s="191"/>
      <c r="I1518" s="191"/>
      <c r="J1518" s="191"/>
      <c r="K1518" s="1112"/>
      <c r="L1518" s="191"/>
      <c r="M1518" s="192"/>
      <c r="N1518" s="193"/>
      <c r="O1518" s="194"/>
      <c r="P1518" s="194"/>
      <c r="Q1518" s="195"/>
    </row>
    <row r="1519" spans="1:17" ht="11.25">
      <c r="A1519" s="1731"/>
      <c r="B1519" s="18">
        <v>3</v>
      </c>
      <c r="C1519" s="11"/>
      <c r="D1519" s="18"/>
      <c r="E1519" s="18"/>
      <c r="F1519" s="90"/>
      <c r="G1519" s="191"/>
      <c r="H1519" s="191"/>
      <c r="I1519" s="191"/>
      <c r="J1519" s="191"/>
      <c r="K1519" s="1112"/>
      <c r="L1519" s="191"/>
      <c r="M1519" s="192"/>
      <c r="N1519" s="193"/>
      <c r="O1519" s="194"/>
      <c r="P1519" s="194"/>
      <c r="Q1519" s="195"/>
    </row>
    <row r="1520" spans="1:17" ht="11.25">
      <c r="A1520" s="1731"/>
      <c r="B1520" s="18">
        <v>4</v>
      </c>
      <c r="C1520" s="11"/>
      <c r="D1520" s="18"/>
      <c r="E1520" s="18"/>
      <c r="F1520" s="90"/>
      <c r="G1520" s="191"/>
      <c r="H1520" s="191"/>
      <c r="I1520" s="191"/>
      <c r="J1520" s="191"/>
      <c r="K1520" s="1112"/>
      <c r="L1520" s="191"/>
      <c r="M1520" s="192"/>
      <c r="N1520" s="193"/>
      <c r="O1520" s="194"/>
      <c r="P1520" s="194"/>
      <c r="Q1520" s="195"/>
    </row>
    <row r="1521" spans="1:17" ht="11.25">
      <c r="A1521" s="1731"/>
      <c r="B1521" s="18">
        <v>5</v>
      </c>
      <c r="C1521" s="11"/>
      <c r="D1521" s="18"/>
      <c r="E1521" s="18"/>
      <c r="F1521" s="121"/>
      <c r="G1521" s="143"/>
      <c r="H1521" s="121"/>
      <c r="I1521" s="121"/>
      <c r="J1521" s="91"/>
      <c r="K1521" s="1113"/>
      <c r="L1521" s="91"/>
      <c r="M1521" s="76"/>
      <c r="N1521" s="75"/>
      <c r="O1521" s="75"/>
      <c r="P1521" s="75"/>
      <c r="Q1521" s="77"/>
    </row>
    <row r="1522" spans="1:17" ht="11.25">
      <c r="A1522" s="1731"/>
      <c r="B1522" s="18">
        <v>6</v>
      </c>
      <c r="C1522" s="11"/>
      <c r="D1522" s="18"/>
      <c r="E1522" s="18"/>
      <c r="F1522" s="121"/>
      <c r="G1522" s="121"/>
      <c r="H1522" s="121"/>
      <c r="I1522" s="121"/>
      <c r="J1522" s="91"/>
      <c r="K1522" s="1113"/>
      <c r="L1522" s="91"/>
      <c r="M1522" s="76"/>
      <c r="N1522" s="75"/>
      <c r="O1522" s="75"/>
      <c r="P1522" s="75"/>
      <c r="Q1522" s="77"/>
    </row>
    <row r="1523" spans="1:17" ht="11.25">
      <c r="A1523" s="1731"/>
      <c r="B1523" s="18">
        <v>7</v>
      </c>
      <c r="C1523" s="11"/>
      <c r="D1523" s="18"/>
      <c r="E1523" s="18"/>
      <c r="F1523" s="121"/>
      <c r="G1523" s="143"/>
      <c r="H1523" s="121"/>
      <c r="I1523" s="121"/>
      <c r="J1523" s="91"/>
      <c r="K1523" s="1113"/>
      <c r="L1523" s="91"/>
      <c r="M1523" s="76"/>
      <c r="N1523" s="75"/>
      <c r="O1523" s="75"/>
      <c r="P1523" s="75"/>
      <c r="Q1523" s="77"/>
    </row>
    <row r="1524" spans="1:17" ht="11.25">
      <c r="A1524" s="1731"/>
      <c r="B1524" s="18">
        <v>8</v>
      </c>
      <c r="C1524" s="11"/>
      <c r="D1524" s="18"/>
      <c r="E1524" s="18"/>
      <c r="F1524" s="121"/>
      <c r="G1524" s="121"/>
      <c r="H1524" s="121"/>
      <c r="I1524" s="121"/>
      <c r="J1524" s="91"/>
      <c r="K1524" s="1113"/>
      <c r="L1524" s="91"/>
      <c r="M1524" s="76"/>
      <c r="N1524" s="75"/>
      <c r="O1524" s="75"/>
      <c r="P1524" s="75"/>
      <c r="Q1524" s="77"/>
    </row>
    <row r="1525" spans="1:17" ht="11.25">
      <c r="A1525" s="1731"/>
      <c r="B1525" s="18">
        <v>9</v>
      </c>
      <c r="C1525" s="11"/>
      <c r="D1525" s="18"/>
      <c r="E1525" s="18"/>
      <c r="F1525" s="121"/>
      <c r="G1525" s="121"/>
      <c r="H1525" s="121"/>
      <c r="I1525" s="121"/>
      <c r="J1525" s="91"/>
      <c r="K1525" s="1113"/>
      <c r="L1525" s="91"/>
      <c r="M1525" s="76"/>
      <c r="N1525" s="75"/>
      <c r="O1525" s="75"/>
      <c r="P1525" s="75"/>
      <c r="Q1525" s="77"/>
    </row>
    <row r="1526" spans="1:17" ht="12" thickBot="1">
      <c r="A1526" s="1732"/>
      <c r="B1526" s="67">
        <v>10</v>
      </c>
      <c r="C1526" s="48"/>
      <c r="D1526" s="47"/>
      <c r="E1526" s="47"/>
      <c r="F1526" s="108"/>
      <c r="G1526" s="437"/>
      <c r="H1526" s="108"/>
      <c r="I1526" s="108"/>
      <c r="J1526" s="138"/>
      <c r="K1526" s="1114"/>
      <c r="L1526" s="138"/>
      <c r="M1526" s="79"/>
      <c r="N1526" s="78"/>
      <c r="O1526" s="78"/>
      <c r="P1526" s="78"/>
      <c r="Q1526" s="80"/>
    </row>
    <row r="1527" spans="1:17" ht="11.25" customHeight="1">
      <c r="A1527" s="1747" t="s">
        <v>573</v>
      </c>
      <c r="B1527" s="368">
        <v>1</v>
      </c>
      <c r="C1527" s="382" t="s">
        <v>674</v>
      </c>
      <c r="D1527" s="351">
        <v>45</v>
      </c>
      <c r="E1527" s="351">
        <v>1988</v>
      </c>
      <c r="F1527" s="383">
        <v>57.829</v>
      </c>
      <c r="G1527" s="383">
        <v>4.174</v>
      </c>
      <c r="H1527" s="383">
        <v>6.88</v>
      </c>
      <c r="I1527" s="383">
        <v>26.775</v>
      </c>
      <c r="J1527" s="383">
        <v>2182.7</v>
      </c>
      <c r="K1527" s="1133">
        <v>26.545</v>
      </c>
      <c r="L1527" s="383">
        <v>2065.32</v>
      </c>
      <c r="M1527" s="352">
        <f aca="true" t="shared" si="220" ref="M1527:M1535">K1527/L1527</f>
        <v>0.012852729843317258</v>
      </c>
      <c r="N1527" s="383">
        <v>281.11</v>
      </c>
      <c r="O1527" s="353">
        <f aca="true" t="shared" si="221" ref="O1527:O1535">M1527*N1527</f>
        <v>3.6130308862549145</v>
      </c>
      <c r="P1527" s="353">
        <f aca="true" t="shared" si="222" ref="P1527:P1535">M1527*60*1000</f>
        <v>771.1637905990355</v>
      </c>
      <c r="Q1527" s="354">
        <f aca="true" t="shared" si="223" ref="Q1527:Q1535">P1527*N1527/1000</f>
        <v>216.78185317529488</v>
      </c>
    </row>
    <row r="1528" spans="1:17" ht="11.25">
      <c r="A1528" s="1748"/>
      <c r="B1528" s="345">
        <v>2</v>
      </c>
      <c r="C1528" s="346" t="s">
        <v>675</v>
      </c>
      <c r="D1528" s="345">
        <v>11</v>
      </c>
      <c r="E1528" s="345">
        <v>1968</v>
      </c>
      <c r="F1528" s="371">
        <v>9.95</v>
      </c>
      <c r="G1528" s="371">
        <v>0.567</v>
      </c>
      <c r="H1528" s="371">
        <v>1.728</v>
      </c>
      <c r="I1528" s="371">
        <v>7.655</v>
      </c>
      <c r="J1528" s="371">
        <v>563.82</v>
      </c>
      <c r="K1528" s="1134">
        <v>5.759</v>
      </c>
      <c r="L1528" s="371">
        <v>424.14</v>
      </c>
      <c r="M1528" s="347">
        <f t="shared" si="220"/>
        <v>0.013578063846843024</v>
      </c>
      <c r="N1528" s="371">
        <v>281.111</v>
      </c>
      <c r="O1528" s="349">
        <f t="shared" si="221"/>
        <v>3.816943106049889</v>
      </c>
      <c r="P1528" s="349">
        <f t="shared" si="222"/>
        <v>814.6838308105815</v>
      </c>
      <c r="Q1528" s="350">
        <f t="shared" si="223"/>
        <v>229.01658636299337</v>
      </c>
    </row>
    <row r="1529" spans="1:17" ht="11.25">
      <c r="A1529" s="1748"/>
      <c r="B1529" s="433">
        <v>3</v>
      </c>
      <c r="C1529" s="346" t="s">
        <v>676</v>
      </c>
      <c r="D1529" s="345">
        <v>55</v>
      </c>
      <c r="E1529" s="345">
        <v>1985</v>
      </c>
      <c r="F1529" s="371">
        <v>55.252</v>
      </c>
      <c r="G1529" s="371">
        <v>4.774</v>
      </c>
      <c r="H1529" s="371">
        <v>8.8</v>
      </c>
      <c r="I1529" s="371">
        <v>41.678</v>
      </c>
      <c r="J1529" s="371">
        <v>2679.72</v>
      </c>
      <c r="K1529" s="1134">
        <v>41.678</v>
      </c>
      <c r="L1529" s="371">
        <v>2679.72</v>
      </c>
      <c r="M1529" s="347">
        <f t="shared" si="220"/>
        <v>0.015553117489887002</v>
      </c>
      <c r="N1529" s="371">
        <v>281.111</v>
      </c>
      <c r="O1529" s="349">
        <f t="shared" si="221"/>
        <v>4.372152410699625</v>
      </c>
      <c r="P1529" s="349">
        <f t="shared" si="222"/>
        <v>933.1870493932201</v>
      </c>
      <c r="Q1529" s="350">
        <f t="shared" si="223"/>
        <v>262.3291446419775</v>
      </c>
    </row>
    <row r="1530" spans="1:17" ht="11.25">
      <c r="A1530" s="1748"/>
      <c r="B1530" s="345">
        <v>4</v>
      </c>
      <c r="C1530" s="346" t="s">
        <v>629</v>
      </c>
      <c r="D1530" s="345">
        <v>32</v>
      </c>
      <c r="E1530" s="345">
        <v>1986</v>
      </c>
      <c r="F1530" s="371">
        <v>36.812</v>
      </c>
      <c r="G1530" s="371">
        <v>3.991</v>
      </c>
      <c r="H1530" s="371">
        <v>4.8</v>
      </c>
      <c r="I1530" s="371">
        <v>28.021</v>
      </c>
      <c r="J1530" s="371">
        <v>1810.7</v>
      </c>
      <c r="K1530" s="1134">
        <v>26.342</v>
      </c>
      <c r="L1530" s="371">
        <v>1666.74</v>
      </c>
      <c r="M1530" s="347">
        <f t="shared" si="220"/>
        <v>0.01580450460179752</v>
      </c>
      <c r="N1530" s="371">
        <v>281.111</v>
      </c>
      <c r="O1530" s="349">
        <f t="shared" si="221"/>
        <v>4.442820093115902</v>
      </c>
      <c r="P1530" s="349">
        <f t="shared" si="222"/>
        <v>948.270276107851</v>
      </c>
      <c r="Q1530" s="350">
        <f t="shared" si="223"/>
        <v>266.56920558695407</v>
      </c>
    </row>
    <row r="1531" spans="1:17" ht="11.25">
      <c r="A1531" s="1748"/>
      <c r="B1531" s="345">
        <v>5</v>
      </c>
      <c r="C1531" s="346" t="s">
        <v>631</v>
      </c>
      <c r="D1531" s="345">
        <v>40</v>
      </c>
      <c r="E1531" s="345">
        <v>1991</v>
      </c>
      <c r="F1531" s="371">
        <v>47.04</v>
      </c>
      <c r="G1531" s="371">
        <v>2.941</v>
      </c>
      <c r="H1531" s="371">
        <v>6.4</v>
      </c>
      <c r="I1531" s="371">
        <v>37.699</v>
      </c>
      <c r="J1531" s="371">
        <v>2268.53</v>
      </c>
      <c r="K1531" s="1134">
        <v>37.699</v>
      </c>
      <c r="L1531" s="371">
        <v>2268.53</v>
      </c>
      <c r="M1531" s="347">
        <f t="shared" si="220"/>
        <v>0.01661825058518071</v>
      </c>
      <c r="N1531" s="371">
        <v>281.111</v>
      </c>
      <c r="O1531" s="349">
        <f t="shared" si="221"/>
        <v>4.671573040250735</v>
      </c>
      <c r="P1531" s="349">
        <f t="shared" si="222"/>
        <v>997.0950351108427</v>
      </c>
      <c r="Q1531" s="350">
        <f t="shared" si="223"/>
        <v>280.2943824150441</v>
      </c>
    </row>
    <row r="1532" spans="1:17" ht="11.25">
      <c r="A1532" s="1748"/>
      <c r="B1532" s="345">
        <v>6</v>
      </c>
      <c r="C1532" s="346" t="s">
        <v>677</v>
      </c>
      <c r="D1532" s="345">
        <v>28</v>
      </c>
      <c r="E1532" s="345">
        <v>1977</v>
      </c>
      <c r="F1532" s="371">
        <v>31.482</v>
      </c>
      <c r="G1532" s="371">
        <v>2.522</v>
      </c>
      <c r="H1532" s="371">
        <v>4.48</v>
      </c>
      <c r="I1532" s="371">
        <v>24.48</v>
      </c>
      <c r="J1532" s="371">
        <v>1436.93</v>
      </c>
      <c r="K1532" s="1134">
        <v>24.48</v>
      </c>
      <c r="L1532" s="371">
        <v>1436.99</v>
      </c>
      <c r="M1532" s="347">
        <f t="shared" si="220"/>
        <v>0.017035609155248124</v>
      </c>
      <c r="N1532" s="371">
        <v>281.111</v>
      </c>
      <c r="O1532" s="349">
        <f t="shared" si="221"/>
        <v>4.788897125240955</v>
      </c>
      <c r="P1532" s="349">
        <f t="shared" si="222"/>
        <v>1022.1365493148875</v>
      </c>
      <c r="Q1532" s="350">
        <f t="shared" si="223"/>
        <v>287.33382751445737</v>
      </c>
    </row>
    <row r="1533" spans="1:17" ht="11.25">
      <c r="A1533" s="1748"/>
      <c r="B1533" s="345">
        <v>7</v>
      </c>
      <c r="C1533" s="346" t="s">
        <v>630</v>
      </c>
      <c r="D1533" s="345">
        <v>36</v>
      </c>
      <c r="E1533" s="345">
        <v>1968</v>
      </c>
      <c r="F1533" s="371">
        <v>35.1</v>
      </c>
      <c r="G1533" s="371">
        <v>2.418</v>
      </c>
      <c r="H1533" s="371">
        <v>5.76</v>
      </c>
      <c r="I1533" s="371">
        <v>26.922</v>
      </c>
      <c r="J1533" s="371">
        <v>1531.52</v>
      </c>
      <c r="K1533" s="1134">
        <v>26.932</v>
      </c>
      <c r="L1533" s="371">
        <v>1531.52</v>
      </c>
      <c r="M1533" s="347">
        <f t="shared" si="220"/>
        <v>0.017585144170497283</v>
      </c>
      <c r="N1533" s="371">
        <v>281.111</v>
      </c>
      <c r="O1533" s="349">
        <f t="shared" si="221"/>
        <v>4.943377462912662</v>
      </c>
      <c r="P1533" s="349">
        <f t="shared" si="222"/>
        <v>1055.108650229837</v>
      </c>
      <c r="Q1533" s="350">
        <f t="shared" si="223"/>
        <v>296.6026477747597</v>
      </c>
    </row>
    <row r="1534" spans="1:17" ht="11.25">
      <c r="A1534" s="1748"/>
      <c r="B1534" s="345">
        <v>8</v>
      </c>
      <c r="C1534" s="346" t="s">
        <v>285</v>
      </c>
      <c r="D1534" s="345">
        <v>40</v>
      </c>
      <c r="E1534" s="345">
        <v>1989</v>
      </c>
      <c r="F1534" s="371">
        <v>50.155</v>
      </c>
      <c r="G1534" s="371">
        <v>3.831</v>
      </c>
      <c r="H1534" s="371">
        <v>6.24</v>
      </c>
      <c r="I1534" s="371">
        <v>40.084</v>
      </c>
      <c r="J1534" s="371">
        <v>2277.2</v>
      </c>
      <c r="K1534" s="1134">
        <v>38.918</v>
      </c>
      <c r="L1534" s="371">
        <v>2199.36</v>
      </c>
      <c r="M1534" s="347">
        <f t="shared" si="220"/>
        <v>0.017695147679324893</v>
      </c>
      <c r="N1534" s="371">
        <v>281.111</v>
      </c>
      <c r="O1534" s="349">
        <f t="shared" si="221"/>
        <v>4.9743006592827</v>
      </c>
      <c r="P1534" s="349">
        <f t="shared" si="222"/>
        <v>1061.7088607594935</v>
      </c>
      <c r="Q1534" s="350">
        <f t="shared" si="223"/>
        <v>298.458039556962</v>
      </c>
    </row>
    <row r="1535" spans="1:17" ht="11.25">
      <c r="A1535" s="1748"/>
      <c r="B1535" s="345">
        <v>9</v>
      </c>
      <c r="C1535" s="346" t="s">
        <v>678</v>
      </c>
      <c r="D1535" s="345">
        <v>12</v>
      </c>
      <c r="E1535" s="345">
        <v>1964</v>
      </c>
      <c r="F1535" s="371">
        <v>12.498</v>
      </c>
      <c r="G1535" s="371">
        <v>1.039</v>
      </c>
      <c r="H1535" s="371">
        <v>1.92</v>
      </c>
      <c r="I1535" s="371">
        <v>9.539</v>
      </c>
      <c r="J1535" s="371">
        <v>539.13</v>
      </c>
      <c r="K1535" s="1134">
        <v>8.761</v>
      </c>
      <c r="L1535" s="371">
        <v>495.17</v>
      </c>
      <c r="M1535" s="347">
        <f t="shared" si="220"/>
        <v>0.017692913544843182</v>
      </c>
      <c r="N1535" s="371">
        <v>281.111</v>
      </c>
      <c r="O1535" s="349">
        <f t="shared" si="221"/>
        <v>4.973672619504412</v>
      </c>
      <c r="P1535" s="349">
        <f t="shared" si="222"/>
        <v>1061.5748126905908</v>
      </c>
      <c r="Q1535" s="350">
        <f t="shared" si="223"/>
        <v>298.42035717026465</v>
      </c>
    </row>
    <row r="1536" spans="1:17" ht="12" thickBot="1">
      <c r="A1536" s="1749"/>
      <c r="B1536" s="362">
        <v>10</v>
      </c>
      <c r="C1536" s="384"/>
      <c r="D1536" s="355"/>
      <c r="E1536" s="355"/>
      <c r="F1536" s="385"/>
      <c r="G1536" s="385"/>
      <c r="H1536" s="385"/>
      <c r="I1536" s="385"/>
      <c r="J1536" s="385"/>
      <c r="K1536" s="1115"/>
      <c r="L1536" s="385"/>
      <c r="M1536" s="403"/>
      <c r="N1536" s="385"/>
      <c r="O1536" s="356"/>
      <c r="P1536" s="356"/>
      <c r="Q1536" s="357"/>
    </row>
    <row r="1537" spans="1:17" ht="11.25" customHeight="1">
      <c r="A1537" s="1750" t="s">
        <v>572</v>
      </c>
      <c r="B1537" s="380">
        <v>1</v>
      </c>
      <c r="C1537" s="129" t="s">
        <v>633</v>
      </c>
      <c r="D1537" s="125">
        <v>12</v>
      </c>
      <c r="E1537" s="125">
        <v>1960</v>
      </c>
      <c r="F1537" s="1135">
        <v>18.278</v>
      </c>
      <c r="G1537" s="1135">
        <v>1.125</v>
      </c>
      <c r="H1537" s="1135">
        <v>1.92</v>
      </c>
      <c r="I1537" s="1135">
        <v>15.233</v>
      </c>
      <c r="J1537" s="1135">
        <v>557.91</v>
      </c>
      <c r="K1537" s="1136">
        <v>11.533</v>
      </c>
      <c r="L1537" s="1135">
        <v>422.39</v>
      </c>
      <c r="M1537" s="225">
        <f aca="true" t="shared" si="224" ref="M1537:M1545">K1537/L1537</f>
        <v>0.02730415019294964</v>
      </c>
      <c r="N1537" s="1135">
        <v>281.111</v>
      </c>
      <c r="O1537" s="227">
        <f aca="true" t="shared" si="225" ref="O1537:O1555">M1537*N1537</f>
        <v>7.675496964890266</v>
      </c>
      <c r="P1537" s="227">
        <f aca="true" t="shared" si="226" ref="P1537:P1555">M1537*60*1000</f>
        <v>1638.2490115769785</v>
      </c>
      <c r="Q1537" s="228">
        <f aca="true" t="shared" si="227" ref="Q1537:Q1555">P1537*N1537/1000</f>
        <v>460.52981789341595</v>
      </c>
    </row>
    <row r="1538" spans="1:17" ht="11.25">
      <c r="A1538" s="1751"/>
      <c r="B1538" s="372">
        <v>2</v>
      </c>
      <c r="C1538" s="123" t="s">
        <v>293</v>
      </c>
      <c r="D1538" s="116">
        <v>12</v>
      </c>
      <c r="E1538" s="116">
        <v>1965</v>
      </c>
      <c r="F1538" s="1101">
        <v>16.265</v>
      </c>
      <c r="G1538" s="1101">
        <v>1.414</v>
      </c>
      <c r="H1538" s="1101">
        <v>0.192</v>
      </c>
      <c r="I1538" s="1101">
        <v>14.659</v>
      </c>
      <c r="J1538" s="1101">
        <v>537.55</v>
      </c>
      <c r="K1538" s="1099">
        <v>13.504</v>
      </c>
      <c r="L1538" s="1101">
        <v>495.2</v>
      </c>
      <c r="M1538" s="601">
        <f t="shared" si="224"/>
        <v>0.02726978998384491</v>
      </c>
      <c r="N1538" s="1101">
        <v>281.111</v>
      </c>
      <c r="O1538" s="603">
        <f t="shared" si="225"/>
        <v>7.6658379321486265</v>
      </c>
      <c r="P1538" s="603">
        <f t="shared" si="226"/>
        <v>1636.1873990306947</v>
      </c>
      <c r="Q1538" s="604">
        <f t="shared" si="227"/>
        <v>459.95027592891756</v>
      </c>
    </row>
    <row r="1539" spans="1:17" ht="11.25">
      <c r="A1539" s="1751"/>
      <c r="B1539" s="372">
        <v>3</v>
      </c>
      <c r="C1539" s="123" t="s">
        <v>679</v>
      </c>
      <c r="D1539" s="116">
        <v>6</v>
      </c>
      <c r="E1539" s="116">
        <v>1985</v>
      </c>
      <c r="F1539" s="1101">
        <v>7.605</v>
      </c>
      <c r="G1539" s="1101">
        <v>0.397</v>
      </c>
      <c r="H1539" s="1101">
        <v>0.96</v>
      </c>
      <c r="I1539" s="1101">
        <v>6.248</v>
      </c>
      <c r="J1539" s="1101">
        <v>230.55</v>
      </c>
      <c r="K1539" s="1099">
        <v>5.825</v>
      </c>
      <c r="L1539" s="1101">
        <v>214.96</v>
      </c>
      <c r="M1539" s="601">
        <f t="shared" si="224"/>
        <v>0.027098064756233716</v>
      </c>
      <c r="N1539" s="1101">
        <v>281.111</v>
      </c>
      <c r="O1539" s="603">
        <f t="shared" si="225"/>
        <v>7.617564081689616</v>
      </c>
      <c r="P1539" s="603">
        <f t="shared" si="226"/>
        <v>1625.883885374023</v>
      </c>
      <c r="Q1539" s="604">
        <f t="shared" si="227"/>
        <v>457.053844901377</v>
      </c>
    </row>
    <row r="1540" spans="1:17" ht="11.25">
      <c r="A1540" s="1751"/>
      <c r="B1540" s="372">
        <v>4</v>
      </c>
      <c r="C1540" s="123" t="s">
        <v>288</v>
      </c>
      <c r="D1540" s="116">
        <v>12</v>
      </c>
      <c r="E1540" s="116">
        <v>1965</v>
      </c>
      <c r="F1540" s="1101">
        <v>15.109</v>
      </c>
      <c r="G1540" s="1101">
        <v>1.02</v>
      </c>
      <c r="H1540" s="1101">
        <v>0.192</v>
      </c>
      <c r="I1540" s="1101">
        <v>13.897</v>
      </c>
      <c r="J1540" s="1101">
        <v>529.58</v>
      </c>
      <c r="K1540" s="1099">
        <v>12.595</v>
      </c>
      <c r="L1540" s="1101">
        <v>479.98</v>
      </c>
      <c r="M1540" s="601">
        <f t="shared" si="224"/>
        <v>0.026240676694862287</v>
      </c>
      <c r="N1540" s="1101">
        <v>281.111</v>
      </c>
      <c r="O1540" s="603">
        <f t="shared" si="225"/>
        <v>7.376542866369432</v>
      </c>
      <c r="P1540" s="603">
        <f t="shared" si="226"/>
        <v>1574.4406016917371</v>
      </c>
      <c r="Q1540" s="604">
        <f t="shared" si="227"/>
        <v>442.5925719821659</v>
      </c>
    </row>
    <row r="1541" spans="1:17" ht="11.25">
      <c r="A1541" s="1751"/>
      <c r="B1541" s="372">
        <v>5</v>
      </c>
      <c r="C1541" s="123" t="s">
        <v>680</v>
      </c>
      <c r="D1541" s="116">
        <v>6</v>
      </c>
      <c r="E1541" s="116">
        <v>1948</v>
      </c>
      <c r="F1541" s="1101">
        <v>7.257</v>
      </c>
      <c r="G1541" s="1101">
        <v>0.057</v>
      </c>
      <c r="H1541" s="1101">
        <v>0.8</v>
      </c>
      <c r="I1541" s="1101">
        <v>6.4</v>
      </c>
      <c r="J1541" s="1101">
        <v>301.55</v>
      </c>
      <c r="K1541" s="1099">
        <v>6.209</v>
      </c>
      <c r="L1541" s="1101">
        <v>250.99</v>
      </c>
      <c r="M1541" s="601">
        <f t="shared" si="224"/>
        <v>0.02473803737200685</v>
      </c>
      <c r="N1541" s="1101">
        <v>281.111</v>
      </c>
      <c r="O1541" s="603">
        <f t="shared" si="225"/>
        <v>6.954134423682217</v>
      </c>
      <c r="P1541" s="603">
        <f t="shared" si="226"/>
        <v>1484.282242320411</v>
      </c>
      <c r="Q1541" s="604">
        <f t="shared" si="227"/>
        <v>417.248065420933</v>
      </c>
    </row>
    <row r="1542" spans="1:17" ht="11.25">
      <c r="A1542" s="1751"/>
      <c r="B1542" s="372">
        <v>6</v>
      </c>
      <c r="C1542" s="123" t="s">
        <v>681</v>
      </c>
      <c r="D1542" s="116">
        <v>7</v>
      </c>
      <c r="E1542" s="116">
        <v>1972</v>
      </c>
      <c r="F1542" s="1101">
        <v>5.392</v>
      </c>
      <c r="G1542" s="1101">
        <v>0.85</v>
      </c>
      <c r="H1542" s="1101">
        <v>0.08</v>
      </c>
      <c r="I1542" s="1101">
        <v>4.462</v>
      </c>
      <c r="J1542" s="1101">
        <v>395.27</v>
      </c>
      <c r="K1542" s="1099">
        <v>3.927</v>
      </c>
      <c r="L1542" s="1101">
        <v>158.16</v>
      </c>
      <c r="M1542" s="601">
        <f t="shared" si="224"/>
        <v>0.02482928679817906</v>
      </c>
      <c r="N1542" s="1101">
        <v>281.111</v>
      </c>
      <c r="O1542" s="603">
        <f t="shared" si="225"/>
        <v>6.9797856411229136</v>
      </c>
      <c r="P1542" s="603">
        <f t="shared" si="226"/>
        <v>1489.7572078907435</v>
      </c>
      <c r="Q1542" s="604">
        <f t="shared" si="227"/>
        <v>418.7871384673748</v>
      </c>
    </row>
    <row r="1543" spans="1:17" ht="11.25">
      <c r="A1543" s="1751"/>
      <c r="B1543" s="372">
        <v>7</v>
      </c>
      <c r="C1543" s="123" t="s">
        <v>682</v>
      </c>
      <c r="D1543" s="116">
        <v>29</v>
      </c>
      <c r="E1543" s="116">
        <v>1986</v>
      </c>
      <c r="F1543" s="1101">
        <v>42.173</v>
      </c>
      <c r="G1543" s="1101">
        <v>1.893</v>
      </c>
      <c r="H1543" s="1101">
        <v>4.32</v>
      </c>
      <c r="I1543" s="1101">
        <v>35.96</v>
      </c>
      <c r="J1543" s="1101">
        <v>1577.48</v>
      </c>
      <c r="K1543" s="1099">
        <v>35.498</v>
      </c>
      <c r="L1543" s="1101">
        <v>1464.93</v>
      </c>
      <c r="M1543" s="601">
        <f t="shared" si="224"/>
        <v>0.024231874560559204</v>
      </c>
      <c r="N1543" s="1101">
        <v>281.111</v>
      </c>
      <c r="O1543" s="603">
        <f t="shared" si="225"/>
        <v>6.811846489593358</v>
      </c>
      <c r="P1543" s="603">
        <f t="shared" si="226"/>
        <v>1453.9124736335523</v>
      </c>
      <c r="Q1543" s="604">
        <f t="shared" si="227"/>
        <v>408.7107893756015</v>
      </c>
    </row>
    <row r="1544" spans="1:17" ht="11.25">
      <c r="A1544" s="1751"/>
      <c r="B1544" s="372">
        <v>8</v>
      </c>
      <c r="C1544" s="123" t="s">
        <v>683</v>
      </c>
      <c r="D1544" s="116">
        <v>9</v>
      </c>
      <c r="E1544" s="116">
        <v>1967</v>
      </c>
      <c r="F1544" s="1101">
        <v>11.44</v>
      </c>
      <c r="G1544" s="1101">
        <v>1.281</v>
      </c>
      <c r="H1544" s="1101">
        <v>0.144</v>
      </c>
      <c r="I1544" s="1101">
        <v>10.015</v>
      </c>
      <c r="J1544" s="1101">
        <v>416.33</v>
      </c>
      <c r="K1544" s="1099">
        <v>10.015</v>
      </c>
      <c r="L1544" s="1101">
        <v>416.33</v>
      </c>
      <c r="M1544" s="601">
        <f t="shared" si="224"/>
        <v>0.024055436792928687</v>
      </c>
      <c r="N1544" s="1101">
        <v>281.111</v>
      </c>
      <c r="O1544" s="603">
        <f t="shared" si="225"/>
        <v>6.762247892296976</v>
      </c>
      <c r="P1544" s="603">
        <f t="shared" si="226"/>
        <v>1443.3262075757211</v>
      </c>
      <c r="Q1544" s="604">
        <f t="shared" si="227"/>
        <v>405.73487353781854</v>
      </c>
    </row>
    <row r="1545" spans="1:17" ht="12" thickBot="1">
      <c r="A1545" s="1751"/>
      <c r="B1545" s="376">
        <v>9</v>
      </c>
      <c r="C1545" s="123" t="s">
        <v>684</v>
      </c>
      <c r="D1545" s="116">
        <v>5</v>
      </c>
      <c r="E1545" s="116">
        <v>1949</v>
      </c>
      <c r="F1545" s="1101">
        <v>7.265</v>
      </c>
      <c r="G1545" s="1101">
        <v>0.283</v>
      </c>
      <c r="H1545" s="1101">
        <v>0.8</v>
      </c>
      <c r="I1545" s="1101">
        <v>6.182</v>
      </c>
      <c r="J1545" s="1101">
        <v>260.34</v>
      </c>
      <c r="K1545" s="1099">
        <v>6.182</v>
      </c>
      <c r="L1545" s="1101">
        <v>260.34</v>
      </c>
      <c r="M1545" s="601">
        <f t="shared" si="224"/>
        <v>0.02374587078435892</v>
      </c>
      <c r="N1545" s="1101">
        <v>281.111</v>
      </c>
      <c r="O1545" s="603">
        <f t="shared" si="225"/>
        <v>6.67522548206192</v>
      </c>
      <c r="P1545" s="603">
        <f t="shared" si="226"/>
        <v>1424.7522470615352</v>
      </c>
      <c r="Q1545" s="604">
        <f t="shared" si="227"/>
        <v>400.51352892371517</v>
      </c>
    </row>
    <row r="1546" spans="1:17" ht="11.25" customHeight="1">
      <c r="A1546" s="1752" t="s">
        <v>575</v>
      </c>
      <c r="B1546" s="55">
        <v>1</v>
      </c>
      <c r="C1546" s="1116" t="s">
        <v>290</v>
      </c>
      <c r="D1546" s="55">
        <v>6</v>
      </c>
      <c r="E1546" s="55">
        <v>1957</v>
      </c>
      <c r="F1546" s="424">
        <v>11.368</v>
      </c>
      <c r="G1546" s="424">
        <v>0.255</v>
      </c>
      <c r="H1546" s="424">
        <v>0.08</v>
      </c>
      <c r="I1546" s="424">
        <v>11.033</v>
      </c>
      <c r="J1546" s="424">
        <v>319.78</v>
      </c>
      <c r="K1546" s="426">
        <v>11.033</v>
      </c>
      <c r="L1546" s="424">
        <v>319.78</v>
      </c>
      <c r="M1546" s="420">
        <f>K1546/L1546</f>
        <v>0.03450184501845019</v>
      </c>
      <c r="N1546" s="424">
        <v>281.111</v>
      </c>
      <c r="O1546" s="422">
        <f t="shared" si="225"/>
        <v>9.698848154981551</v>
      </c>
      <c r="P1546" s="422">
        <f t="shared" si="226"/>
        <v>2070.110701107011</v>
      </c>
      <c r="Q1546" s="425">
        <f t="shared" si="227"/>
        <v>581.930889298893</v>
      </c>
    </row>
    <row r="1547" spans="1:17" ht="11.25" customHeight="1">
      <c r="A1547" s="1752"/>
      <c r="B1547" s="26">
        <v>2</v>
      </c>
      <c r="C1547" s="32" t="s">
        <v>635</v>
      </c>
      <c r="D1547" s="26">
        <v>8</v>
      </c>
      <c r="E1547" s="26">
        <v>1936</v>
      </c>
      <c r="F1547" s="146">
        <v>7.266</v>
      </c>
      <c r="G1547" s="146">
        <v>0.434</v>
      </c>
      <c r="H1547" s="146">
        <v>0.272</v>
      </c>
      <c r="I1547" s="146">
        <v>6.56</v>
      </c>
      <c r="J1547" s="146">
        <v>203.07</v>
      </c>
      <c r="K1547" s="427">
        <v>6.56</v>
      </c>
      <c r="L1547" s="146">
        <v>203.07</v>
      </c>
      <c r="M1547" s="420">
        <f>K1547/L1547</f>
        <v>0.03230413158024326</v>
      </c>
      <c r="N1547" s="146">
        <v>281.111</v>
      </c>
      <c r="O1547" s="422">
        <f t="shared" si="225"/>
        <v>9.081046732653764</v>
      </c>
      <c r="P1547" s="422">
        <f t="shared" si="226"/>
        <v>1938.2478948145958</v>
      </c>
      <c r="Q1547" s="425">
        <f t="shared" si="227"/>
        <v>544.8628039592259</v>
      </c>
    </row>
    <row r="1548" spans="1:17" ht="11.25">
      <c r="A1548" s="1752"/>
      <c r="B1548" s="26">
        <v>3</v>
      </c>
      <c r="C1548" s="32" t="s">
        <v>286</v>
      </c>
      <c r="D1548" s="26">
        <v>6</v>
      </c>
      <c r="E1548" s="26">
        <v>1986</v>
      </c>
      <c r="F1548" s="146">
        <v>12.9</v>
      </c>
      <c r="G1548" s="146"/>
      <c r="H1548" s="146"/>
      <c r="I1548" s="146">
        <v>12.9</v>
      </c>
      <c r="J1548" s="146">
        <v>407.89</v>
      </c>
      <c r="K1548" s="427">
        <v>6.1</v>
      </c>
      <c r="L1548" s="146">
        <v>193.9</v>
      </c>
      <c r="M1548" s="40">
        <f aca="true" t="shared" si="228" ref="M1548:M1555">K1548/L1548</f>
        <v>0.031459515214027844</v>
      </c>
      <c r="N1548" s="146">
        <v>281.111</v>
      </c>
      <c r="O1548" s="422">
        <f t="shared" si="225"/>
        <v>8.84361578133058</v>
      </c>
      <c r="P1548" s="422">
        <f t="shared" si="226"/>
        <v>1887.5709128416706</v>
      </c>
      <c r="Q1548" s="53">
        <f t="shared" si="227"/>
        <v>530.6169468798348</v>
      </c>
    </row>
    <row r="1549" spans="1:17" ht="11.25">
      <c r="A1549" s="1752"/>
      <c r="B1549" s="26">
        <v>4</v>
      </c>
      <c r="C1549" s="32" t="s">
        <v>634</v>
      </c>
      <c r="D1549" s="26">
        <v>6</v>
      </c>
      <c r="E1549" s="26">
        <v>1958</v>
      </c>
      <c r="F1549" s="146">
        <v>3.088</v>
      </c>
      <c r="G1549" s="146"/>
      <c r="H1549" s="146"/>
      <c r="I1549" s="146">
        <v>3.093</v>
      </c>
      <c r="J1549" s="146">
        <v>318.54</v>
      </c>
      <c r="K1549" s="427">
        <v>1.534</v>
      </c>
      <c r="L1549" s="146">
        <v>50.53</v>
      </c>
      <c r="M1549" s="40">
        <f t="shared" si="228"/>
        <v>0.03035820304769444</v>
      </c>
      <c r="N1549" s="146">
        <v>281.111</v>
      </c>
      <c r="O1549" s="52">
        <f t="shared" si="225"/>
        <v>8.53402481694043</v>
      </c>
      <c r="P1549" s="422">
        <f t="shared" si="226"/>
        <v>1821.4921828616664</v>
      </c>
      <c r="Q1549" s="53">
        <f t="shared" si="227"/>
        <v>512.0414890164259</v>
      </c>
    </row>
    <row r="1550" spans="1:17" ht="11.25">
      <c r="A1550" s="1752"/>
      <c r="B1550" s="26">
        <v>5</v>
      </c>
      <c r="C1550" s="32" t="s">
        <v>292</v>
      </c>
      <c r="D1550" s="26">
        <v>6</v>
      </c>
      <c r="E1550" s="26">
        <v>1936</v>
      </c>
      <c r="F1550" s="146">
        <v>7.556</v>
      </c>
      <c r="G1550" s="146">
        <v>0.567</v>
      </c>
      <c r="H1550" s="146">
        <v>0.096</v>
      </c>
      <c r="I1550" s="146">
        <v>6.893</v>
      </c>
      <c r="J1550" s="146">
        <v>229.18</v>
      </c>
      <c r="K1550" s="427">
        <v>6.893</v>
      </c>
      <c r="L1550" s="146">
        <v>229.18</v>
      </c>
      <c r="M1550" s="40">
        <f t="shared" si="228"/>
        <v>0.030076795531896326</v>
      </c>
      <c r="N1550" s="146">
        <v>281.111</v>
      </c>
      <c r="O1550" s="52">
        <f t="shared" si="225"/>
        <v>8.454918068766908</v>
      </c>
      <c r="P1550" s="422">
        <f t="shared" si="226"/>
        <v>1804.6077319137794</v>
      </c>
      <c r="Q1550" s="53">
        <f t="shared" si="227"/>
        <v>507.29508412601444</v>
      </c>
    </row>
    <row r="1551" spans="1:17" ht="11.25">
      <c r="A1551" s="1752"/>
      <c r="B1551" s="26">
        <v>6</v>
      </c>
      <c r="C1551" s="32" t="s">
        <v>289</v>
      </c>
      <c r="D1551" s="26">
        <v>5</v>
      </c>
      <c r="E1551" s="26">
        <v>1986</v>
      </c>
      <c r="F1551" s="146">
        <v>5.356</v>
      </c>
      <c r="G1551" s="146"/>
      <c r="H1551" s="146">
        <v>0.08</v>
      </c>
      <c r="I1551" s="146">
        <v>5.276</v>
      </c>
      <c r="J1551" s="146">
        <v>180.46</v>
      </c>
      <c r="K1551" s="427">
        <v>5.276</v>
      </c>
      <c r="L1551" s="146">
        <v>180.46</v>
      </c>
      <c r="M1551" s="40">
        <f t="shared" si="228"/>
        <v>0.0292363958772027</v>
      </c>
      <c r="N1551" s="146">
        <v>281.111</v>
      </c>
      <c r="O1551" s="52">
        <f t="shared" si="225"/>
        <v>8.218672481436329</v>
      </c>
      <c r="P1551" s="422">
        <f t="shared" si="226"/>
        <v>1754.183752632162</v>
      </c>
      <c r="Q1551" s="53">
        <f t="shared" si="227"/>
        <v>493.12034888617967</v>
      </c>
    </row>
    <row r="1552" spans="1:17" ht="11.25">
      <c r="A1552" s="1752"/>
      <c r="B1552" s="26">
        <v>7</v>
      </c>
      <c r="C1552" s="32" t="s">
        <v>632</v>
      </c>
      <c r="D1552" s="26">
        <v>5</v>
      </c>
      <c r="E1552" s="26">
        <v>1947</v>
      </c>
      <c r="F1552" s="146">
        <v>6.143</v>
      </c>
      <c r="G1552" s="146">
        <v>0.283</v>
      </c>
      <c r="H1552" s="146">
        <v>0.08</v>
      </c>
      <c r="I1552" s="146">
        <v>5.78</v>
      </c>
      <c r="J1552" s="146">
        <v>198.86</v>
      </c>
      <c r="K1552" s="427">
        <v>3.35</v>
      </c>
      <c r="L1552" s="146">
        <v>115.27</v>
      </c>
      <c r="M1552" s="40">
        <f t="shared" si="228"/>
        <v>0.02906220178710853</v>
      </c>
      <c r="N1552" s="146">
        <v>281.111</v>
      </c>
      <c r="O1552" s="52">
        <f t="shared" si="225"/>
        <v>8.169704606575866</v>
      </c>
      <c r="P1552" s="422">
        <f t="shared" si="226"/>
        <v>1743.7321072265117</v>
      </c>
      <c r="Q1552" s="53">
        <f t="shared" si="227"/>
        <v>490.18227639455193</v>
      </c>
    </row>
    <row r="1553" spans="1:17" ht="11.25">
      <c r="A1553" s="1752"/>
      <c r="B1553" s="26">
        <v>8</v>
      </c>
      <c r="C1553" s="32" t="s">
        <v>287</v>
      </c>
      <c r="D1553" s="26">
        <v>40</v>
      </c>
      <c r="E1553" s="26">
        <v>1980</v>
      </c>
      <c r="F1553" s="146">
        <v>62.548</v>
      </c>
      <c r="G1553" s="146">
        <v>3.075</v>
      </c>
      <c r="H1553" s="146">
        <v>6.24</v>
      </c>
      <c r="I1553" s="146">
        <v>53.233</v>
      </c>
      <c r="J1553" s="146">
        <v>1888.28</v>
      </c>
      <c r="K1553" s="427">
        <v>53.017</v>
      </c>
      <c r="L1553" s="146">
        <v>1833.54</v>
      </c>
      <c r="M1553" s="40">
        <f t="shared" si="228"/>
        <v>0.02891510411553607</v>
      </c>
      <c r="N1553" s="146">
        <v>281.111</v>
      </c>
      <c r="O1553" s="52">
        <f t="shared" si="225"/>
        <v>8.12835383302246</v>
      </c>
      <c r="P1553" s="422">
        <f t="shared" si="226"/>
        <v>1734.9062469321643</v>
      </c>
      <c r="Q1553" s="53">
        <f t="shared" si="227"/>
        <v>487.70122998134764</v>
      </c>
    </row>
    <row r="1554" spans="1:17" ht="11.25">
      <c r="A1554" s="1752"/>
      <c r="B1554" s="26">
        <v>9</v>
      </c>
      <c r="C1554" s="32" t="s">
        <v>291</v>
      </c>
      <c r="D1554" s="26">
        <v>4</v>
      </c>
      <c r="E1554" s="26">
        <v>1950</v>
      </c>
      <c r="F1554" s="146">
        <v>7.173</v>
      </c>
      <c r="G1554" s="146">
        <v>0.963</v>
      </c>
      <c r="H1554" s="146">
        <v>0.64</v>
      </c>
      <c r="I1554" s="146">
        <v>5.57</v>
      </c>
      <c r="J1554" s="146">
        <v>193.31</v>
      </c>
      <c r="K1554" s="427">
        <v>5.57</v>
      </c>
      <c r="L1554" s="146">
        <v>193.31</v>
      </c>
      <c r="M1554" s="40">
        <f t="shared" si="228"/>
        <v>0.028813822357870778</v>
      </c>
      <c r="N1554" s="146">
        <v>281.111</v>
      </c>
      <c r="O1554" s="52">
        <f t="shared" si="225"/>
        <v>8.099882416843412</v>
      </c>
      <c r="P1554" s="422">
        <f t="shared" si="226"/>
        <v>1728.8293414722466</v>
      </c>
      <c r="Q1554" s="53">
        <f t="shared" si="227"/>
        <v>485.99294501060467</v>
      </c>
    </row>
    <row r="1555" spans="1:17" ht="12" thickBot="1">
      <c r="A1555" s="1753"/>
      <c r="B1555" s="29">
        <v>10</v>
      </c>
      <c r="C1555" s="35"/>
      <c r="D1555" s="29">
        <v>3</v>
      </c>
      <c r="E1555" s="29">
        <v>1988</v>
      </c>
      <c r="F1555" s="429">
        <v>5.517</v>
      </c>
      <c r="G1555" s="429">
        <v>0.232</v>
      </c>
      <c r="H1555" s="429">
        <v>0.48</v>
      </c>
      <c r="I1555" s="429">
        <v>4.805</v>
      </c>
      <c r="J1555" s="429">
        <v>167.31</v>
      </c>
      <c r="K1555" s="1137">
        <v>4.805</v>
      </c>
      <c r="L1555" s="429">
        <v>167.31</v>
      </c>
      <c r="M1555" s="56">
        <f t="shared" si="228"/>
        <v>0.028719144103759486</v>
      </c>
      <c r="N1555" s="429">
        <v>281.111</v>
      </c>
      <c r="O1555" s="54">
        <f t="shared" si="225"/>
        <v>8.073267318151933</v>
      </c>
      <c r="P1555" s="54">
        <f t="shared" si="226"/>
        <v>1723.148646225569</v>
      </c>
      <c r="Q1555" s="389">
        <f t="shared" si="227"/>
        <v>484.3960390891159</v>
      </c>
    </row>
    <row r="1556" spans="1:17" ht="11.25">
      <c r="A1556" s="1410"/>
      <c r="B1556" s="1408"/>
      <c r="C1556" s="1409"/>
      <c r="D1556" s="1408"/>
      <c r="E1556" s="1408"/>
      <c r="F1556" s="464"/>
      <c r="G1556" s="464"/>
      <c r="H1556" s="464"/>
      <c r="I1556" s="464"/>
      <c r="J1556" s="464"/>
      <c r="K1556" s="464"/>
      <c r="L1556" s="464"/>
      <c r="M1556" s="464"/>
      <c r="N1556" s="464"/>
      <c r="O1556" s="464"/>
      <c r="P1556" s="464"/>
      <c r="Q1556" s="464"/>
    </row>
    <row r="1557" spans="1:17" ht="15">
      <c r="A1557" s="1754" t="s">
        <v>295</v>
      </c>
      <c r="B1557" s="1754"/>
      <c r="C1557" s="1754"/>
      <c r="D1557" s="1754"/>
      <c r="E1557" s="1754"/>
      <c r="F1557" s="1754"/>
      <c r="G1557" s="1754"/>
      <c r="H1557" s="1754"/>
      <c r="I1557" s="1754"/>
      <c r="J1557" s="1754"/>
      <c r="K1557" s="1754"/>
      <c r="L1557" s="1754"/>
      <c r="M1557" s="1754"/>
      <c r="N1557" s="1754"/>
      <c r="O1557" s="1754"/>
      <c r="P1557" s="1754"/>
      <c r="Q1557" s="1754"/>
    </row>
    <row r="1558" spans="1:17" ht="13.5" thickBot="1">
      <c r="A1558" s="1706" t="s">
        <v>975</v>
      </c>
      <c r="B1558" s="1706"/>
      <c r="C1558" s="1706"/>
      <c r="D1558" s="1706"/>
      <c r="E1558" s="1706"/>
      <c r="F1558" s="1706"/>
      <c r="G1558" s="1706"/>
      <c r="H1558" s="1706"/>
      <c r="I1558" s="1706"/>
      <c r="J1558" s="1706"/>
      <c r="K1558" s="1706"/>
      <c r="L1558" s="1706"/>
      <c r="M1558" s="1706"/>
      <c r="N1558" s="1706"/>
      <c r="O1558" s="1706"/>
      <c r="P1558" s="1706"/>
      <c r="Q1558" s="1706"/>
    </row>
    <row r="1559" spans="1:17" ht="11.25">
      <c r="A1559" s="1707" t="s">
        <v>1</v>
      </c>
      <c r="B1559" s="1710" t="s">
        <v>0</v>
      </c>
      <c r="C1559" s="1713" t="s">
        <v>2</v>
      </c>
      <c r="D1559" s="1713" t="s">
        <v>3</v>
      </c>
      <c r="E1559" s="1713" t="s">
        <v>13</v>
      </c>
      <c r="F1559" s="1717" t="s">
        <v>14</v>
      </c>
      <c r="G1559" s="1718"/>
      <c r="H1559" s="1718"/>
      <c r="I1559" s="1719"/>
      <c r="J1559" s="1713" t="s">
        <v>4</v>
      </c>
      <c r="K1559" s="1713" t="s">
        <v>15</v>
      </c>
      <c r="L1559" s="1713" t="s">
        <v>5</v>
      </c>
      <c r="M1559" s="1713" t="s">
        <v>6</v>
      </c>
      <c r="N1559" s="1713" t="s">
        <v>16</v>
      </c>
      <c r="O1559" s="1720" t="s">
        <v>17</v>
      </c>
      <c r="P1559" s="1713" t="s">
        <v>25</v>
      </c>
      <c r="Q1559" s="1722" t="s">
        <v>26</v>
      </c>
    </row>
    <row r="1560" spans="1:17" ht="33.75">
      <c r="A1560" s="1708"/>
      <c r="B1560" s="1711"/>
      <c r="C1560" s="1714"/>
      <c r="D1560" s="1716"/>
      <c r="E1560" s="1716"/>
      <c r="F1560" s="1118" t="s">
        <v>18</v>
      </c>
      <c r="G1560" s="1118" t="s">
        <v>19</v>
      </c>
      <c r="H1560" s="1118" t="s">
        <v>20</v>
      </c>
      <c r="I1560" s="1118" t="s">
        <v>21</v>
      </c>
      <c r="J1560" s="1716"/>
      <c r="K1560" s="1716"/>
      <c r="L1560" s="1716"/>
      <c r="M1560" s="1716"/>
      <c r="N1560" s="1716"/>
      <c r="O1560" s="1721"/>
      <c r="P1560" s="1716"/>
      <c r="Q1560" s="1723"/>
    </row>
    <row r="1561" spans="1:17" ht="12" thickBot="1">
      <c r="A1561" s="1709"/>
      <c r="B1561" s="1712"/>
      <c r="C1561" s="1715"/>
      <c r="D1561" s="43" t="s">
        <v>7</v>
      </c>
      <c r="E1561" s="43" t="s">
        <v>8</v>
      </c>
      <c r="F1561" s="43" t="s">
        <v>9</v>
      </c>
      <c r="G1561" s="43" t="s">
        <v>9</v>
      </c>
      <c r="H1561" s="43" t="s">
        <v>9</v>
      </c>
      <c r="I1561" s="43" t="s">
        <v>9</v>
      </c>
      <c r="J1561" s="43" t="s">
        <v>22</v>
      </c>
      <c r="K1561" s="43" t="s">
        <v>9</v>
      </c>
      <c r="L1561" s="43" t="s">
        <v>22</v>
      </c>
      <c r="M1561" s="43" t="s">
        <v>83</v>
      </c>
      <c r="N1561" s="43" t="s">
        <v>10</v>
      </c>
      <c r="O1561" s="43" t="s">
        <v>84</v>
      </c>
      <c r="P1561" s="44" t="s">
        <v>27</v>
      </c>
      <c r="Q1561" s="45" t="s">
        <v>28</v>
      </c>
    </row>
    <row r="1562" spans="1:17" ht="11.25">
      <c r="A1562" s="1746" t="s">
        <v>572</v>
      </c>
      <c r="B1562" s="1378">
        <v>1</v>
      </c>
      <c r="C1562" s="1590" t="s">
        <v>345</v>
      </c>
      <c r="D1562" s="1378">
        <v>30</v>
      </c>
      <c r="E1562" s="1378">
        <v>1989</v>
      </c>
      <c r="F1562" s="622">
        <v>34.4</v>
      </c>
      <c r="G1562" s="622">
        <v>3.2</v>
      </c>
      <c r="H1562" s="622">
        <v>4.8</v>
      </c>
      <c r="I1562" s="622">
        <v>26.4</v>
      </c>
      <c r="J1562" s="581">
        <v>1601.48</v>
      </c>
      <c r="K1562" s="1432">
        <v>26.4</v>
      </c>
      <c r="L1562" s="622">
        <v>1601.48</v>
      </c>
      <c r="M1562" s="582">
        <f>K1562/L1562</f>
        <v>0.01648475160476559</v>
      </c>
      <c r="N1562" s="583">
        <v>303.78</v>
      </c>
      <c r="O1562" s="584">
        <f>M1562*N1562</f>
        <v>5.007737842495691</v>
      </c>
      <c r="P1562" s="584">
        <f>M1562*60*1000</f>
        <v>989.0850962859355</v>
      </c>
      <c r="Q1562" s="585">
        <f>P1562*N1562/1000</f>
        <v>300.46427054974146</v>
      </c>
    </row>
    <row r="1563" spans="1:17" ht="11.25">
      <c r="A1563" s="1727"/>
      <c r="B1563" s="372">
        <v>2</v>
      </c>
      <c r="C1563" s="670" t="s">
        <v>346</v>
      </c>
      <c r="D1563" s="372">
        <v>49</v>
      </c>
      <c r="E1563" s="372">
        <v>1974</v>
      </c>
      <c r="F1563" s="527">
        <v>54.3</v>
      </c>
      <c r="G1563" s="527">
        <v>5.5</v>
      </c>
      <c r="H1563" s="527">
        <v>7.8</v>
      </c>
      <c r="I1563" s="527">
        <v>40.99</v>
      </c>
      <c r="J1563" s="528">
        <v>2550.08</v>
      </c>
      <c r="K1563" s="623">
        <v>41</v>
      </c>
      <c r="L1563" s="527">
        <v>2478.85</v>
      </c>
      <c r="M1563" s="587">
        <f aca="true" t="shared" si="229" ref="M1563:M1571">K1563/L1563</f>
        <v>0.01653992778909575</v>
      </c>
      <c r="N1563" s="589">
        <v>303.78</v>
      </c>
      <c r="O1563" s="319">
        <f aca="true" t="shared" si="230" ref="O1563:O1571">M1563*N1563</f>
        <v>5.0244992637715065</v>
      </c>
      <c r="P1563" s="584">
        <f aca="true" t="shared" si="231" ref="P1563:P1571">M1563*60*1000</f>
        <v>992.395667345745</v>
      </c>
      <c r="Q1563" s="320">
        <f aca="true" t="shared" si="232" ref="Q1563:Q1571">P1563*N1563/1000</f>
        <v>301.46995582629035</v>
      </c>
    </row>
    <row r="1564" spans="1:17" ht="11.25">
      <c r="A1564" s="1727"/>
      <c r="B1564" s="372">
        <v>3</v>
      </c>
      <c r="C1564" s="670" t="s">
        <v>347</v>
      </c>
      <c r="D1564" s="372">
        <v>30</v>
      </c>
      <c r="E1564" s="372">
        <v>1989</v>
      </c>
      <c r="F1564" s="527">
        <v>32.9</v>
      </c>
      <c r="G1564" s="527">
        <v>2.4</v>
      </c>
      <c r="H1564" s="527">
        <v>4.7</v>
      </c>
      <c r="I1564" s="527">
        <v>25.8</v>
      </c>
      <c r="J1564" s="528">
        <v>1599.19</v>
      </c>
      <c r="K1564" s="623">
        <v>25.8</v>
      </c>
      <c r="L1564" s="527">
        <v>1599.19</v>
      </c>
      <c r="M1564" s="587">
        <f t="shared" si="229"/>
        <v>0.016133167416004353</v>
      </c>
      <c r="N1564" s="589">
        <v>303.78</v>
      </c>
      <c r="O1564" s="319">
        <f t="shared" si="230"/>
        <v>4.900933597633802</v>
      </c>
      <c r="P1564" s="584">
        <f t="shared" si="231"/>
        <v>967.9900449602612</v>
      </c>
      <c r="Q1564" s="320">
        <f t="shared" si="232"/>
        <v>294.05601585802816</v>
      </c>
    </row>
    <row r="1565" spans="1:17" ht="11.25">
      <c r="A1565" s="1727"/>
      <c r="B1565" s="372">
        <v>4</v>
      </c>
      <c r="C1565" s="670" t="s">
        <v>348</v>
      </c>
      <c r="D1565" s="372">
        <v>30</v>
      </c>
      <c r="E1565" s="372">
        <v>1993</v>
      </c>
      <c r="F1565" s="527">
        <v>34.7</v>
      </c>
      <c r="G1565" s="527">
        <v>3.4</v>
      </c>
      <c r="H1565" s="527">
        <v>4.8</v>
      </c>
      <c r="I1565" s="527">
        <v>26.5</v>
      </c>
      <c r="J1565" s="528">
        <v>1596.54</v>
      </c>
      <c r="K1565" s="623">
        <v>26.5</v>
      </c>
      <c r="L1565" s="527">
        <v>1596.54</v>
      </c>
      <c r="M1565" s="587">
        <f t="shared" si="229"/>
        <v>0.016598394027083567</v>
      </c>
      <c r="N1565" s="589">
        <v>303.78</v>
      </c>
      <c r="O1565" s="319">
        <f t="shared" si="230"/>
        <v>5.042260137547445</v>
      </c>
      <c r="P1565" s="584">
        <f t="shared" si="231"/>
        <v>995.903641625014</v>
      </c>
      <c r="Q1565" s="320">
        <f t="shared" si="232"/>
        <v>302.5356082528467</v>
      </c>
    </row>
    <row r="1566" spans="1:17" ht="11.25">
      <c r="A1566" s="1727"/>
      <c r="B1566" s="372">
        <v>5</v>
      </c>
      <c r="C1566" s="670" t="s">
        <v>349</v>
      </c>
      <c r="D1566" s="372">
        <v>30</v>
      </c>
      <c r="E1566" s="372">
        <v>1993</v>
      </c>
      <c r="F1566" s="527">
        <v>32.4</v>
      </c>
      <c r="G1566" s="527">
        <v>3.3</v>
      </c>
      <c r="H1566" s="527">
        <v>4.9</v>
      </c>
      <c r="I1566" s="527">
        <v>24.2</v>
      </c>
      <c r="J1566" s="528">
        <v>1614.93</v>
      </c>
      <c r="K1566" s="623">
        <v>24.2</v>
      </c>
      <c r="L1566" s="527">
        <v>1614.93</v>
      </c>
      <c r="M1566" s="587">
        <f t="shared" si="229"/>
        <v>0.014985169635835608</v>
      </c>
      <c r="N1566" s="589">
        <v>303.78</v>
      </c>
      <c r="O1566" s="319">
        <f t="shared" si="230"/>
        <v>4.55219483197414</v>
      </c>
      <c r="P1566" s="584">
        <f t="shared" si="231"/>
        <v>899.1101781501364</v>
      </c>
      <c r="Q1566" s="320">
        <f t="shared" si="232"/>
        <v>273.13168991844844</v>
      </c>
    </row>
    <row r="1567" spans="1:17" ht="11.25">
      <c r="A1567" s="1727"/>
      <c r="B1567" s="372">
        <v>6</v>
      </c>
      <c r="C1567" s="670" t="s">
        <v>350</v>
      </c>
      <c r="D1567" s="372">
        <v>30</v>
      </c>
      <c r="E1567" s="372">
        <v>1992</v>
      </c>
      <c r="F1567" s="527">
        <v>34.1</v>
      </c>
      <c r="G1567" s="527">
        <v>3</v>
      </c>
      <c r="H1567" s="527">
        <v>4.7</v>
      </c>
      <c r="I1567" s="527">
        <v>26.4</v>
      </c>
      <c r="J1567" s="528">
        <v>1616.9</v>
      </c>
      <c r="K1567" s="623">
        <v>26.4</v>
      </c>
      <c r="L1567" s="527">
        <v>1616.9</v>
      </c>
      <c r="M1567" s="587">
        <f t="shared" si="229"/>
        <v>0.01632754035500031</v>
      </c>
      <c r="N1567" s="589">
        <v>303.78</v>
      </c>
      <c r="O1567" s="319">
        <f t="shared" si="230"/>
        <v>4.959980209041993</v>
      </c>
      <c r="P1567" s="584">
        <f t="shared" si="231"/>
        <v>979.6524213000185</v>
      </c>
      <c r="Q1567" s="320">
        <f t="shared" si="232"/>
        <v>297.59881254251957</v>
      </c>
    </row>
    <row r="1568" spans="1:17" ht="11.25">
      <c r="A1568" s="1727"/>
      <c r="B1568" s="372">
        <v>7</v>
      </c>
      <c r="C1568" s="670" t="s">
        <v>351</v>
      </c>
      <c r="D1568" s="372">
        <v>45</v>
      </c>
      <c r="E1568" s="372">
        <v>1985</v>
      </c>
      <c r="F1568" s="527">
        <v>49.6</v>
      </c>
      <c r="G1568" s="527">
        <v>4.1</v>
      </c>
      <c r="H1568" s="527">
        <v>7.3</v>
      </c>
      <c r="I1568" s="527">
        <v>38.2</v>
      </c>
      <c r="J1568" s="528">
        <v>2283.74</v>
      </c>
      <c r="K1568" s="623">
        <v>38.2</v>
      </c>
      <c r="L1568" s="527">
        <v>2283.74</v>
      </c>
      <c r="M1568" s="587">
        <f t="shared" si="229"/>
        <v>0.016726947901249706</v>
      </c>
      <c r="N1568" s="589">
        <v>303.78</v>
      </c>
      <c r="O1568" s="319">
        <f t="shared" si="230"/>
        <v>5.081312233441635</v>
      </c>
      <c r="P1568" s="584">
        <f t="shared" si="231"/>
        <v>1003.6168740749822</v>
      </c>
      <c r="Q1568" s="320">
        <f t="shared" si="232"/>
        <v>304.87873400649806</v>
      </c>
    </row>
    <row r="1569" spans="1:17" ht="11.25">
      <c r="A1569" s="1727"/>
      <c r="B1569" s="372">
        <v>8</v>
      </c>
      <c r="C1569" s="670" t="s">
        <v>352</v>
      </c>
      <c r="D1569" s="372">
        <v>37</v>
      </c>
      <c r="E1569" s="372">
        <v>1972</v>
      </c>
      <c r="F1569" s="527">
        <v>42.1</v>
      </c>
      <c r="G1569" s="527">
        <v>3.2</v>
      </c>
      <c r="H1569" s="527">
        <v>5.9</v>
      </c>
      <c r="I1569" s="527">
        <v>32.97</v>
      </c>
      <c r="J1569" s="528">
        <v>1935.13</v>
      </c>
      <c r="K1569" s="623">
        <v>33</v>
      </c>
      <c r="L1569" s="527">
        <v>1795.85</v>
      </c>
      <c r="M1569" s="587">
        <f t="shared" si="229"/>
        <v>0.018375699529470726</v>
      </c>
      <c r="N1569" s="589">
        <v>303.78</v>
      </c>
      <c r="O1569" s="319">
        <f t="shared" si="230"/>
        <v>5.5821700030626165</v>
      </c>
      <c r="P1569" s="584">
        <f t="shared" si="231"/>
        <v>1102.5419717682437</v>
      </c>
      <c r="Q1569" s="320">
        <f t="shared" si="232"/>
        <v>334.93020018375705</v>
      </c>
    </row>
    <row r="1570" spans="1:17" ht="11.25">
      <c r="A1570" s="1727"/>
      <c r="B1570" s="372">
        <v>9</v>
      </c>
      <c r="C1570" s="670" t="s">
        <v>353</v>
      </c>
      <c r="D1570" s="372">
        <v>45</v>
      </c>
      <c r="E1570" s="372">
        <v>1980</v>
      </c>
      <c r="F1570" s="527">
        <v>52.5</v>
      </c>
      <c r="G1570" s="527">
        <v>5.2</v>
      </c>
      <c r="H1570" s="527">
        <v>7.3</v>
      </c>
      <c r="I1570" s="527">
        <v>40</v>
      </c>
      <c r="J1570" s="528">
        <v>2298.03</v>
      </c>
      <c r="K1570" s="623">
        <v>40</v>
      </c>
      <c r="L1570" s="527">
        <v>2298.03</v>
      </c>
      <c r="M1570" s="587">
        <f t="shared" si="229"/>
        <v>0.0174062131477831</v>
      </c>
      <c r="N1570" s="589">
        <v>303.78</v>
      </c>
      <c r="O1570" s="319">
        <f t="shared" si="230"/>
        <v>5.287659430033549</v>
      </c>
      <c r="P1570" s="584">
        <f t="shared" si="231"/>
        <v>1044.3727888669857</v>
      </c>
      <c r="Q1570" s="320">
        <f t="shared" si="232"/>
        <v>317.2595658020129</v>
      </c>
    </row>
    <row r="1571" spans="1:17" ht="12" thickBot="1">
      <c r="A1571" s="1729"/>
      <c r="B1571" s="376">
        <v>10</v>
      </c>
      <c r="C1571" s="670" t="s">
        <v>354</v>
      </c>
      <c r="D1571" s="372">
        <v>45</v>
      </c>
      <c r="E1571" s="372">
        <v>1985</v>
      </c>
      <c r="F1571" s="534">
        <v>16.7</v>
      </c>
      <c r="G1571" s="534">
        <v>0.9</v>
      </c>
      <c r="H1571" s="534">
        <v>1.9</v>
      </c>
      <c r="I1571" s="534">
        <v>13.87</v>
      </c>
      <c r="J1571" s="535">
        <v>672.31</v>
      </c>
      <c r="K1571" s="625">
        <v>13.9</v>
      </c>
      <c r="L1571" s="534">
        <v>672.31</v>
      </c>
      <c r="M1571" s="590">
        <f t="shared" si="229"/>
        <v>0.020674986241465992</v>
      </c>
      <c r="N1571" s="626">
        <v>303.78</v>
      </c>
      <c r="O1571" s="323">
        <f t="shared" si="230"/>
        <v>6.280647320432538</v>
      </c>
      <c r="P1571" s="323">
        <f t="shared" si="231"/>
        <v>1240.4991744879594</v>
      </c>
      <c r="Q1571" s="324">
        <f t="shared" si="232"/>
        <v>376.83883922595226</v>
      </c>
    </row>
    <row r="1572" spans="1:17" ht="11.25" customHeight="1">
      <c r="A1572" s="1745" t="s">
        <v>400</v>
      </c>
      <c r="B1572" s="55">
        <v>1</v>
      </c>
      <c r="C1572" s="671" t="s">
        <v>355</v>
      </c>
      <c r="D1572" s="672">
        <v>20</v>
      </c>
      <c r="E1572" s="672">
        <v>1975</v>
      </c>
      <c r="F1572" s="265">
        <v>29</v>
      </c>
      <c r="G1572" s="265">
        <v>2.3</v>
      </c>
      <c r="H1572" s="265">
        <v>3.2</v>
      </c>
      <c r="I1572" s="265">
        <v>23.5</v>
      </c>
      <c r="J1572" s="266">
        <v>1032.29</v>
      </c>
      <c r="K1572" s="399">
        <v>23.5</v>
      </c>
      <c r="L1572" s="390">
        <v>1032.3</v>
      </c>
      <c r="M1572" s="363">
        <f>K1572/L1572</f>
        <v>0.022764700184055024</v>
      </c>
      <c r="N1572" s="364">
        <v>303.78</v>
      </c>
      <c r="O1572" s="365">
        <f>M1572*N1572</f>
        <v>6.915460621912234</v>
      </c>
      <c r="P1572" s="365">
        <f>M1572*60*1000</f>
        <v>1365.8820110433014</v>
      </c>
      <c r="Q1572" s="366">
        <f>P1572*N1572/1000</f>
        <v>414.92763731473406</v>
      </c>
    </row>
    <row r="1573" spans="1:17" ht="12.75" customHeight="1">
      <c r="A1573" s="1700"/>
      <c r="B1573" s="26">
        <v>2</v>
      </c>
      <c r="C1573" s="671" t="s">
        <v>356</v>
      </c>
      <c r="D1573" s="672">
        <v>18</v>
      </c>
      <c r="E1573" s="672">
        <v>1987</v>
      </c>
      <c r="F1573" s="271">
        <v>25.1</v>
      </c>
      <c r="G1573" s="271">
        <v>2</v>
      </c>
      <c r="H1573" s="271">
        <v>2.5</v>
      </c>
      <c r="I1573" s="271">
        <v>20.6</v>
      </c>
      <c r="J1573" s="444">
        <v>650.76</v>
      </c>
      <c r="K1573" s="400">
        <v>20.6</v>
      </c>
      <c r="L1573" s="271">
        <v>650.76</v>
      </c>
      <c r="M1573" s="445">
        <f aca="true" t="shared" si="233" ref="M1573:M1581">K1573/L1573</f>
        <v>0.03165529534697892</v>
      </c>
      <c r="N1573" s="446">
        <v>303.78</v>
      </c>
      <c r="O1573" s="447">
        <f aca="true" t="shared" si="234" ref="O1573:O1581">M1573*N1573</f>
        <v>9.616245620505255</v>
      </c>
      <c r="P1573" s="365">
        <f aca="true" t="shared" si="235" ref="P1573:P1581">M1573*60*1000</f>
        <v>1899.317720818735</v>
      </c>
      <c r="Q1573" s="448">
        <f aca="true" t="shared" si="236" ref="Q1573:Q1581">P1573*N1573/1000</f>
        <v>576.9747372303153</v>
      </c>
    </row>
    <row r="1574" spans="1:17" ht="12.75" customHeight="1">
      <c r="A1574" s="1700"/>
      <c r="B1574" s="26">
        <v>3</v>
      </c>
      <c r="C1574" s="671" t="s">
        <v>357</v>
      </c>
      <c r="D1574" s="672">
        <v>9</v>
      </c>
      <c r="E1574" s="672">
        <v>1990</v>
      </c>
      <c r="F1574" s="271">
        <v>13.1</v>
      </c>
      <c r="G1574" s="271">
        <v>0.9</v>
      </c>
      <c r="H1574" s="271">
        <v>1.4</v>
      </c>
      <c r="I1574" s="271">
        <v>10.8</v>
      </c>
      <c r="J1574" s="444">
        <v>513.36</v>
      </c>
      <c r="K1574" s="400">
        <v>10.8</v>
      </c>
      <c r="L1574" s="271">
        <v>513.36</v>
      </c>
      <c r="M1574" s="445">
        <f t="shared" si="233"/>
        <v>0.021037868162692847</v>
      </c>
      <c r="N1574" s="446">
        <v>303.78</v>
      </c>
      <c r="O1574" s="447">
        <f t="shared" si="234"/>
        <v>6.390883590462832</v>
      </c>
      <c r="P1574" s="365">
        <f t="shared" si="235"/>
        <v>1262.272089761571</v>
      </c>
      <c r="Q1574" s="448">
        <f t="shared" si="236"/>
        <v>383.45301542776997</v>
      </c>
    </row>
    <row r="1575" spans="1:17" ht="12.75" customHeight="1">
      <c r="A1575" s="1700"/>
      <c r="B1575" s="26">
        <v>4</v>
      </c>
      <c r="C1575" s="671" t="s">
        <v>358</v>
      </c>
      <c r="D1575" s="672">
        <v>20</v>
      </c>
      <c r="E1575" s="672">
        <v>1985</v>
      </c>
      <c r="F1575" s="271">
        <v>31</v>
      </c>
      <c r="G1575" s="271">
        <v>2</v>
      </c>
      <c r="H1575" s="271">
        <v>3.1</v>
      </c>
      <c r="I1575" s="271">
        <v>25.9</v>
      </c>
      <c r="J1575" s="444">
        <v>1056.22</v>
      </c>
      <c r="K1575" s="400">
        <v>25.9</v>
      </c>
      <c r="L1575" s="271">
        <v>900.66</v>
      </c>
      <c r="M1575" s="445">
        <f t="shared" si="233"/>
        <v>0.02875668953878267</v>
      </c>
      <c r="N1575" s="446">
        <v>303.78</v>
      </c>
      <c r="O1575" s="447">
        <f t="shared" si="234"/>
        <v>8.735707148091398</v>
      </c>
      <c r="P1575" s="365">
        <f t="shared" si="235"/>
        <v>1725.4013723269602</v>
      </c>
      <c r="Q1575" s="448">
        <f t="shared" si="236"/>
        <v>524.1424288854839</v>
      </c>
    </row>
    <row r="1576" spans="1:17" ht="12.75" customHeight="1">
      <c r="A1576" s="1700"/>
      <c r="B1576" s="26">
        <v>5</v>
      </c>
      <c r="C1576" s="671" t="s">
        <v>359</v>
      </c>
      <c r="D1576" s="672">
        <v>20</v>
      </c>
      <c r="E1576" s="672">
        <v>1985</v>
      </c>
      <c r="F1576" s="271">
        <v>28.9</v>
      </c>
      <c r="G1576" s="271">
        <v>1.4</v>
      </c>
      <c r="H1576" s="271">
        <v>3.5</v>
      </c>
      <c r="I1576" s="271">
        <v>23.98</v>
      </c>
      <c r="J1576" s="444">
        <v>1056.31</v>
      </c>
      <c r="K1576" s="400">
        <v>24</v>
      </c>
      <c r="L1576" s="271">
        <v>1056.31</v>
      </c>
      <c r="M1576" s="445">
        <f t="shared" si="233"/>
        <v>0.022720602853329042</v>
      </c>
      <c r="N1576" s="446">
        <v>303.78</v>
      </c>
      <c r="O1576" s="447">
        <f t="shared" si="234"/>
        <v>6.902064734784296</v>
      </c>
      <c r="P1576" s="365">
        <f t="shared" si="235"/>
        <v>1363.2361711997426</v>
      </c>
      <c r="Q1576" s="448">
        <f t="shared" si="236"/>
        <v>414.1238840870578</v>
      </c>
    </row>
    <row r="1577" spans="1:17" ht="12.75" customHeight="1">
      <c r="A1577" s="1700"/>
      <c r="B1577" s="26">
        <v>6</v>
      </c>
      <c r="C1577" s="671" t="s">
        <v>360</v>
      </c>
      <c r="D1577" s="672">
        <v>20</v>
      </c>
      <c r="E1577" s="672">
        <v>1974</v>
      </c>
      <c r="F1577" s="271">
        <v>22.5</v>
      </c>
      <c r="G1577" s="271">
        <v>1.6</v>
      </c>
      <c r="H1577" s="271">
        <v>2.8</v>
      </c>
      <c r="I1577" s="271">
        <v>18.1</v>
      </c>
      <c r="J1577" s="444">
        <v>948.51</v>
      </c>
      <c r="K1577" s="400">
        <v>18.1</v>
      </c>
      <c r="L1577" s="271">
        <v>948.5</v>
      </c>
      <c r="M1577" s="445">
        <f t="shared" si="233"/>
        <v>0.019082762256193993</v>
      </c>
      <c r="N1577" s="446">
        <v>303.78</v>
      </c>
      <c r="O1577" s="447">
        <f t="shared" si="234"/>
        <v>5.7969615181866105</v>
      </c>
      <c r="P1577" s="365">
        <f t="shared" si="235"/>
        <v>1144.9657353716395</v>
      </c>
      <c r="Q1577" s="448">
        <f t="shared" si="236"/>
        <v>347.8176910911966</v>
      </c>
    </row>
    <row r="1578" spans="1:17" ht="12.75" customHeight="1">
      <c r="A1578" s="1700"/>
      <c r="B1578" s="26">
        <v>7</v>
      </c>
      <c r="C1578" s="671" t="s">
        <v>361</v>
      </c>
      <c r="D1578" s="672">
        <v>20</v>
      </c>
      <c r="E1578" s="672">
        <v>1978</v>
      </c>
      <c r="F1578" s="271">
        <v>26.1</v>
      </c>
      <c r="G1578" s="271">
        <v>1.5</v>
      </c>
      <c r="H1578" s="271">
        <v>3.2</v>
      </c>
      <c r="I1578" s="271">
        <v>21.4</v>
      </c>
      <c r="J1578" s="444">
        <v>910.74</v>
      </c>
      <c r="K1578" s="400">
        <v>21.4</v>
      </c>
      <c r="L1578" s="271">
        <v>910.74</v>
      </c>
      <c r="M1578" s="445">
        <f t="shared" si="233"/>
        <v>0.023497375760370687</v>
      </c>
      <c r="N1578" s="446">
        <v>303.78</v>
      </c>
      <c r="O1578" s="447">
        <f t="shared" si="234"/>
        <v>7.1380328084854066</v>
      </c>
      <c r="P1578" s="365">
        <f t="shared" si="235"/>
        <v>1409.8425456222412</v>
      </c>
      <c r="Q1578" s="448">
        <f t="shared" si="236"/>
        <v>428.2819685091244</v>
      </c>
    </row>
    <row r="1579" spans="1:17" ht="12.75" customHeight="1">
      <c r="A1579" s="1700"/>
      <c r="B1579" s="26">
        <v>8</v>
      </c>
      <c r="C1579" s="671" t="s">
        <v>362</v>
      </c>
      <c r="D1579" s="672">
        <v>10</v>
      </c>
      <c r="E1579" s="672">
        <v>1983</v>
      </c>
      <c r="F1579" s="271">
        <v>17.8</v>
      </c>
      <c r="G1579" s="271">
        <v>1.1</v>
      </c>
      <c r="H1579" s="271">
        <v>1.7</v>
      </c>
      <c r="I1579" s="271">
        <v>14.98</v>
      </c>
      <c r="J1579" s="444">
        <v>681.36</v>
      </c>
      <c r="K1579" s="400">
        <v>15</v>
      </c>
      <c r="L1579" s="271">
        <v>681.36</v>
      </c>
      <c r="M1579" s="445">
        <f t="shared" si="233"/>
        <v>0.022014793941528707</v>
      </c>
      <c r="N1579" s="446">
        <v>303.78</v>
      </c>
      <c r="O1579" s="447">
        <f t="shared" si="234"/>
        <v>6.68765410355759</v>
      </c>
      <c r="P1579" s="365">
        <f t="shared" si="235"/>
        <v>1320.8876364917223</v>
      </c>
      <c r="Q1579" s="448">
        <f t="shared" si="236"/>
        <v>401.2592462134554</v>
      </c>
    </row>
    <row r="1580" spans="1:17" ht="13.5" customHeight="1">
      <c r="A1580" s="1700"/>
      <c r="B1580" s="26">
        <v>9</v>
      </c>
      <c r="C1580" s="671" t="s">
        <v>363</v>
      </c>
      <c r="D1580" s="672">
        <v>30</v>
      </c>
      <c r="E1580" s="672">
        <v>1980</v>
      </c>
      <c r="F1580" s="442">
        <v>36</v>
      </c>
      <c r="G1580" s="442">
        <v>3.1</v>
      </c>
      <c r="H1580" s="442">
        <v>4.7</v>
      </c>
      <c r="I1580" s="442">
        <v>28.2</v>
      </c>
      <c r="J1580" s="443">
        <v>1516.48</v>
      </c>
      <c r="K1580" s="442">
        <v>28.2</v>
      </c>
      <c r="L1580" s="442">
        <v>1516.48</v>
      </c>
      <c r="M1580" s="445">
        <f t="shared" si="233"/>
        <v>0.0185956952943659</v>
      </c>
      <c r="N1580" s="442">
        <v>303.78</v>
      </c>
      <c r="O1580" s="447">
        <f t="shared" si="234"/>
        <v>5.649000316522472</v>
      </c>
      <c r="P1580" s="365">
        <f t="shared" si="235"/>
        <v>1115.741717661954</v>
      </c>
      <c r="Q1580" s="448">
        <f t="shared" si="236"/>
        <v>338.9400189913483</v>
      </c>
    </row>
    <row r="1581" spans="1:17" ht="13.5" customHeight="1" thickBot="1">
      <c r="A1581" s="1701"/>
      <c r="B1581" s="29">
        <v>10</v>
      </c>
      <c r="C1581" s="671" t="s">
        <v>364</v>
      </c>
      <c r="D1581" s="672">
        <v>20</v>
      </c>
      <c r="E1581" s="672">
        <v>1985</v>
      </c>
      <c r="F1581" s="449">
        <v>26.8</v>
      </c>
      <c r="G1581" s="449">
        <v>2.8</v>
      </c>
      <c r="H1581" s="449">
        <v>3.2</v>
      </c>
      <c r="I1581" s="449">
        <v>20.77</v>
      </c>
      <c r="J1581" s="450">
        <v>1072.6</v>
      </c>
      <c r="K1581" s="449">
        <v>20.77</v>
      </c>
      <c r="L1581" s="449">
        <v>1072.6</v>
      </c>
      <c r="M1581" s="452">
        <f t="shared" si="233"/>
        <v>0.019364161849710983</v>
      </c>
      <c r="N1581" s="449">
        <v>303.78</v>
      </c>
      <c r="O1581" s="455">
        <f t="shared" si="234"/>
        <v>5.882445086705202</v>
      </c>
      <c r="P1581" s="455">
        <f t="shared" si="235"/>
        <v>1161.8497109826592</v>
      </c>
      <c r="Q1581" s="273">
        <f t="shared" si="236"/>
        <v>352.94670520231216</v>
      </c>
    </row>
    <row r="1583" spans="1:17" ht="15">
      <c r="A1583" s="1705" t="s">
        <v>583</v>
      </c>
      <c r="B1583" s="1705"/>
      <c r="C1583" s="1705"/>
      <c r="D1583" s="1705"/>
      <c r="E1583" s="1705"/>
      <c r="F1583" s="1705"/>
      <c r="G1583" s="1705"/>
      <c r="H1583" s="1705"/>
      <c r="I1583" s="1705"/>
      <c r="J1583" s="1705"/>
      <c r="K1583" s="1705"/>
      <c r="L1583" s="1705"/>
      <c r="M1583" s="1705"/>
      <c r="N1583" s="1705"/>
      <c r="O1583" s="1705"/>
      <c r="P1583" s="1705"/>
      <c r="Q1583" s="1705"/>
    </row>
    <row r="1584" spans="1:17" ht="13.5" thickBot="1">
      <c r="A1584" s="1706" t="s">
        <v>795</v>
      </c>
      <c r="B1584" s="1706"/>
      <c r="C1584" s="1706"/>
      <c r="D1584" s="1706"/>
      <c r="E1584" s="1706"/>
      <c r="F1584" s="1706"/>
      <c r="G1584" s="1706"/>
      <c r="H1584" s="1706"/>
      <c r="I1584" s="1706"/>
      <c r="J1584" s="1706"/>
      <c r="K1584" s="1706"/>
      <c r="L1584" s="1706"/>
      <c r="M1584" s="1706"/>
      <c r="N1584" s="1706"/>
      <c r="O1584" s="1706"/>
      <c r="P1584" s="1706"/>
      <c r="Q1584" s="1706"/>
    </row>
    <row r="1585" spans="1:17" ht="11.25">
      <c r="A1585" s="1707" t="s">
        <v>1</v>
      </c>
      <c r="B1585" s="1710" t="s">
        <v>0</v>
      </c>
      <c r="C1585" s="1713" t="s">
        <v>2</v>
      </c>
      <c r="D1585" s="1713" t="s">
        <v>3</v>
      </c>
      <c r="E1585" s="1713" t="s">
        <v>13</v>
      </c>
      <c r="F1585" s="1717" t="s">
        <v>14</v>
      </c>
      <c r="G1585" s="1718"/>
      <c r="H1585" s="1718"/>
      <c r="I1585" s="1719"/>
      <c r="J1585" s="1713" t="s">
        <v>4</v>
      </c>
      <c r="K1585" s="1713" t="s">
        <v>15</v>
      </c>
      <c r="L1585" s="1713" t="s">
        <v>5</v>
      </c>
      <c r="M1585" s="1713" t="s">
        <v>6</v>
      </c>
      <c r="N1585" s="1713" t="s">
        <v>16</v>
      </c>
      <c r="O1585" s="1720" t="s">
        <v>17</v>
      </c>
      <c r="P1585" s="1713" t="s">
        <v>25</v>
      </c>
      <c r="Q1585" s="1722" t="s">
        <v>26</v>
      </c>
    </row>
    <row r="1586" spans="1:17" ht="33.75">
      <c r="A1586" s="1708"/>
      <c r="B1586" s="1711"/>
      <c r="C1586" s="1714"/>
      <c r="D1586" s="1716"/>
      <c r="E1586" s="1716"/>
      <c r="F1586" s="439" t="s">
        <v>18</v>
      </c>
      <c r="G1586" s="439" t="s">
        <v>19</v>
      </c>
      <c r="H1586" s="439" t="s">
        <v>20</v>
      </c>
      <c r="I1586" s="439" t="s">
        <v>21</v>
      </c>
      <c r="J1586" s="1716"/>
      <c r="K1586" s="1716"/>
      <c r="L1586" s="1716"/>
      <c r="M1586" s="1716"/>
      <c r="N1586" s="1716"/>
      <c r="O1586" s="1721"/>
      <c r="P1586" s="1716"/>
      <c r="Q1586" s="1723"/>
    </row>
    <row r="1587" spans="1:17" ht="12" thickBot="1">
      <c r="A1587" s="1708"/>
      <c r="B1587" s="1711"/>
      <c r="C1587" s="1714"/>
      <c r="D1587" s="9" t="s">
        <v>7</v>
      </c>
      <c r="E1587" s="9" t="s">
        <v>8</v>
      </c>
      <c r="F1587" s="9" t="s">
        <v>9</v>
      </c>
      <c r="G1587" s="9" t="s">
        <v>9</v>
      </c>
      <c r="H1587" s="9" t="s">
        <v>9</v>
      </c>
      <c r="I1587" s="9" t="s">
        <v>9</v>
      </c>
      <c r="J1587" s="9" t="s">
        <v>22</v>
      </c>
      <c r="K1587" s="9" t="s">
        <v>9</v>
      </c>
      <c r="L1587" s="9" t="s">
        <v>22</v>
      </c>
      <c r="M1587" s="9" t="s">
        <v>23</v>
      </c>
      <c r="N1587" s="9" t="s">
        <v>10</v>
      </c>
      <c r="O1587" s="9" t="s">
        <v>24</v>
      </c>
      <c r="P1587" s="22" t="s">
        <v>27</v>
      </c>
      <c r="Q1587" s="10" t="s">
        <v>28</v>
      </c>
    </row>
    <row r="1588" spans="1:17" ht="11.25">
      <c r="A1588" s="1724" t="s">
        <v>11</v>
      </c>
      <c r="B1588" s="17">
        <v>1</v>
      </c>
      <c r="C1588" s="654"/>
      <c r="D1588" s="467"/>
      <c r="E1588" s="467"/>
      <c r="F1588" s="1025"/>
      <c r="G1588" s="1025"/>
      <c r="H1588" s="1025"/>
      <c r="I1588" s="1025"/>
      <c r="J1588" s="656"/>
      <c r="K1588" s="1026"/>
      <c r="L1588" s="656"/>
      <c r="M1588" s="655"/>
      <c r="N1588" s="656"/>
      <c r="O1588" s="472"/>
      <c r="P1588" s="472"/>
      <c r="Q1588" s="473"/>
    </row>
    <row r="1589" spans="1:17" ht="11.25">
      <c r="A1589" s="1691"/>
      <c r="B1589" s="18">
        <v>2</v>
      </c>
      <c r="C1589" s="563"/>
      <c r="D1589" s="474"/>
      <c r="E1589" s="474"/>
      <c r="F1589" s="1021"/>
      <c r="G1589" s="1021"/>
      <c r="H1589" s="1021"/>
      <c r="I1589" s="1021"/>
      <c r="J1589" s="613"/>
      <c r="K1589" s="635"/>
      <c r="L1589" s="613"/>
      <c r="M1589" s="564"/>
      <c r="N1589" s="613"/>
      <c r="O1589" s="479"/>
      <c r="P1589" s="479"/>
      <c r="Q1589" s="480"/>
    </row>
    <row r="1590" spans="1:17" ht="11.25">
      <c r="A1590" s="1691"/>
      <c r="B1590" s="18">
        <v>3</v>
      </c>
      <c r="C1590" s="563"/>
      <c r="D1590" s="474"/>
      <c r="E1590" s="474"/>
      <c r="F1590" s="1021"/>
      <c r="G1590" s="1021"/>
      <c r="H1590" s="1021"/>
      <c r="I1590" s="1021"/>
      <c r="J1590" s="613"/>
      <c r="K1590" s="635"/>
      <c r="L1590" s="613"/>
      <c r="M1590" s="564"/>
      <c r="N1590" s="613"/>
      <c r="O1590" s="479"/>
      <c r="P1590" s="479"/>
      <c r="Q1590" s="480"/>
    </row>
    <row r="1591" spans="1:17" ht="11.25">
      <c r="A1591" s="1691"/>
      <c r="B1591" s="18">
        <v>4</v>
      </c>
      <c r="C1591" s="563"/>
      <c r="D1591" s="474"/>
      <c r="E1591" s="474"/>
      <c r="F1591" s="1021"/>
      <c r="G1591" s="1021"/>
      <c r="H1591" s="1021"/>
      <c r="I1591" s="1021"/>
      <c r="J1591" s="613"/>
      <c r="K1591" s="635"/>
      <c r="L1591" s="613"/>
      <c r="M1591" s="564"/>
      <c r="N1591" s="613"/>
      <c r="O1591" s="479"/>
      <c r="P1591" s="479"/>
      <c r="Q1591" s="480"/>
    </row>
    <row r="1592" spans="1:17" ht="11.25">
      <c r="A1592" s="1691"/>
      <c r="B1592" s="18">
        <v>5</v>
      </c>
      <c r="C1592" s="563"/>
      <c r="D1592" s="474"/>
      <c r="E1592" s="474"/>
      <c r="F1592" s="1021"/>
      <c r="G1592" s="1021"/>
      <c r="H1592" s="1021"/>
      <c r="I1592" s="1021"/>
      <c r="J1592" s="613"/>
      <c r="K1592" s="635"/>
      <c r="L1592" s="613"/>
      <c r="M1592" s="564"/>
      <c r="N1592" s="613"/>
      <c r="O1592" s="479"/>
      <c r="P1592" s="479"/>
      <c r="Q1592" s="480"/>
    </row>
    <row r="1593" spans="1:17" ht="11.25">
      <c r="A1593" s="1691"/>
      <c r="B1593" s="18">
        <v>6</v>
      </c>
      <c r="C1593" s="563"/>
      <c r="D1593" s="474"/>
      <c r="E1593" s="474"/>
      <c r="F1593" s="1021"/>
      <c r="G1593" s="1021"/>
      <c r="H1593" s="1021"/>
      <c r="I1593" s="1021"/>
      <c r="J1593" s="613"/>
      <c r="K1593" s="635"/>
      <c r="L1593" s="613"/>
      <c r="M1593" s="564"/>
      <c r="N1593" s="613"/>
      <c r="O1593" s="479"/>
      <c r="P1593" s="479"/>
      <c r="Q1593" s="480"/>
    </row>
    <row r="1594" spans="1:17" ht="11.25">
      <c r="A1594" s="1691"/>
      <c r="B1594" s="18">
        <v>7</v>
      </c>
      <c r="C1594" s="563"/>
      <c r="D1594" s="474"/>
      <c r="E1594" s="474"/>
      <c r="F1594" s="1021"/>
      <c r="G1594" s="1021"/>
      <c r="H1594" s="1021"/>
      <c r="I1594" s="1021"/>
      <c r="J1594" s="613"/>
      <c r="K1594" s="635"/>
      <c r="L1594" s="613"/>
      <c r="M1594" s="564"/>
      <c r="N1594" s="613"/>
      <c r="O1594" s="479"/>
      <c r="P1594" s="479"/>
      <c r="Q1594" s="480"/>
    </row>
    <row r="1595" spans="1:17" ht="11.25">
      <c r="A1595" s="1691"/>
      <c r="B1595" s="18">
        <v>8</v>
      </c>
      <c r="C1595" s="563"/>
      <c r="D1595" s="474"/>
      <c r="E1595" s="474"/>
      <c r="F1595" s="1021"/>
      <c r="G1595" s="1021"/>
      <c r="H1595" s="1021"/>
      <c r="I1595" s="1021"/>
      <c r="J1595" s="613"/>
      <c r="K1595" s="635"/>
      <c r="L1595" s="613"/>
      <c r="M1595" s="564"/>
      <c r="N1595" s="613"/>
      <c r="O1595" s="479"/>
      <c r="P1595" s="479"/>
      <c r="Q1595" s="480"/>
    </row>
    <row r="1596" spans="1:17" ht="11.25">
      <c r="A1596" s="1691"/>
      <c r="B1596" s="18">
        <v>9</v>
      </c>
      <c r="C1596" s="563"/>
      <c r="D1596" s="474"/>
      <c r="E1596" s="474"/>
      <c r="F1596" s="1021"/>
      <c r="G1596" s="1021"/>
      <c r="H1596" s="1021"/>
      <c r="I1596" s="1021"/>
      <c r="J1596" s="613"/>
      <c r="K1596" s="635"/>
      <c r="L1596" s="613"/>
      <c r="M1596" s="564"/>
      <c r="N1596" s="613"/>
      <c r="O1596" s="479"/>
      <c r="P1596" s="479"/>
      <c r="Q1596" s="480"/>
    </row>
    <row r="1597" spans="1:17" ht="12" thickBot="1">
      <c r="A1597" s="1692"/>
      <c r="B1597" s="47">
        <v>10</v>
      </c>
      <c r="C1597" s="565"/>
      <c r="D1597" s="566"/>
      <c r="E1597" s="566"/>
      <c r="F1597" s="1022"/>
      <c r="G1597" s="1022"/>
      <c r="H1597" s="1022"/>
      <c r="I1597" s="1022"/>
      <c r="J1597" s="568"/>
      <c r="K1597" s="636"/>
      <c r="L1597" s="568"/>
      <c r="M1597" s="567"/>
      <c r="N1597" s="568"/>
      <c r="O1597" s="569"/>
      <c r="P1597" s="569"/>
      <c r="Q1597" s="570"/>
    </row>
    <row r="1598" spans="1:17" ht="11.25">
      <c r="A1598" s="1702" t="s">
        <v>29</v>
      </c>
      <c r="B1598" s="351">
        <v>1</v>
      </c>
      <c r="C1598" s="1177" t="s">
        <v>584</v>
      </c>
      <c r="D1598" s="1178">
        <v>75</v>
      </c>
      <c r="E1598" s="1178">
        <v>1990</v>
      </c>
      <c r="F1598" s="1179">
        <f>SUM(G1598:I1598)</f>
        <v>61.474999999999994</v>
      </c>
      <c r="G1598" s="1179">
        <v>1.683</v>
      </c>
      <c r="H1598" s="1179">
        <v>11.09</v>
      </c>
      <c r="I1598" s="1180">
        <v>48.702</v>
      </c>
      <c r="J1598" s="1179">
        <v>3527.11</v>
      </c>
      <c r="K1598" s="1181">
        <v>48.702</v>
      </c>
      <c r="L1598" s="1179">
        <v>3527.1</v>
      </c>
      <c r="M1598" s="1182">
        <f>K1598/L1598</f>
        <v>0.013807944203453262</v>
      </c>
      <c r="N1598" s="574">
        <v>290.8</v>
      </c>
      <c r="O1598" s="1183">
        <f>M1598*N1598</f>
        <v>4.015350174364209</v>
      </c>
      <c r="P1598" s="301">
        <f>M1598*60*1000</f>
        <v>828.4766522071957</v>
      </c>
      <c r="Q1598" s="302">
        <f>P1598*N1598/1000</f>
        <v>240.92101046185252</v>
      </c>
    </row>
    <row r="1599" spans="1:17" ht="11.25">
      <c r="A1599" s="1703"/>
      <c r="B1599" s="345">
        <v>2</v>
      </c>
      <c r="C1599" s="1184" t="s">
        <v>585</v>
      </c>
      <c r="D1599" s="1105">
        <v>75</v>
      </c>
      <c r="E1599" s="1105">
        <v>1983</v>
      </c>
      <c r="F1599" s="505">
        <f>SUM(G1599:I1599)</f>
        <v>64.339</v>
      </c>
      <c r="G1599" s="505">
        <v>1.479</v>
      </c>
      <c r="H1599" s="505">
        <v>12</v>
      </c>
      <c r="I1599" s="505">
        <v>50.86</v>
      </c>
      <c r="J1599" s="505">
        <v>3467.27</v>
      </c>
      <c r="K1599" s="618">
        <v>50.86</v>
      </c>
      <c r="L1599" s="505">
        <v>3467.27</v>
      </c>
      <c r="M1599" s="575">
        <f>K1599/L1599</f>
        <v>0.014668600945412384</v>
      </c>
      <c r="N1599" s="576">
        <v>290.8</v>
      </c>
      <c r="O1599" s="307">
        <f>M1599*N1599</f>
        <v>4.2656291549259215</v>
      </c>
      <c r="P1599" s="301">
        <f>M1599*60*1000</f>
        <v>880.116056724743</v>
      </c>
      <c r="Q1599" s="302">
        <f>P1599*N1599/1000</f>
        <v>255.93774929555525</v>
      </c>
    </row>
    <row r="1600" spans="1:17" ht="11.25">
      <c r="A1600" s="1703"/>
      <c r="B1600" s="345">
        <v>3</v>
      </c>
      <c r="C1600" s="346" t="s">
        <v>588</v>
      </c>
      <c r="D1600" s="345">
        <v>17</v>
      </c>
      <c r="E1600" s="345">
        <v>1975</v>
      </c>
      <c r="F1600" s="394">
        <f>SUM(G1600:I1600)</f>
        <v>22.18</v>
      </c>
      <c r="G1600" s="394">
        <v>0</v>
      </c>
      <c r="H1600" s="394">
        <v>0</v>
      </c>
      <c r="I1600" s="394">
        <v>22.18</v>
      </c>
      <c r="J1600" s="394">
        <v>1315.92</v>
      </c>
      <c r="K1600" s="401">
        <v>22.18</v>
      </c>
      <c r="L1600" s="394">
        <v>1315.92</v>
      </c>
      <c r="M1600" s="347">
        <f>K1600/L1600</f>
        <v>0.016855127971305246</v>
      </c>
      <c r="N1600" s="348">
        <v>290.8</v>
      </c>
      <c r="O1600" s="1185">
        <f>M1600*N1600</f>
        <v>4.901471214055565</v>
      </c>
      <c r="P1600" s="1185">
        <f>M1600*60*1000</f>
        <v>1011.3076782783148</v>
      </c>
      <c r="Q1600" s="1186">
        <f>P1600*N1600/1000</f>
        <v>294.0882728433339</v>
      </c>
    </row>
    <row r="1601" spans="1:17" ht="11.25">
      <c r="A1601" s="1703"/>
      <c r="B1601" s="345">
        <v>4</v>
      </c>
      <c r="C1601" s="346" t="s">
        <v>587</v>
      </c>
      <c r="D1601" s="345">
        <v>19</v>
      </c>
      <c r="E1601" s="345">
        <v>1978</v>
      </c>
      <c r="F1601" s="394">
        <f>SUM(G1601:I1601)</f>
        <v>14.8</v>
      </c>
      <c r="G1601" s="394">
        <v>0</v>
      </c>
      <c r="H1601" s="394">
        <v>0</v>
      </c>
      <c r="I1601" s="394">
        <v>14.8</v>
      </c>
      <c r="J1601" s="394">
        <v>961.74</v>
      </c>
      <c r="K1601" s="401">
        <v>14.8</v>
      </c>
      <c r="L1601" s="394">
        <v>961.74</v>
      </c>
      <c r="M1601" s="347">
        <f>K1601/L1601</f>
        <v>0.015388774512862104</v>
      </c>
      <c r="N1601" s="348">
        <v>290.8</v>
      </c>
      <c r="O1601" s="1185">
        <f>M1601*N1601</f>
        <v>4.4750556283403</v>
      </c>
      <c r="P1601" s="1185">
        <f>M1601*60*1000</f>
        <v>923.3264707717262</v>
      </c>
      <c r="Q1601" s="350">
        <f>P1601*N1601/1000</f>
        <v>268.503337700418</v>
      </c>
    </row>
    <row r="1602" spans="1:17" ht="11.25">
      <c r="A1602" s="1703"/>
      <c r="B1602" s="345">
        <v>5</v>
      </c>
      <c r="C1602" s="369" t="s">
        <v>589</v>
      </c>
      <c r="D1602" s="368">
        <v>17</v>
      </c>
      <c r="E1602" s="368">
        <v>1973</v>
      </c>
      <c r="F1602" s="392">
        <f>SUM(G1602:I1602)</f>
        <v>20.77</v>
      </c>
      <c r="G1602" s="392">
        <v>0</v>
      </c>
      <c r="H1602" s="392">
        <v>0</v>
      </c>
      <c r="I1602" s="392">
        <v>20.77</v>
      </c>
      <c r="J1602" s="392">
        <v>1317.97</v>
      </c>
      <c r="K1602" s="1077">
        <v>20.77</v>
      </c>
      <c r="L1602" s="392">
        <v>1317.97</v>
      </c>
      <c r="M1602" s="1187">
        <f>K1602/L1602</f>
        <v>0.0157590840459191</v>
      </c>
      <c r="N1602" s="1188">
        <v>290.8</v>
      </c>
      <c r="O1602" s="349">
        <f>M1602*N1602</f>
        <v>4.582741640553275</v>
      </c>
      <c r="P1602" s="1185">
        <f>M1602*60*1000</f>
        <v>945.545042755146</v>
      </c>
      <c r="Q1602" s="350">
        <f>P1602*N1602/1000</f>
        <v>274.96449843319647</v>
      </c>
    </row>
    <row r="1603" spans="1:17" ht="11.25">
      <c r="A1603" s="1703"/>
      <c r="B1603" s="345">
        <v>6</v>
      </c>
      <c r="C1603" s="573"/>
      <c r="D1603" s="304"/>
      <c r="E1603" s="304"/>
      <c r="F1603" s="505"/>
      <c r="G1603" s="505"/>
      <c r="H1603" s="505"/>
      <c r="I1603" s="505"/>
      <c r="J1603" s="505"/>
      <c r="K1603" s="1110"/>
      <c r="L1603" s="505"/>
      <c r="M1603" s="575"/>
      <c r="N1603" s="576"/>
      <c r="O1603" s="307"/>
      <c r="P1603" s="307"/>
      <c r="Q1603" s="308"/>
    </row>
    <row r="1604" spans="1:17" ht="11.25">
      <c r="A1604" s="1703"/>
      <c r="B1604" s="345">
        <v>7</v>
      </c>
      <c r="C1604" s="573"/>
      <c r="D1604" s="304"/>
      <c r="E1604" s="304"/>
      <c r="F1604" s="505"/>
      <c r="G1604" s="505"/>
      <c r="H1604" s="505"/>
      <c r="I1604" s="505"/>
      <c r="J1604" s="505"/>
      <c r="K1604" s="1110"/>
      <c r="L1604" s="505"/>
      <c r="M1604" s="575"/>
      <c r="N1604" s="576"/>
      <c r="O1604" s="307"/>
      <c r="P1604" s="307"/>
      <c r="Q1604" s="308"/>
    </row>
    <row r="1605" spans="1:17" ht="11.25">
      <c r="A1605" s="1703"/>
      <c r="B1605" s="345">
        <v>8</v>
      </c>
      <c r="C1605" s="573"/>
      <c r="D1605" s="304"/>
      <c r="E1605" s="304"/>
      <c r="F1605" s="505"/>
      <c r="G1605" s="505"/>
      <c r="H1605" s="505"/>
      <c r="I1605" s="505"/>
      <c r="J1605" s="505"/>
      <c r="K1605" s="1110"/>
      <c r="L1605" s="505"/>
      <c r="M1605" s="575"/>
      <c r="N1605" s="576"/>
      <c r="O1605" s="307"/>
      <c r="P1605" s="307"/>
      <c r="Q1605" s="308"/>
    </row>
    <row r="1606" spans="1:17" ht="11.25">
      <c r="A1606" s="1703"/>
      <c r="B1606" s="345">
        <v>9</v>
      </c>
      <c r="C1606" s="573"/>
      <c r="D1606" s="304"/>
      <c r="E1606" s="304"/>
      <c r="F1606" s="505"/>
      <c r="G1606" s="505"/>
      <c r="H1606" s="505"/>
      <c r="I1606" s="505"/>
      <c r="J1606" s="505"/>
      <c r="K1606" s="1110"/>
      <c r="L1606" s="505"/>
      <c r="M1606" s="575"/>
      <c r="N1606" s="576"/>
      <c r="O1606" s="307"/>
      <c r="P1606" s="307"/>
      <c r="Q1606" s="308"/>
    </row>
    <row r="1607" spans="1:17" ht="12" thickBot="1">
      <c r="A1607" s="1704"/>
      <c r="B1607" s="355">
        <v>10</v>
      </c>
      <c r="C1607" s="619"/>
      <c r="D1607" s="508"/>
      <c r="E1607" s="508"/>
      <c r="F1607" s="511"/>
      <c r="G1607" s="511"/>
      <c r="H1607" s="511"/>
      <c r="I1607" s="511"/>
      <c r="J1607" s="511"/>
      <c r="K1607" s="1111"/>
      <c r="L1607" s="511"/>
      <c r="M1607" s="577"/>
      <c r="N1607" s="578"/>
      <c r="O1607" s="517"/>
      <c r="P1607" s="517"/>
      <c r="Q1607" s="518"/>
    </row>
    <row r="1608" spans="1:17" ht="11.25">
      <c r="A1608" s="1726" t="s">
        <v>30</v>
      </c>
      <c r="B1608" s="380">
        <v>1</v>
      </c>
      <c r="C1608" s="129" t="s">
        <v>586</v>
      </c>
      <c r="D1608" s="125">
        <v>47</v>
      </c>
      <c r="E1608" s="125">
        <v>1964</v>
      </c>
      <c r="F1608" s="224">
        <f>SUM(G1608:I1608)</f>
        <v>37.971</v>
      </c>
      <c r="G1608" s="224">
        <v>2.193</v>
      </c>
      <c r="H1608" s="224">
        <v>0.048</v>
      </c>
      <c r="I1608" s="224">
        <v>35.73</v>
      </c>
      <c r="J1608" s="224">
        <v>2011.69</v>
      </c>
      <c r="K1608" s="1189">
        <v>35.73</v>
      </c>
      <c r="L1608" s="224">
        <v>2011.69</v>
      </c>
      <c r="M1608" s="225">
        <f>K1608/L1608</f>
        <v>0.017761185868598043</v>
      </c>
      <c r="N1608" s="226">
        <v>290.8</v>
      </c>
      <c r="O1608" s="227">
        <f>M1608*N1608</f>
        <v>5.164952850588311</v>
      </c>
      <c r="P1608" s="227">
        <f>M1608*60*1000</f>
        <v>1065.6711521158827</v>
      </c>
      <c r="Q1608" s="227">
        <f>P1608*N1608/1000</f>
        <v>309.89717103529875</v>
      </c>
    </row>
    <row r="1609" spans="1:17" ht="11.25">
      <c r="A1609" s="1727"/>
      <c r="B1609" s="372">
        <v>2</v>
      </c>
      <c r="C1609" s="123" t="s">
        <v>597</v>
      </c>
      <c r="D1609" s="116">
        <v>8</v>
      </c>
      <c r="E1609" s="116">
        <v>1970</v>
      </c>
      <c r="F1609" s="599">
        <f>SUM(G1609:I1609)</f>
        <v>8.07</v>
      </c>
      <c r="G1609" s="599">
        <v>0</v>
      </c>
      <c r="H1609" s="599">
        <v>0</v>
      </c>
      <c r="I1609" s="599">
        <v>8.07</v>
      </c>
      <c r="J1609" s="599">
        <v>412.7</v>
      </c>
      <c r="K1609" s="600">
        <v>8.07</v>
      </c>
      <c r="L1609" s="599">
        <v>412.7</v>
      </c>
      <c r="M1609" s="601">
        <f>K1609/L1609</f>
        <v>0.019554155560940152</v>
      </c>
      <c r="N1609" s="602">
        <v>290.8</v>
      </c>
      <c r="O1609" s="603">
        <f>M1609*N1609</f>
        <v>5.686348437121397</v>
      </c>
      <c r="P1609" s="603">
        <f>M1609*60*1000</f>
        <v>1173.2493336564091</v>
      </c>
      <c r="Q1609" s="603">
        <f>P1609*N1609/1000</f>
        <v>341.18090622728374</v>
      </c>
    </row>
    <row r="1610" spans="1:17" ht="11.25">
      <c r="A1610" s="1727"/>
      <c r="B1610" s="372">
        <v>3</v>
      </c>
      <c r="C1610" s="123" t="s">
        <v>590</v>
      </c>
      <c r="D1610" s="116">
        <v>55</v>
      </c>
      <c r="E1610" s="116">
        <v>1966</v>
      </c>
      <c r="F1610" s="599">
        <f aca="true" t="shared" si="237" ref="F1610:F1627">SUM(G1610:I1610)</f>
        <v>48.057</v>
      </c>
      <c r="G1610" s="599">
        <v>0</v>
      </c>
      <c r="H1610" s="599">
        <v>0</v>
      </c>
      <c r="I1610" s="599">
        <v>48.057</v>
      </c>
      <c r="J1610" s="599">
        <v>2582.66</v>
      </c>
      <c r="K1610" s="600">
        <v>48.057</v>
      </c>
      <c r="L1610" s="599">
        <v>2582.66</v>
      </c>
      <c r="M1610" s="601">
        <f>K1610/L1610</f>
        <v>0.01860755964780498</v>
      </c>
      <c r="N1610" s="226">
        <v>290.8</v>
      </c>
      <c r="O1610" s="603">
        <f>M1610*N1610</f>
        <v>5.411078345581688</v>
      </c>
      <c r="P1610" s="227">
        <f>M1610*60*1000</f>
        <v>1116.4535788682988</v>
      </c>
      <c r="Q1610" s="604">
        <f>P1610*N1610/1000</f>
        <v>324.6647007349013</v>
      </c>
    </row>
    <row r="1611" spans="1:17" ht="11.25">
      <c r="A1611" s="1727"/>
      <c r="B1611" s="372">
        <v>4</v>
      </c>
      <c r="C1611" s="123" t="s">
        <v>591</v>
      </c>
      <c r="D1611" s="116">
        <v>46</v>
      </c>
      <c r="E1611" s="116">
        <v>1960</v>
      </c>
      <c r="F1611" s="599">
        <f t="shared" si="237"/>
        <v>34.446</v>
      </c>
      <c r="G1611" s="599">
        <v>0</v>
      </c>
      <c r="H1611" s="599">
        <v>0</v>
      </c>
      <c r="I1611" s="599">
        <v>34.446</v>
      </c>
      <c r="J1611" s="599">
        <v>1833.82</v>
      </c>
      <c r="K1611" s="600">
        <v>34.446</v>
      </c>
      <c r="L1611" s="599">
        <v>1833.82</v>
      </c>
      <c r="M1611" s="601">
        <f>K1611/L1611</f>
        <v>0.01878374104328669</v>
      </c>
      <c r="N1611" s="226">
        <v>290.8</v>
      </c>
      <c r="O1611" s="603">
        <f>M1611*N1611</f>
        <v>5.46231189538777</v>
      </c>
      <c r="P1611" s="227">
        <f>M1611*60*1000</f>
        <v>1127.0244625972014</v>
      </c>
      <c r="Q1611" s="604">
        <f>P1611*N1611/1000</f>
        <v>327.73871372326613</v>
      </c>
    </row>
    <row r="1612" spans="1:17" ht="11.25">
      <c r="A1612" s="1727"/>
      <c r="B1612" s="372">
        <v>5</v>
      </c>
      <c r="C1612" s="123" t="s">
        <v>592</v>
      </c>
      <c r="D1612" s="116">
        <v>50</v>
      </c>
      <c r="E1612" s="116">
        <v>1973</v>
      </c>
      <c r="F1612" s="599">
        <f t="shared" si="237"/>
        <v>47.008</v>
      </c>
      <c r="G1612" s="599">
        <v>1.122</v>
      </c>
      <c r="H1612" s="599">
        <v>0.5</v>
      </c>
      <c r="I1612" s="599">
        <v>45.386</v>
      </c>
      <c r="J1612" s="599">
        <v>2549.69</v>
      </c>
      <c r="K1612" s="600">
        <v>45.386</v>
      </c>
      <c r="L1612" s="599">
        <v>2549.69</v>
      </c>
      <c r="M1612" s="601">
        <f>K1612/L1612</f>
        <v>0.017800595366495534</v>
      </c>
      <c r="N1612" s="226">
        <v>290.8</v>
      </c>
      <c r="O1612" s="603">
        <f>M1612*N1612</f>
        <v>5.176413132576902</v>
      </c>
      <c r="P1612" s="227">
        <f>M1612*60*1000</f>
        <v>1068.035721989732</v>
      </c>
      <c r="Q1612" s="604">
        <f>P1612*N1612/1000</f>
        <v>310.5847879546141</v>
      </c>
    </row>
    <row r="1613" spans="1:17" ht="11.25">
      <c r="A1613" s="1727"/>
      <c r="B1613" s="372">
        <v>6</v>
      </c>
      <c r="C1613" s="123" t="s">
        <v>600</v>
      </c>
      <c r="D1613" s="116">
        <v>19</v>
      </c>
      <c r="E1613" s="116">
        <v>1986</v>
      </c>
      <c r="F1613" s="599">
        <f>SUM(G1613:I1613)</f>
        <v>15.76</v>
      </c>
      <c r="G1613" s="599">
        <v>0</v>
      </c>
      <c r="H1613" s="599">
        <v>0</v>
      </c>
      <c r="I1613" s="599">
        <v>15.76</v>
      </c>
      <c r="J1613" s="599">
        <v>850.94</v>
      </c>
      <c r="K1613" s="600">
        <v>15.76</v>
      </c>
      <c r="L1613" s="599">
        <v>850.94</v>
      </c>
      <c r="M1613" s="601">
        <f>K1613/L1613</f>
        <v>0.018520694761087735</v>
      </c>
      <c r="N1613" s="602">
        <v>290.8</v>
      </c>
      <c r="O1613" s="603">
        <f>M1613*N1613</f>
        <v>5.385818036524314</v>
      </c>
      <c r="P1613" s="603">
        <f>M1613*60*1000</f>
        <v>1111.241685665264</v>
      </c>
      <c r="Q1613" s="603">
        <f>P1613*N1613/1000</f>
        <v>323.1490821914588</v>
      </c>
    </row>
    <row r="1614" spans="1:17" ht="11.25">
      <c r="A1614" s="1727"/>
      <c r="B1614" s="372">
        <v>7</v>
      </c>
      <c r="C1614" s="123" t="s">
        <v>594</v>
      </c>
      <c r="D1614" s="116">
        <v>10</v>
      </c>
      <c r="E1614" s="116">
        <v>1973</v>
      </c>
      <c r="F1614" s="599">
        <f t="shared" si="237"/>
        <v>14.613</v>
      </c>
      <c r="G1614" s="599">
        <v>0</v>
      </c>
      <c r="H1614" s="599">
        <v>0</v>
      </c>
      <c r="I1614" s="599">
        <v>14.613</v>
      </c>
      <c r="J1614" s="599">
        <v>804.68</v>
      </c>
      <c r="K1614" s="600">
        <v>14.613</v>
      </c>
      <c r="L1614" s="599">
        <v>804.68</v>
      </c>
      <c r="M1614" s="601">
        <f>K1614/L1614</f>
        <v>0.01816001391857633</v>
      </c>
      <c r="N1614" s="602">
        <v>290.8</v>
      </c>
      <c r="O1614" s="603">
        <f>M1614*N1614</f>
        <v>5.280932047521997</v>
      </c>
      <c r="P1614" s="603">
        <f>M1614*60*1000</f>
        <v>1089.6008351145797</v>
      </c>
      <c r="Q1614" s="603">
        <f>P1614*N1614/1000</f>
        <v>316.85592285131975</v>
      </c>
    </row>
    <row r="1615" spans="1:17" ht="11.25">
      <c r="A1615" s="1727"/>
      <c r="B1615" s="372">
        <v>8</v>
      </c>
      <c r="C1615" s="129" t="s">
        <v>796</v>
      </c>
      <c r="D1615" s="125">
        <v>8</v>
      </c>
      <c r="E1615" s="125">
        <v>1975</v>
      </c>
      <c r="F1615" s="224">
        <f>SUM(G1615:I1615)</f>
        <v>9.73</v>
      </c>
      <c r="G1615" s="224">
        <v>0</v>
      </c>
      <c r="H1615" s="224">
        <v>0</v>
      </c>
      <c r="I1615" s="224">
        <v>9.73</v>
      </c>
      <c r="J1615" s="224">
        <v>488.96</v>
      </c>
      <c r="K1615" s="1189">
        <v>9.73</v>
      </c>
      <c r="L1615" s="224">
        <v>488.96</v>
      </c>
      <c r="M1615" s="225">
        <f>K1615/L1615</f>
        <v>0.01989937827225131</v>
      </c>
      <c r="N1615" s="226">
        <v>290.8</v>
      </c>
      <c r="O1615" s="603">
        <f>M1615*N1615</f>
        <v>5.786739201570682</v>
      </c>
      <c r="P1615" s="227">
        <f>M1615*60*1000</f>
        <v>1193.9626963350786</v>
      </c>
      <c r="Q1615" s="604">
        <f>P1615*N1615/1000</f>
        <v>347.2043520942409</v>
      </c>
    </row>
    <row r="1616" spans="1:17" ht="11.25">
      <c r="A1616" s="1727"/>
      <c r="B1616" s="372">
        <v>9</v>
      </c>
      <c r="C1616" s="123" t="s">
        <v>797</v>
      </c>
      <c r="D1616" s="125">
        <v>48</v>
      </c>
      <c r="E1616" s="125">
        <v>1962</v>
      </c>
      <c r="F1616" s="224">
        <f>SUM(G1616:I1616)</f>
        <v>38.265</v>
      </c>
      <c r="G1616" s="224">
        <v>0</v>
      </c>
      <c r="H1616" s="224">
        <v>0</v>
      </c>
      <c r="I1616" s="224">
        <v>38.265</v>
      </c>
      <c r="J1616" s="224">
        <v>1908.69</v>
      </c>
      <c r="K1616" s="1189">
        <v>38.265</v>
      </c>
      <c r="L1616" s="224">
        <v>1908.69</v>
      </c>
      <c r="M1616" s="225">
        <f>K1616/L1616</f>
        <v>0.02004778146267859</v>
      </c>
      <c r="N1616" s="226">
        <v>290.8</v>
      </c>
      <c r="O1616" s="603">
        <f>M1616*N1616</f>
        <v>5.8298948493469345</v>
      </c>
      <c r="P1616" s="227">
        <f>M1616*60*1000</f>
        <v>1202.8668877607154</v>
      </c>
      <c r="Q1616" s="604">
        <f>P1616*N1616/1000</f>
        <v>349.79369096081604</v>
      </c>
    </row>
    <row r="1617" spans="1:17" ht="12" thickBot="1">
      <c r="A1617" s="1729"/>
      <c r="B1617" s="376">
        <v>10</v>
      </c>
      <c r="C1617" s="124" t="s">
        <v>798</v>
      </c>
      <c r="D1617" s="119">
        <v>85</v>
      </c>
      <c r="E1617" s="119">
        <v>1969</v>
      </c>
      <c r="F1617" s="605">
        <f>SUM(G1617:I1617)</f>
        <v>68.821</v>
      </c>
      <c r="G1617" s="605">
        <v>0</v>
      </c>
      <c r="H1617" s="605">
        <v>0</v>
      </c>
      <c r="I1617" s="605">
        <v>68.821</v>
      </c>
      <c r="J1617" s="605">
        <v>3919.55</v>
      </c>
      <c r="K1617" s="1078">
        <v>68.821</v>
      </c>
      <c r="L1617" s="605">
        <v>3919.55</v>
      </c>
      <c r="M1617" s="606">
        <f>K1617/L1617</f>
        <v>0.017558393182890892</v>
      </c>
      <c r="N1617" s="607">
        <v>290.8</v>
      </c>
      <c r="O1617" s="608">
        <f>M1617*N1617</f>
        <v>5.105980737584671</v>
      </c>
      <c r="P1617" s="608">
        <f>M1617*60*1000</f>
        <v>1053.5035909734536</v>
      </c>
      <c r="Q1617" s="609">
        <f>P1617*N1617/1000</f>
        <v>306.3588442550803</v>
      </c>
    </row>
    <row r="1618" spans="1:17" ht="11.25">
      <c r="A1618" s="1699" t="s">
        <v>125</v>
      </c>
      <c r="B1618" s="24">
        <v>1</v>
      </c>
      <c r="C1618" s="97" t="s">
        <v>595</v>
      </c>
      <c r="D1618" s="592">
        <v>7</v>
      </c>
      <c r="E1618" s="592">
        <v>1980</v>
      </c>
      <c r="F1618" s="390">
        <f>SUM(G1618:I1618)</f>
        <v>10.809999999999999</v>
      </c>
      <c r="G1618" s="390">
        <v>0</v>
      </c>
      <c r="H1618" s="390">
        <v>1.12</v>
      </c>
      <c r="I1618" s="390">
        <v>9.69</v>
      </c>
      <c r="J1618" s="390">
        <v>439.29</v>
      </c>
      <c r="K1618" s="417">
        <v>9.69</v>
      </c>
      <c r="L1618" s="390">
        <v>439.29</v>
      </c>
      <c r="M1618" s="363">
        <f>K1618/L1618</f>
        <v>0.022058321382230416</v>
      </c>
      <c r="N1618" s="364">
        <v>290.8</v>
      </c>
      <c r="O1618" s="365">
        <f>M1618*N1618</f>
        <v>6.4145598579526055</v>
      </c>
      <c r="P1618" s="365">
        <f>M1618*60*1000</f>
        <v>1323.499282933825</v>
      </c>
      <c r="Q1618" s="366">
        <f>P1618*N1618/1000</f>
        <v>384.8735914771563</v>
      </c>
    </row>
    <row r="1619" spans="1:17" ht="11.25">
      <c r="A1619" s="1700"/>
      <c r="B1619" s="26">
        <v>2</v>
      </c>
      <c r="C1619" s="442" t="s">
        <v>598</v>
      </c>
      <c r="D1619" s="443">
        <v>4</v>
      </c>
      <c r="E1619" s="443">
        <v>1973</v>
      </c>
      <c r="F1619" s="271">
        <f t="shared" si="237"/>
        <v>4.741</v>
      </c>
      <c r="G1619" s="271">
        <v>0</v>
      </c>
      <c r="H1619" s="271">
        <v>0</v>
      </c>
      <c r="I1619" s="271">
        <v>4.741</v>
      </c>
      <c r="J1619" s="271">
        <v>174.77</v>
      </c>
      <c r="K1619" s="400">
        <v>4.741</v>
      </c>
      <c r="L1619" s="271">
        <v>174.77</v>
      </c>
      <c r="M1619" s="445">
        <f aca="true" t="shared" si="238" ref="M1619:M1627">K1619/L1619</f>
        <v>0.02712708130686044</v>
      </c>
      <c r="N1619" s="364">
        <v>290.8</v>
      </c>
      <c r="O1619" s="447">
        <f aca="true" t="shared" si="239" ref="O1619:O1627">M1619*N1619</f>
        <v>7.888555244035016</v>
      </c>
      <c r="P1619" s="365">
        <f aca="true" t="shared" si="240" ref="P1619:P1627">M1619*60*1000</f>
        <v>1627.6248784116265</v>
      </c>
      <c r="Q1619" s="448">
        <f aca="true" t="shared" si="241" ref="Q1619:Q1627">P1619*N1619/1000</f>
        <v>473.313314642101</v>
      </c>
    </row>
    <row r="1620" spans="1:17" ht="11.25">
      <c r="A1620" s="1700"/>
      <c r="B1620" s="26">
        <v>3</v>
      </c>
      <c r="C1620" s="442" t="s">
        <v>599</v>
      </c>
      <c r="D1620" s="443">
        <v>8</v>
      </c>
      <c r="E1620" s="443">
        <v>1966</v>
      </c>
      <c r="F1620" s="271">
        <f t="shared" si="237"/>
        <v>7.79</v>
      </c>
      <c r="G1620" s="271">
        <v>0</v>
      </c>
      <c r="H1620" s="271">
        <v>0</v>
      </c>
      <c r="I1620" s="271">
        <v>7.79</v>
      </c>
      <c r="J1620" s="271">
        <v>350.82</v>
      </c>
      <c r="K1620" s="400">
        <v>7.79</v>
      </c>
      <c r="L1620" s="271">
        <v>350.82</v>
      </c>
      <c r="M1620" s="445">
        <f t="shared" si="238"/>
        <v>0.022205119434467818</v>
      </c>
      <c r="N1620" s="364">
        <v>290.8</v>
      </c>
      <c r="O1620" s="447">
        <f t="shared" si="239"/>
        <v>6.457248731543242</v>
      </c>
      <c r="P1620" s="365">
        <f t="shared" si="240"/>
        <v>1332.3071660680691</v>
      </c>
      <c r="Q1620" s="448">
        <f t="shared" si="241"/>
        <v>387.4349238925945</v>
      </c>
    </row>
    <row r="1621" spans="1:17" ht="11.25">
      <c r="A1621" s="1700"/>
      <c r="B1621" s="26">
        <v>4</v>
      </c>
      <c r="C1621" s="32" t="s">
        <v>593</v>
      </c>
      <c r="D1621" s="26">
        <v>7</v>
      </c>
      <c r="E1621" s="26">
        <v>1984</v>
      </c>
      <c r="F1621" s="393">
        <f>SUM(G1621:I1621)</f>
        <v>8.42</v>
      </c>
      <c r="G1621" s="393">
        <v>0</v>
      </c>
      <c r="H1621" s="393">
        <v>0</v>
      </c>
      <c r="I1621" s="1190">
        <v>8.42</v>
      </c>
      <c r="J1621" s="1191">
        <v>349.29</v>
      </c>
      <c r="K1621" s="416">
        <v>8.42</v>
      </c>
      <c r="L1621" s="393">
        <v>349.29</v>
      </c>
      <c r="M1621" s="40">
        <f>K1621/L1621</f>
        <v>0.024106043688625498</v>
      </c>
      <c r="N1621" s="421">
        <v>290.8</v>
      </c>
      <c r="O1621" s="1192">
        <f>M1621*N1621</f>
        <v>7.010037504652295</v>
      </c>
      <c r="P1621" s="1192">
        <f>M1621*60*1000</f>
        <v>1446.3626213175298</v>
      </c>
      <c r="Q1621" s="53">
        <f>P1621*N1621/1000</f>
        <v>420.6022502791377</v>
      </c>
    </row>
    <row r="1622" spans="1:17" ht="11.25">
      <c r="A1622" s="1700"/>
      <c r="B1622" s="26">
        <v>5</v>
      </c>
      <c r="C1622" s="442" t="s">
        <v>601</v>
      </c>
      <c r="D1622" s="443">
        <v>8</v>
      </c>
      <c r="E1622" s="443">
        <v>1965</v>
      </c>
      <c r="F1622" s="271">
        <f t="shared" si="237"/>
        <v>9.472</v>
      </c>
      <c r="G1622" s="271">
        <v>0</v>
      </c>
      <c r="H1622" s="271">
        <v>0</v>
      </c>
      <c r="I1622" s="271">
        <v>9.472</v>
      </c>
      <c r="J1622" s="271">
        <v>398.85</v>
      </c>
      <c r="K1622" s="400">
        <v>9.472</v>
      </c>
      <c r="L1622" s="271">
        <v>398.85</v>
      </c>
      <c r="M1622" s="445">
        <f t="shared" si="238"/>
        <v>0.023748276294346244</v>
      </c>
      <c r="N1622" s="364">
        <v>290.8</v>
      </c>
      <c r="O1622" s="447">
        <f t="shared" si="239"/>
        <v>6.905998746395888</v>
      </c>
      <c r="P1622" s="365">
        <f t="shared" si="240"/>
        <v>1424.8965776607747</v>
      </c>
      <c r="Q1622" s="448">
        <f t="shared" si="241"/>
        <v>414.3599247837533</v>
      </c>
    </row>
    <row r="1623" spans="1:17" ht="11.25">
      <c r="A1623" s="1700"/>
      <c r="B1623" s="26">
        <v>6</v>
      </c>
      <c r="C1623" s="32" t="s">
        <v>596</v>
      </c>
      <c r="D1623" s="26">
        <v>17</v>
      </c>
      <c r="E1623" s="26">
        <v>1969</v>
      </c>
      <c r="F1623" s="393">
        <f>SUM(G1623:I1623)</f>
        <v>17.278</v>
      </c>
      <c r="G1623" s="393">
        <v>0</v>
      </c>
      <c r="H1623" s="393">
        <v>0</v>
      </c>
      <c r="I1623" s="393">
        <v>17.278</v>
      </c>
      <c r="J1623" s="393">
        <v>744.88</v>
      </c>
      <c r="K1623" s="416">
        <v>17.278</v>
      </c>
      <c r="L1623" s="393">
        <v>774.88</v>
      </c>
      <c r="M1623" s="40">
        <f>K1623/L1623</f>
        <v>0.02229764608713607</v>
      </c>
      <c r="N1623" s="421">
        <v>290.8</v>
      </c>
      <c r="O1623" s="52">
        <f>M1623*N1623</f>
        <v>6.48415548213917</v>
      </c>
      <c r="P1623" s="422">
        <f>M1623*60*1000</f>
        <v>1337.8587652281642</v>
      </c>
      <c r="Q1623" s="53">
        <f>P1623*N1623/1000</f>
        <v>389.0493289283502</v>
      </c>
    </row>
    <row r="1624" spans="1:17" ht="11.25">
      <c r="A1624" s="1700"/>
      <c r="B1624" s="26">
        <v>7</v>
      </c>
      <c r="C1624" s="442" t="s">
        <v>602</v>
      </c>
      <c r="D1624" s="443">
        <v>8</v>
      </c>
      <c r="E1624" s="443">
        <v>1966</v>
      </c>
      <c r="F1624" s="271">
        <f t="shared" si="237"/>
        <v>7.76</v>
      </c>
      <c r="G1624" s="271">
        <v>0</v>
      </c>
      <c r="H1624" s="271">
        <v>0</v>
      </c>
      <c r="I1624" s="271">
        <v>7.76</v>
      </c>
      <c r="J1624" s="271">
        <v>353.96</v>
      </c>
      <c r="K1624" s="400">
        <v>7.76</v>
      </c>
      <c r="L1624" s="271">
        <v>353.96</v>
      </c>
      <c r="M1624" s="445">
        <f t="shared" si="238"/>
        <v>0.0219233811730139</v>
      </c>
      <c r="N1624" s="364">
        <v>290.8</v>
      </c>
      <c r="O1624" s="447">
        <f t="shared" si="239"/>
        <v>6.3753192451124425</v>
      </c>
      <c r="P1624" s="365">
        <f t="shared" si="240"/>
        <v>1315.402870380834</v>
      </c>
      <c r="Q1624" s="448">
        <f t="shared" si="241"/>
        <v>382.5191547067465</v>
      </c>
    </row>
    <row r="1625" spans="1:17" ht="11.25">
      <c r="A1625" s="1700"/>
      <c r="B1625" s="26">
        <v>8</v>
      </c>
      <c r="C1625" s="442" t="s">
        <v>603</v>
      </c>
      <c r="D1625" s="443">
        <v>14</v>
      </c>
      <c r="E1625" s="443">
        <v>1966</v>
      </c>
      <c r="F1625" s="271">
        <f t="shared" si="237"/>
        <v>11.331</v>
      </c>
      <c r="G1625" s="271">
        <v>0</v>
      </c>
      <c r="H1625" s="271">
        <v>0</v>
      </c>
      <c r="I1625" s="271">
        <v>11.331</v>
      </c>
      <c r="J1625" s="271">
        <v>474.22</v>
      </c>
      <c r="K1625" s="400">
        <v>11.331</v>
      </c>
      <c r="L1625" s="271">
        <v>474.22</v>
      </c>
      <c r="M1625" s="445">
        <f t="shared" si="238"/>
        <v>0.023893973261355488</v>
      </c>
      <c r="N1625" s="364">
        <v>290.8</v>
      </c>
      <c r="O1625" s="447">
        <f t="shared" si="239"/>
        <v>6.948367424402177</v>
      </c>
      <c r="P1625" s="365">
        <f t="shared" si="240"/>
        <v>1433.6383956813293</v>
      </c>
      <c r="Q1625" s="448">
        <f t="shared" si="241"/>
        <v>416.9020454641306</v>
      </c>
    </row>
    <row r="1626" spans="1:17" ht="11.25">
      <c r="A1626" s="1700"/>
      <c r="B1626" s="26">
        <v>9</v>
      </c>
      <c r="C1626" s="611" t="s">
        <v>604</v>
      </c>
      <c r="D1626" s="443">
        <v>16</v>
      </c>
      <c r="E1626" s="443">
        <v>1966</v>
      </c>
      <c r="F1626" s="271">
        <f t="shared" si="237"/>
        <v>12.239</v>
      </c>
      <c r="G1626" s="271">
        <v>0</v>
      </c>
      <c r="H1626" s="271">
        <v>0</v>
      </c>
      <c r="I1626" s="271">
        <v>12.239</v>
      </c>
      <c r="J1626" s="442">
        <v>468.4</v>
      </c>
      <c r="K1626" s="400">
        <v>12.239</v>
      </c>
      <c r="L1626" s="442">
        <v>468.4</v>
      </c>
      <c r="M1626" s="445">
        <f t="shared" si="238"/>
        <v>0.02612937660119556</v>
      </c>
      <c r="N1626" s="364">
        <v>290.8</v>
      </c>
      <c r="O1626" s="447">
        <f t="shared" si="239"/>
        <v>7.598422715627669</v>
      </c>
      <c r="P1626" s="365">
        <f t="shared" si="240"/>
        <v>1567.7625960717337</v>
      </c>
      <c r="Q1626" s="448">
        <f t="shared" si="241"/>
        <v>455.9053629376602</v>
      </c>
    </row>
    <row r="1627" spans="1:17" ht="12" thickBot="1">
      <c r="A1627" s="1701"/>
      <c r="B1627" s="29">
        <v>10</v>
      </c>
      <c r="C1627" s="612" t="s">
        <v>605</v>
      </c>
      <c r="D1627" s="450">
        <v>7</v>
      </c>
      <c r="E1627" s="450">
        <v>1985</v>
      </c>
      <c r="F1627" s="272">
        <f t="shared" si="237"/>
        <v>4.15</v>
      </c>
      <c r="G1627" s="272">
        <v>0</v>
      </c>
      <c r="H1627" s="272">
        <v>0</v>
      </c>
      <c r="I1627" s="449">
        <v>4.15</v>
      </c>
      <c r="J1627" s="449">
        <v>108.3</v>
      </c>
      <c r="K1627" s="1193">
        <v>4.15</v>
      </c>
      <c r="L1627" s="449">
        <v>108.3</v>
      </c>
      <c r="M1627" s="452">
        <f t="shared" si="238"/>
        <v>0.03831948291782087</v>
      </c>
      <c r="N1627" s="453">
        <v>290.8</v>
      </c>
      <c r="O1627" s="455">
        <f t="shared" si="239"/>
        <v>11.14330563250231</v>
      </c>
      <c r="P1627" s="455">
        <f t="shared" si="240"/>
        <v>2299.168975069252</v>
      </c>
      <c r="Q1627" s="273">
        <f t="shared" si="241"/>
        <v>668.5983379501386</v>
      </c>
    </row>
    <row r="1630" spans="1:17" ht="15">
      <c r="A1630" s="1705" t="s">
        <v>615</v>
      </c>
      <c r="B1630" s="1705"/>
      <c r="C1630" s="1705"/>
      <c r="D1630" s="1705"/>
      <c r="E1630" s="1705"/>
      <c r="F1630" s="1705"/>
      <c r="G1630" s="1705"/>
      <c r="H1630" s="1705"/>
      <c r="I1630" s="1705"/>
      <c r="J1630" s="1705"/>
      <c r="K1630" s="1705"/>
      <c r="L1630" s="1705"/>
      <c r="M1630" s="1705"/>
      <c r="N1630" s="1705"/>
      <c r="O1630" s="1705"/>
      <c r="P1630" s="1705"/>
      <c r="Q1630" s="1705"/>
    </row>
    <row r="1631" spans="1:17" ht="13.5" thickBot="1">
      <c r="A1631" s="1706" t="s">
        <v>975</v>
      </c>
      <c r="B1631" s="1706"/>
      <c r="C1631" s="1706"/>
      <c r="D1631" s="1706"/>
      <c r="E1631" s="1706"/>
      <c r="F1631" s="1706"/>
      <c r="G1631" s="1706"/>
      <c r="H1631" s="1706"/>
      <c r="I1631" s="1706"/>
      <c r="J1631" s="1706"/>
      <c r="K1631" s="1706"/>
      <c r="L1631" s="1706"/>
      <c r="M1631" s="1706"/>
      <c r="N1631" s="1706"/>
      <c r="O1631" s="1706"/>
      <c r="P1631" s="1706"/>
      <c r="Q1631" s="1706"/>
    </row>
    <row r="1632" spans="1:17" ht="11.25">
      <c r="A1632" s="1707" t="s">
        <v>1</v>
      </c>
      <c r="B1632" s="1710" t="s">
        <v>0</v>
      </c>
      <c r="C1632" s="1713" t="s">
        <v>2</v>
      </c>
      <c r="D1632" s="1713" t="s">
        <v>3</v>
      </c>
      <c r="E1632" s="1713" t="s">
        <v>13</v>
      </c>
      <c r="F1632" s="1717" t="s">
        <v>14</v>
      </c>
      <c r="G1632" s="1718"/>
      <c r="H1632" s="1718"/>
      <c r="I1632" s="1719"/>
      <c r="J1632" s="1713" t="s">
        <v>4</v>
      </c>
      <c r="K1632" s="1713" t="s">
        <v>15</v>
      </c>
      <c r="L1632" s="1713" t="s">
        <v>5</v>
      </c>
      <c r="M1632" s="1713" t="s">
        <v>6</v>
      </c>
      <c r="N1632" s="1713" t="s">
        <v>16</v>
      </c>
      <c r="O1632" s="1720" t="s">
        <v>17</v>
      </c>
      <c r="P1632" s="1713" t="s">
        <v>25</v>
      </c>
      <c r="Q1632" s="1722" t="s">
        <v>26</v>
      </c>
    </row>
    <row r="1633" spans="1:17" ht="33.75">
      <c r="A1633" s="1708"/>
      <c r="B1633" s="1711"/>
      <c r="C1633" s="1714"/>
      <c r="D1633" s="1716"/>
      <c r="E1633" s="1716"/>
      <c r="F1633" s="1108" t="s">
        <v>18</v>
      </c>
      <c r="G1633" s="1108" t="s">
        <v>19</v>
      </c>
      <c r="H1633" s="1108" t="s">
        <v>20</v>
      </c>
      <c r="I1633" s="1108" t="s">
        <v>21</v>
      </c>
      <c r="J1633" s="1716"/>
      <c r="K1633" s="1716"/>
      <c r="L1633" s="1716"/>
      <c r="M1633" s="1716"/>
      <c r="N1633" s="1716"/>
      <c r="O1633" s="1721"/>
      <c r="P1633" s="1716"/>
      <c r="Q1633" s="1723"/>
    </row>
    <row r="1634" spans="1:17" ht="12" thickBot="1">
      <c r="A1634" s="1708"/>
      <c r="B1634" s="1711"/>
      <c r="C1634" s="1714"/>
      <c r="D1634" s="9" t="s">
        <v>7</v>
      </c>
      <c r="E1634" s="9" t="s">
        <v>8</v>
      </c>
      <c r="F1634" s="9" t="s">
        <v>9</v>
      </c>
      <c r="G1634" s="9" t="s">
        <v>9</v>
      </c>
      <c r="H1634" s="9" t="s">
        <v>9</v>
      </c>
      <c r="I1634" s="9" t="s">
        <v>9</v>
      </c>
      <c r="J1634" s="9" t="s">
        <v>22</v>
      </c>
      <c r="K1634" s="9" t="s">
        <v>9</v>
      </c>
      <c r="L1634" s="9" t="s">
        <v>22</v>
      </c>
      <c r="M1634" s="9" t="s">
        <v>23</v>
      </c>
      <c r="N1634" s="9" t="s">
        <v>10</v>
      </c>
      <c r="O1634" s="9" t="s">
        <v>24</v>
      </c>
      <c r="P1634" s="22" t="s">
        <v>27</v>
      </c>
      <c r="Q1634" s="10" t="s">
        <v>28</v>
      </c>
    </row>
    <row r="1635" spans="1:17" ht="11.25">
      <c r="A1635" s="1724" t="s">
        <v>11</v>
      </c>
      <c r="B1635" s="17">
        <v>1</v>
      </c>
      <c r="C1635" s="654"/>
      <c r="D1635" s="467"/>
      <c r="E1635" s="467"/>
      <c r="F1635" s="1025"/>
      <c r="G1635" s="1025"/>
      <c r="H1635" s="1025"/>
      <c r="I1635" s="1025"/>
      <c r="J1635" s="656"/>
      <c r="K1635" s="1026"/>
      <c r="L1635" s="656"/>
      <c r="M1635" s="655"/>
      <c r="N1635" s="656"/>
      <c r="O1635" s="472"/>
      <c r="P1635" s="472"/>
      <c r="Q1635" s="473"/>
    </row>
    <row r="1636" spans="1:17" ht="11.25">
      <c r="A1636" s="1691"/>
      <c r="B1636" s="18">
        <v>2</v>
      </c>
      <c r="C1636" s="563"/>
      <c r="D1636" s="474"/>
      <c r="E1636" s="474"/>
      <c r="F1636" s="1021"/>
      <c r="G1636" s="1021"/>
      <c r="H1636" s="1021"/>
      <c r="I1636" s="1021"/>
      <c r="J1636" s="613"/>
      <c r="K1636" s="635"/>
      <c r="L1636" s="613"/>
      <c r="M1636" s="564"/>
      <c r="N1636" s="613"/>
      <c r="O1636" s="479"/>
      <c r="P1636" s="479"/>
      <c r="Q1636" s="480"/>
    </row>
    <row r="1637" spans="1:17" ht="11.25">
      <c r="A1637" s="1691"/>
      <c r="B1637" s="18">
        <v>3</v>
      </c>
      <c r="C1637" s="563"/>
      <c r="D1637" s="474"/>
      <c r="E1637" s="474"/>
      <c r="F1637" s="1021"/>
      <c r="G1637" s="1021"/>
      <c r="H1637" s="1021"/>
      <c r="I1637" s="1021"/>
      <c r="J1637" s="613"/>
      <c r="K1637" s="635"/>
      <c r="L1637" s="613"/>
      <c r="M1637" s="564"/>
      <c r="N1637" s="613"/>
      <c r="O1637" s="479"/>
      <c r="P1637" s="479"/>
      <c r="Q1637" s="480"/>
    </row>
    <row r="1638" spans="1:17" ht="11.25">
      <c r="A1638" s="1691"/>
      <c r="B1638" s="18">
        <v>4</v>
      </c>
      <c r="C1638" s="563"/>
      <c r="D1638" s="474"/>
      <c r="E1638" s="474"/>
      <c r="F1638" s="1021"/>
      <c r="G1638" s="1021"/>
      <c r="H1638" s="1021"/>
      <c r="I1638" s="1021"/>
      <c r="J1638" s="613"/>
      <c r="K1638" s="635"/>
      <c r="L1638" s="613"/>
      <c r="M1638" s="564"/>
      <c r="N1638" s="613"/>
      <c r="O1638" s="479"/>
      <c r="P1638" s="479"/>
      <c r="Q1638" s="480"/>
    </row>
    <row r="1639" spans="1:17" ht="11.25">
      <c r="A1639" s="1691"/>
      <c r="B1639" s="18">
        <v>5</v>
      </c>
      <c r="C1639" s="563"/>
      <c r="D1639" s="474"/>
      <c r="E1639" s="474"/>
      <c r="F1639" s="1021"/>
      <c r="G1639" s="1021"/>
      <c r="H1639" s="1021"/>
      <c r="I1639" s="1021"/>
      <c r="J1639" s="613"/>
      <c r="K1639" s="635"/>
      <c r="L1639" s="613"/>
      <c r="M1639" s="564"/>
      <c r="N1639" s="613"/>
      <c r="O1639" s="479"/>
      <c r="P1639" s="479"/>
      <c r="Q1639" s="480"/>
    </row>
    <row r="1640" spans="1:17" ht="11.25">
      <c r="A1640" s="1691"/>
      <c r="B1640" s="18">
        <v>6</v>
      </c>
      <c r="C1640" s="563"/>
      <c r="D1640" s="474"/>
      <c r="E1640" s="474"/>
      <c r="F1640" s="1021"/>
      <c r="G1640" s="1021"/>
      <c r="H1640" s="1021"/>
      <c r="I1640" s="1021"/>
      <c r="J1640" s="613"/>
      <c r="K1640" s="635"/>
      <c r="L1640" s="613"/>
      <c r="M1640" s="564"/>
      <c r="N1640" s="613"/>
      <c r="O1640" s="479"/>
      <c r="P1640" s="479"/>
      <c r="Q1640" s="480"/>
    </row>
    <row r="1641" spans="1:17" ht="11.25">
      <c r="A1641" s="1691"/>
      <c r="B1641" s="18">
        <v>7</v>
      </c>
      <c r="C1641" s="563"/>
      <c r="D1641" s="474"/>
      <c r="E1641" s="474"/>
      <c r="F1641" s="1021"/>
      <c r="G1641" s="1021"/>
      <c r="H1641" s="1021"/>
      <c r="I1641" s="1021"/>
      <c r="J1641" s="613"/>
      <c r="K1641" s="635"/>
      <c r="L1641" s="613"/>
      <c r="M1641" s="564"/>
      <c r="N1641" s="613"/>
      <c r="O1641" s="479"/>
      <c r="P1641" s="479"/>
      <c r="Q1641" s="480"/>
    </row>
    <row r="1642" spans="1:17" ht="11.25">
      <c r="A1642" s="1691"/>
      <c r="B1642" s="18">
        <v>8</v>
      </c>
      <c r="C1642" s="563"/>
      <c r="D1642" s="474"/>
      <c r="E1642" s="474"/>
      <c r="F1642" s="1021"/>
      <c r="G1642" s="1021"/>
      <c r="H1642" s="1021"/>
      <c r="I1642" s="1021"/>
      <c r="J1642" s="613"/>
      <c r="K1642" s="635"/>
      <c r="L1642" s="613"/>
      <c r="M1642" s="564"/>
      <c r="N1642" s="613"/>
      <c r="O1642" s="479"/>
      <c r="P1642" s="479"/>
      <c r="Q1642" s="480"/>
    </row>
    <row r="1643" spans="1:17" ht="11.25">
      <c r="A1643" s="1691"/>
      <c r="B1643" s="18">
        <v>9</v>
      </c>
      <c r="C1643" s="563"/>
      <c r="D1643" s="474"/>
      <c r="E1643" s="474"/>
      <c r="F1643" s="1021"/>
      <c r="G1643" s="1021"/>
      <c r="H1643" s="1021"/>
      <c r="I1643" s="1021"/>
      <c r="J1643" s="613"/>
      <c r="K1643" s="635"/>
      <c r="L1643" s="613"/>
      <c r="M1643" s="564"/>
      <c r="N1643" s="613"/>
      <c r="O1643" s="479"/>
      <c r="P1643" s="479"/>
      <c r="Q1643" s="480"/>
    </row>
    <row r="1644" spans="1:17" ht="12" thickBot="1">
      <c r="A1644" s="1692"/>
      <c r="B1644" s="47">
        <v>10</v>
      </c>
      <c r="C1644" s="565"/>
      <c r="D1644" s="566"/>
      <c r="E1644" s="566"/>
      <c r="F1644" s="1022"/>
      <c r="G1644" s="1022"/>
      <c r="H1644" s="1022"/>
      <c r="I1644" s="1022"/>
      <c r="J1644" s="568"/>
      <c r="K1644" s="636"/>
      <c r="L1644" s="568"/>
      <c r="M1644" s="567"/>
      <c r="N1644" s="568"/>
      <c r="O1644" s="569"/>
      <c r="P1644" s="569"/>
      <c r="Q1644" s="570"/>
    </row>
    <row r="1645" spans="1:17" ht="11.25">
      <c r="A1645" s="1702" t="s">
        <v>29</v>
      </c>
      <c r="B1645" s="351">
        <v>1</v>
      </c>
      <c r="C1645" s="573" t="s">
        <v>1025</v>
      </c>
      <c r="D1645" s="304">
        <v>12</v>
      </c>
      <c r="E1645" s="304">
        <v>1986</v>
      </c>
      <c r="F1645" s="497">
        <v>9.2</v>
      </c>
      <c r="G1645" s="497">
        <v>0.76</v>
      </c>
      <c r="H1645" s="497">
        <v>1.28</v>
      </c>
      <c r="I1645" s="505">
        <v>7.2</v>
      </c>
      <c r="J1645" s="497">
        <v>682.92</v>
      </c>
      <c r="K1645" s="617">
        <v>7.2</v>
      </c>
      <c r="L1645" s="497">
        <v>682.92</v>
      </c>
      <c r="M1645" s="571">
        <f>K1645/L1645</f>
        <v>0.010542962572482868</v>
      </c>
      <c r="N1645" s="572">
        <v>308.6</v>
      </c>
      <c r="O1645" s="301">
        <f aca="true" t="shared" si="242" ref="O1645:O1654">M1645*N1645</f>
        <v>3.253558249868213</v>
      </c>
      <c r="P1645" s="301">
        <f aca="true" t="shared" si="243" ref="P1645:P1654">M1645*60*1000</f>
        <v>632.5777543489721</v>
      </c>
      <c r="Q1645" s="302">
        <f aca="true" t="shared" si="244" ref="Q1645:Q1654">P1645*N1645/1000</f>
        <v>195.2134949920928</v>
      </c>
    </row>
    <row r="1646" spans="1:17" ht="11.25">
      <c r="A1646" s="1703"/>
      <c r="B1646" s="345">
        <v>2</v>
      </c>
      <c r="C1646" s="573" t="s">
        <v>1026</v>
      </c>
      <c r="D1646" s="304">
        <v>20</v>
      </c>
      <c r="E1646" s="304">
        <v>1979</v>
      </c>
      <c r="F1646" s="505">
        <v>20.79</v>
      </c>
      <c r="G1646" s="505">
        <v>0.913</v>
      </c>
      <c r="H1646" s="505">
        <v>3.04</v>
      </c>
      <c r="I1646" s="505">
        <v>13.04</v>
      </c>
      <c r="J1646" s="505">
        <v>1052.1</v>
      </c>
      <c r="K1646" s="618">
        <v>13.04</v>
      </c>
      <c r="L1646" s="505">
        <v>1052.1</v>
      </c>
      <c r="M1646" s="571">
        <f>K1646/L1646</f>
        <v>0.012394259100845928</v>
      </c>
      <c r="N1646" s="576">
        <v>308.6</v>
      </c>
      <c r="O1646" s="301">
        <f t="shared" si="242"/>
        <v>3.8248683585210537</v>
      </c>
      <c r="P1646" s="301">
        <f t="shared" si="243"/>
        <v>743.6555460507557</v>
      </c>
      <c r="Q1646" s="302">
        <f t="shared" si="244"/>
        <v>229.49210151126323</v>
      </c>
    </row>
    <row r="1647" spans="1:17" ht="11.25">
      <c r="A1647" s="1703"/>
      <c r="B1647" s="345">
        <v>3</v>
      </c>
      <c r="C1647" s="573" t="s">
        <v>1027</v>
      </c>
      <c r="D1647" s="304">
        <v>12</v>
      </c>
      <c r="E1647" s="304">
        <v>1985</v>
      </c>
      <c r="F1647" s="505">
        <v>11.82</v>
      </c>
      <c r="G1647" s="505">
        <v>1.097</v>
      </c>
      <c r="H1647" s="505">
        <v>1.92</v>
      </c>
      <c r="I1647" s="505">
        <v>8.8</v>
      </c>
      <c r="J1647" s="505">
        <v>686.25</v>
      </c>
      <c r="K1647" s="618">
        <v>8.8</v>
      </c>
      <c r="L1647" s="505">
        <v>686.25</v>
      </c>
      <c r="M1647" s="575">
        <f aca="true" t="shared" si="245" ref="M1647:M1654">K1647/L1647</f>
        <v>0.012823315118397087</v>
      </c>
      <c r="N1647" s="576">
        <v>308.6</v>
      </c>
      <c r="O1647" s="301">
        <f t="shared" si="242"/>
        <v>3.9572750455373416</v>
      </c>
      <c r="P1647" s="301">
        <f t="shared" si="243"/>
        <v>769.3989071038252</v>
      </c>
      <c r="Q1647" s="308">
        <f t="shared" si="244"/>
        <v>237.43650273224048</v>
      </c>
    </row>
    <row r="1648" spans="1:17" ht="11.25">
      <c r="A1648" s="1703"/>
      <c r="B1648" s="345">
        <v>4</v>
      </c>
      <c r="C1648" s="573" t="s">
        <v>1028</v>
      </c>
      <c r="D1648" s="304">
        <v>10</v>
      </c>
      <c r="E1648" s="304">
        <v>1978</v>
      </c>
      <c r="F1648" s="505">
        <v>9.8</v>
      </c>
      <c r="G1648" s="505">
        <v>0.836</v>
      </c>
      <c r="H1648" s="505">
        <v>1.6</v>
      </c>
      <c r="I1648" s="505">
        <v>7.3</v>
      </c>
      <c r="J1648" s="505">
        <v>556.73</v>
      </c>
      <c r="K1648" s="618">
        <v>7.3</v>
      </c>
      <c r="L1648" s="505">
        <v>556.73</v>
      </c>
      <c r="M1648" s="575">
        <f t="shared" si="245"/>
        <v>0.013112280638729724</v>
      </c>
      <c r="N1648" s="576">
        <v>308.6</v>
      </c>
      <c r="O1648" s="307">
        <f t="shared" si="242"/>
        <v>4.046449805111993</v>
      </c>
      <c r="P1648" s="301">
        <f t="shared" si="243"/>
        <v>786.7368383237834</v>
      </c>
      <c r="Q1648" s="308">
        <f t="shared" si="244"/>
        <v>242.78698830671956</v>
      </c>
    </row>
    <row r="1649" spans="1:17" ht="11.25">
      <c r="A1649" s="1703"/>
      <c r="B1649" s="345">
        <v>5</v>
      </c>
      <c r="C1649" s="573" t="s">
        <v>1029</v>
      </c>
      <c r="D1649" s="304">
        <v>40</v>
      </c>
      <c r="E1649" s="304">
        <v>1983</v>
      </c>
      <c r="F1649" s="505">
        <v>40</v>
      </c>
      <c r="G1649" s="505">
        <v>3.61</v>
      </c>
      <c r="H1649" s="505">
        <v>5.6</v>
      </c>
      <c r="I1649" s="505">
        <v>30.78</v>
      </c>
      <c r="J1649" s="505">
        <v>2236.29</v>
      </c>
      <c r="K1649" s="618">
        <v>30.73</v>
      </c>
      <c r="L1649" s="505">
        <v>2236.29</v>
      </c>
      <c r="M1649" s="575">
        <f t="shared" si="245"/>
        <v>0.013741509374902183</v>
      </c>
      <c r="N1649" s="576">
        <v>308.6</v>
      </c>
      <c r="O1649" s="307">
        <f t="shared" si="242"/>
        <v>4.240629793094814</v>
      </c>
      <c r="P1649" s="301">
        <f t="shared" si="243"/>
        <v>824.490562494131</v>
      </c>
      <c r="Q1649" s="308">
        <f t="shared" si="244"/>
        <v>254.43778758568888</v>
      </c>
    </row>
    <row r="1650" spans="1:17" ht="11.25">
      <c r="A1650" s="1703"/>
      <c r="B1650" s="345">
        <v>6</v>
      </c>
      <c r="C1650" s="573" t="s">
        <v>616</v>
      </c>
      <c r="D1650" s="304">
        <v>42</v>
      </c>
      <c r="E1650" s="304">
        <v>1994</v>
      </c>
      <c r="F1650" s="505">
        <v>43.7</v>
      </c>
      <c r="G1650" s="505">
        <v>3.07</v>
      </c>
      <c r="H1650" s="505">
        <v>6.72</v>
      </c>
      <c r="I1650" s="505">
        <v>33.9</v>
      </c>
      <c r="J1650" s="505">
        <v>2415.47</v>
      </c>
      <c r="K1650" s="618">
        <v>33.9</v>
      </c>
      <c r="L1650" s="505">
        <v>2415.47</v>
      </c>
      <c r="M1650" s="575">
        <f t="shared" si="245"/>
        <v>0.014034535721826395</v>
      </c>
      <c r="N1650" s="576">
        <v>308.6</v>
      </c>
      <c r="O1650" s="307">
        <f t="shared" si="242"/>
        <v>4.331057723755626</v>
      </c>
      <c r="P1650" s="301">
        <f t="shared" si="243"/>
        <v>842.0721433095837</v>
      </c>
      <c r="Q1650" s="308">
        <f t="shared" si="244"/>
        <v>259.86346342533756</v>
      </c>
    </row>
    <row r="1651" spans="1:17" ht="11.25">
      <c r="A1651" s="1703"/>
      <c r="B1651" s="345">
        <v>7</v>
      </c>
      <c r="C1651" s="573" t="s">
        <v>1030</v>
      </c>
      <c r="D1651" s="304">
        <v>20</v>
      </c>
      <c r="E1651" s="304">
        <v>1993</v>
      </c>
      <c r="F1651" s="505">
        <v>21</v>
      </c>
      <c r="G1651" s="505">
        <v>2.19</v>
      </c>
      <c r="H1651" s="505">
        <v>3.2</v>
      </c>
      <c r="I1651" s="505">
        <v>15.6</v>
      </c>
      <c r="J1651" s="505">
        <v>1108.2</v>
      </c>
      <c r="K1651" s="618">
        <v>15.6</v>
      </c>
      <c r="L1651" s="505">
        <v>1108.2</v>
      </c>
      <c r="M1651" s="575">
        <f t="shared" si="245"/>
        <v>0.014076881429344882</v>
      </c>
      <c r="N1651" s="576">
        <v>308.6</v>
      </c>
      <c r="O1651" s="307">
        <f t="shared" si="242"/>
        <v>4.344125609095831</v>
      </c>
      <c r="P1651" s="301">
        <f t="shared" si="243"/>
        <v>844.612885760693</v>
      </c>
      <c r="Q1651" s="308">
        <f t="shared" si="244"/>
        <v>260.64753654574986</v>
      </c>
    </row>
    <row r="1652" spans="1:17" ht="11.25">
      <c r="A1652" s="1703"/>
      <c r="B1652" s="345">
        <v>8</v>
      </c>
      <c r="C1652" s="573" t="s">
        <v>1031</v>
      </c>
      <c r="D1652" s="304">
        <v>28</v>
      </c>
      <c r="E1652" s="304">
        <v>1985</v>
      </c>
      <c r="F1652" s="505">
        <v>24.6</v>
      </c>
      <c r="G1652" s="505">
        <v>2.6</v>
      </c>
      <c r="H1652" s="505">
        <v>4.48</v>
      </c>
      <c r="I1652" s="505">
        <v>17.5</v>
      </c>
      <c r="J1652" s="505">
        <v>1135.1</v>
      </c>
      <c r="K1652" s="618">
        <v>17.5</v>
      </c>
      <c r="L1652" s="505">
        <v>1135.1</v>
      </c>
      <c r="M1652" s="575">
        <f t="shared" si="245"/>
        <v>0.015417143863976744</v>
      </c>
      <c r="N1652" s="576">
        <v>308.6</v>
      </c>
      <c r="O1652" s="307">
        <f t="shared" si="242"/>
        <v>4.757730596423223</v>
      </c>
      <c r="P1652" s="301">
        <f t="shared" si="243"/>
        <v>925.0286318386046</v>
      </c>
      <c r="Q1652" s="308">
        <f t="shared" si="244"/>
        <v>285.4638357853934</v>
      </c>
    </row>
    <row r="1653" spans="1:17" ht="11.25">
      <c r="A1653" s="1703"/>
      <c r="B1653" s="345">
        <v>9</v>
      </c>
      <c r="C1653" s="573" t="s">
        <v>620</v>
      </c>
      <c r="D1653" s="304">
        <v>10</v>
      </c>
      <c r="E1653" s="304">
        <v>1978</v>
      </c>
      <c r="F1653" s="505">
        <v>11.3</v>
      </c>
      <c r="G1653" s="505">
        <v>1.59</v>
      </c>
      <c r="H1653" s="505">
        <v>1.52</v>
      </c>
      <c r="I1653" s="505">
        <v>8.2</v>
      </c>
      <c r="J1653" s="505">
        <v>550</v>
      </c>
      <c r="K1653" s="618">
        <v>8.2</v>
      </c>
      <c r="L1653" s="505">
        <v>550</v>
      </c>
      <c r="M1653" s="575">
        <f t="shared" si="245"/>
        <v>0.014909090909090908</v>
      </c>
      <c r="N1653" s="576">
        <v>308.6</v>
      </c>
      <c r="O1653" s="307">
        <f t="shared" si="242"/>
        <v>4.600945454545455</v>
      </c>
      <c r="P1653" s="301">
        <f t="shared" si="243"/>
        <v>894.5454545454545</v>
      </c>
      <c r="Q1653" s="308">
        <f t="shared" si="244"/>
        <v>276.0567272727273</v>
      </c>
    </row>
    <row r="1654" spans="1:17" ht="12" thickBot="1">
      <c r="A1654" s="1725"/>
      <c r="B1654" s="362">
        <v>10</v>
      </c>
      <c r="C1654" s="1624" t="s">
        <v>1032</v>
      </c>
      <c r="D1654" s="1625">
        <v>22</v>
      </c>
      <c r="E1654" s="1625">
        <v>1991</v>
      </c>
      <c r="F1654" s="1180">
        <v>21.9</v>
      </c>
      <c r="G1654" s="1180">
        <v>1.31</v>
      </c>
      <c r="H1654" s="1180">
        <v>3.52</v>
      </c>
      <c r="I1654" s="1180">
        <v>17.06</v>
      </c>
      <c r="J1654" s="1180">
        <v>1170</v>
      </c>
      <c r="K1654" s="1626">
        <v>17.06</v>
      </c>
      <c r="L1654" s="1180">
        <v>1170</v>
      </c>
      <c r="M1654" s="1627">
        <f t="shared" si="245"/>
        <v>0.01458119658119658</v>
      </c>
      <c r="N1654" s="1628">
        <v>308.6</v>
      </c>
      <c r="O1654" s="1629">
        <f t="shared" si="242"/>
        <v>4.499757264957265</v>
      </c>
      <c r="P1654" s="1629">
        <f t="shared" si="243"/>
        <v>874.8717948717948</v>
      </c>
      <c r="Q1654" s="1630">
        <f t="shared" si="244"/>
        <v>269.9854358974359</v>
      </c>
    </row>
    <row r="1655" spans="1:17" ht="11.25">
      <c r="A1655" s="1726" t="s">
        <v>30</v>
      </c>
      <c r="B1655" s="380">
        <v>1</v>
      </c>
      <c r="C1655" s="579" t="s">
        <v>617</v>
      </c>
      <c r="D1655" s="519">
        <v>40</v>
      </c>
      <c r="E1655" s="519">
        <v>1989</v>
      </c>
      <c r="F1655" s="522">
        <v>52.5</v>
      </c>
      <c r="G1655" s="522">
        <v>5.18</v>
      </c>
      <c r="H1655" s="522">
        <v>6.4</v>
      </c>
      <c r="I1655" s="522">
        <v>40.91</v>
      </c>
      <c r="J1655" s="522">
        <v>2251.11</v>
      </c>
      <c r="K1655" s="621">
        <v>40.91</v>
      </c>
      <c r="L1655" s="522">
        <v>2251.11</v>
      </c>
      <c r="M1655" s="674">
        <f>K1655/L1655</f>
        <v>0.018173256748892766</v>
      </c>
      <c r="N1655" s="675">
        <v>308.6</v>
      </c>
      <c r="O1655" s="315">
        <f>M1655*N1655</f>
        <v>5.608267032708308</v>
      </c>
      <c r="P1655" s="315">
        <f>M1655*60*1000</f>
        <v>1090.395404933566</v>
      </c>
      <c r="Q1655" s="316">
        <f>P1655*N1655/1000</f>
        <v>336.4960219624985</v>
      </c>
    </row>
    <row r="1656" spans="1:17" ht="11.25">
      <c r="A1656" s="1727"/>
      <c r="B1656" s="372">
        <v>2</v>
      </c>
      <c r="C1656" s="586" t="s">
        <v>1033</v>
      </c>
      <c r="D1656" s="524">
        <v>40</v>
      </c>
      <c r="E1656" s="524">
        <v>1981</v>
      </c>
      <c r="F1656" s="527">
        <v>56</v>
      </c>
      <c r="G1656" s="527">
        <v>3.2</v>
      </c>
      <c r="H1656" s="527">
        <v>6.4</v>
      </c>
      <c r="I1656" s="527">
        <v>46.3</v>
      </c>
      <c r="J1656" s="527">
        <v>2266.99</v>
      </c>
      <c r="K1656" s="623">
        <v>46.3</v>
      </c>
      <c r="L1656" s="527">
        <v>2266.99</v>
      </c>
      <c r="M1656" s="587">
        <f aca="true" t="shared" si="246" ref="M1656:M1664">K1656/L1656</f>
        <v>0.020423557227866027</v>
      </c>
      <c r="N1656" s="589">
        <v>308.6</v>
      </c>
      <c r="O1656" s="319">
        <f aca="true" t="shared" si="247" ref="O1656:O1664">M1656*N1656</f>
        <v>6.302709760519456</v>
      </c>
      <c r="P1656" s="319">
        <f aca="true" t="shared" si="248" ref="P1656:P1664">M1656*60*1000</f>
        <v>1225.4134336719615</v>
      </c>
      <c r="Q1656" s="320">
        <f aca="true" t="shared" si="249" ref="Q1656:Q1664">P1656*N1656/1000</f>
        <v>378.16258563116736</v>
      </c>
    </row>
    <row r="1657" spans="1:17" ht="11.25">
      <c r="A1657" s="1727"/>
      <c r="B1657" s="372">
        <v>3</v>
      </c>
      <c r="C1657" s="586" t="s">
        <v>1034</v>
      </c>
      <c r="D1657" s="524">
        <v>10</v>
      </c>
      <c r="E1657" s="524">
        <v>1976</v>
      </c>
      <c r="F1657" s="527">
        <v>5.9</v>
      </c>
      <c r="G1657" s="527">
        <v>0.15</v>
      </c>
      <c r="H1657" s="527">
        <v>0.09</v>
      </c>
      <c r="I1657" s="527">
        <v>5.7</v>
      </c>
      <c r="J1657" s="527">
        <v>268.02</v>
      </c>
      <c r="K1657" s="623">
        <v>5.7</v>
      </c>
      <c r="L1657" s="527">
        <v>268.02</v>
      </c>
      <c r="M1657" s="587">
        <f t="shared" si="246"/>
        <v>0.021267069621670028</v>
      </c>
      <c r="N1657" s="589">
        <v>308.6</v>
      </c>
      <c r="O1657" s="319">
        <f t="shared" si="247"/>
        <v>6.563017685247371</v>
      </c>
      <c r="P1657" s="319">
        <f t="shared" si="248"/>
        <v>1276.0241773002017</v>
      </c>
      <c r="Q1657" s="320">
        <f t="shared" si="249"/>
        <v>393.78106111484226</v>
      </c>
    </row>
    <row r="1658" spans="1:17" ht="11.25">
      <c r="A1658" s="1727"/>
      <c r="B1658" s="372">
        <v>4</v>
      </c>
      <c r="C1658" s="586" t="s">
        <v>621</v>
      </c>
      <c r="D1658" s="524">
        <v>56</v>
      </c>
      <c r="E1658" s="524">
        <v>1965</v>
      </c>
      <c r="F1658" s="527">
        <v>58.3</v>
      </c>
      <c r="G1658" s="527">
        <v>5.4</v>
      </c>
      <c r="H1658" s="527">
        <v>0.54</v>
      </c>
      <c r="I1658" s="527">
        <v>52.29</v>
      </c>
      <c r="J1658" s="527">
        <v>2355.17</v>
      </c>
      <c r="K1658" s="623">
        <v>47.49</v>
      </c>
      <c r="L1658" s="527">
        <v>2138.36</v>
      </c>
      <c r="M1658" s="587">
        <f t="shared" si="246"/>
        <v>0.022208608466301277</v>
      </c>
      <c r="N1658" s="589">
        <v>308.6</v>
      </c>
      <c r="O1658" s="319">
        <f t="shared" si="247"/>
        <v>6.853576572700574</v>
      </c>
      <c r="P1658" s="319">
        <f t="shared" si="248"/>
        <v>1332.5165079780766</v>
      </c>
      <c r="Q1658" s="320">
        <f t="shared" si="249"/>
        <v>411.21459436203446</v>
      </c>
    </row>
    <row r="1659" spans="1:17" ht="11.25">
      <c r="A1659" s="1727"/>
      <c r="B1659" s="372">
        <v>5</v>
      </c>
      <c r="C1659" s="586" t="s">
        <v>622</v>
      </c>
      <c r="D1659" s="524">
        <v>12</v>
      </c>
      <c r="E1659" s="524">
        <v>1959</v>
      </c>
      <c r="F1659" s="527">
        <v>13.4</v>
      </c>
      <c r="G1659" s="527">
        <v>0.87</v>
      </c>
      <c r="H1659" s="527">
        <v>0.61</v>
      </c>
      <c r="I1659" s="527">
        <v>11.9</v>
      </c>
      <c r="J1659" s="527">
        <v>527.71</v>
      </c>
      <c r="K1659" s="623">
        <v>11.9</v>
      </c>
      <c r="L1659" s="527">
        <v>527.71</v>
      </c>
      <c r="M1659" s="587">
        <f t="shared" si="246"/>
        <v>0.022550264349737545</v>
      </c>
      <c r="N1659" s="589">
        <v>308.6</v>
      </c>
      <c r="O1659" s="319">
        <f t="shared" si="247"/>
        <v>6.959011578329007</v>
      </c>
      <c r="P1659" s="319">
        <f t="shared" si="248"/>
        <v>1353.0158609842526</v>
      </c>
      <c r="Q1659" s="320">
        <f t="shared" si="249"/>
        <v>417.5406946997404</v>
      </c>
    </row>
    <row r="1660" spans="1:17" ht="11.25">
      <c r="A1660" s="1727"/>
      <c r="B1660" s="372">
        <v>6</v>
      </c>
      <c r="C1660" s="586" t="s">
        <v>1035</v>
      </c>
      <c r="D1660" s="524">
        <v>24</v>
      </c>
      <c r="E1660" s="524">
        <v>1963</v>
      </c>
      <c r="F1660" s="527">
        <v>25.3</v>
      </c>
      <c r="G1660" s="527">
        <v>2.53</v>
      </c>
      <c r="H1660" s="527">
        <v>0.24</v>
      </c>
      <c r="I1660" s="527">
        <v>23.52</v>
      </c>
      <c r="J1660" s="527">
        <v>1066.6</v>
      </c>
      <c r="K1660" s="623">
        <v>23.52</v>
      </c>
      <c r="L1660" s="527">
        <v>1066.6</v>
      </c>
      <c r="M1660" s="587">
        <f t="shared" si="246"/>
        <v>0.022051378211138197</v>
      </c>
      <c r="N1660" s="589">
        <v>308.6</v>
      </c>
      <c r="O1660" s="319">
        <f t="shared" si="247"/>
        <v>6.805055315957248</v>
      </c>
      <c r="P1660" s="319">
        <f t="shared" si="248"/>
        <v>1323.0826926682919</v>
      </c>
      <c r="Q1660" s="320">
        <f t="shared" si="249"/>
        <v>408.3033189574349</v>
      </c>
    </row>
    <row r="1661" spans="1:17" ht="11.25">
      <c r="A1661" s="1727"/>
      <c r="B1661" s="372">
        <v>7</v>
      </c>
      <c r="C1661" s="586" t="s">
        <v>1036</v>
      </c>
      <c r="D1661" s="524">
        <v>27</v>
      </c>
      <c r="E1661" s="524">
        <v>1987</v>
      </c>
      <c r="F1661" s="527">
        <v>30.4</v>
      </c>
      <c r="G1661" s="527">
        <v>2.87</v>
      </c>
      <c r="H1661" s="527">
        <v>3.52</v>
      </c>
      <c r="I1661" s="527">
        <v>24</v>
      </c>
      <c r="J1661" s="527">
        <v>1110.15</v>
      </c>
      <c r="K1661" s="623">
        <v>24</v>
      </c>
      <c r="L1661" s="527">
        <v>1110.15</v>
      </c>
      <c r="M1661" s="587">
        <f t="shared" si="246"/>
        <v>0.02161870017565194</v>
      </c>
      <c r="N1661" s="589">
        <v>308.6</v>
      </c>
      <c r="O1661" s="319">
        <f t="shared" si="247"/>
        <v>6.671530874206189</v>
      </c>
      <c r="P1661" s="319">
        <f t="shared" si="248"/>
        <v>1297.1220105391164</v>
      </c>
      <c r="Q1661" s="320">
        <f t="shared" si="249"/>
        <v>400.29185245237136</v>
      </c>
    </row>
    <row r="1662" spans="1:17" ht="11.25">
      <c r="A1662" s="1727"/>
      <c r="B1662" s="372">
        <v>8</v>
      </c>
      <c r="C1662" s="586" t="s">
        <v>1037</v>
      </c>
      <c r="D1662" s="524">
        <v>10</v>
      </c>
      <c r="E1662" s="524">
        <v>1958</v>
      </c>
      <c r="F1662" s="527">
        <v>8.6</v>
      </c>
      <c r="G1662" s="527">
        <v>0.49</v>
      </c>
      <c r="H1662" s="527">
        <v>0.1</v>
      </c>
      <c r="I1662" s="527">
        <v>8.01</v>
      </c>
      <c r="J1662" s="527">
        <v>381.36</v>
      </c>
      <c r="K1662" s="623">
        <v>8.01</v>
      </c>
      <c r="L1662" s="527">
        <v>381.36</v>
      </c>
      <c r="M1662" s="587">
        <f t="shared" si="246"/>
        <v>0.021003775959723095</v>
      </c>
      <c r="N1662" s="589">
        <v>308.6</v>
      </c>
      <c r="O1662" s="319">
        <f t="shared" si="247"/>
        <v>6.481765261170548</v>
      </c>
      <c r="P1662" s="319">
        <f t="shared" si="248"/>
        <v>1260.2265575833858</v>
      </c>
      <c r="Q1662" s="320">
        <f t="shared" si="249"/>
        <v>388.9059156702329</v>
      </c>
    </row>
    <row r="1663" spans="1:17" ht="11.25">
      <c r="A1663" s="1727"/>
      <c r="B1663" s="372">
        <v>9</v>
      </c>
      <c r="C1663" s="586" t="s">
        <v>1038</v>
      </c>
      <c r="D1663" s="524">
        <v>12</v>
      </c>
      <c r="E1663" s="524">
        <v>1961</v>
      </c>
      <c r="F1663" s="527">
        <v>15.4</v>
      </c>
      <c r="G1663" s="527">
        <v>1.54</v>
      </c>
      <c r="H1663" s="527">
        <v>1.77</v>
      </c>
      <c r="I1663" s="527">
        <v>12.13</v>
      </c>
      <c r="J1663" s="527">
        <v>554.42</v>
      </c>
      <c r="K1663" s="623">
        <v>12.1</v>
      </c>
      <c r="L1663" s="527">
        <v>554.4</v>
      </c>
      <c r="M1663" s="587">
        <f t="shared" si="246"/>
        <v>0.021825396825396824</v>
      </c>
      <c r="N1663" s="589">
        <v>308.6</v>
      </c>
      <c r="O1663" s="319">
        <f t="shared" si="247"/>
        <v>6.735317460317461</v>
      </c>
      <c r="P1663" s="319">
        <f t="shared" si="248"/>
        <v>1309.5238095238096</v>
      </c>
      <c r="Q1663" s="320">
        <f t="shared" si="249"/>
        <v>404.1190476190477</v>
      </c>
    </row>
    <row r="1664" spans="1:17" ht="12" thickBot="1">
      <c r="A1664" s="1728"/>
      <c r="B1664" s="412">
        <v>10</v>
      </c>
      <c r="C1664" s="1631" t="s">
        <v>618</v>
      </c>
      <c r="D1664" s="1632">
        <v>12</v>
      </c>
      <c r="E1664" s="1632">
        <v>1963</v>
      </c>
      <c r="F1664" s="1633">
        <v>14.9</v>
      </c>
      <c r="G1664" s="1633">
        <v>1.09</v>
      </c>
      <c r="H1664" s="1633">
        <v>1.9</v>
      </c>
      <c r="I1664" s="1633">
        <v>11.9</v>
      </c>
      <c r="J1664" s="1633">
        <v>495.63</v>
      </c>
      <c r="K1664" s="1634">
        <v>11.9</v>
      </c>
      <c r="L1664" s="1633">
        <v>495.6</v>
      </c>
      <c r="M1664" s="1144">
        <f t="shared" si="246"/>
        <v>0.02401129943502825</v>
      </c>
      <c r="N1664" s="1635">
        <v>308.6</v>
      </c>
      <c r="O1664" s="1145">
        <f t="shared" si="247"/>
        <v>7.409887005649718</v>
      </c>
      <c r="P1664" s="1145">
        <f t="shared" si="248"/>
        <v>1440.6779661016951</v>
      </c>
      <c r="Q1664" s="1146">
        <f t="shared" si="249"/>
        <v>444.59322033898314</v>
      </c>
    </row>
    <row r="1665" spans="1:17" ht="11.25">
      <c r="A1665" s="1699" t="s">
        <v>125</v>
      </c>
      <c r="B1665" s="24">
        <v>1</v>
      </c>
      <c r="C1665" s="117" t="s">
        <v>627</v>
      </c>
      <c r="D1665" s="441">
        <v>12</v>
      </c>
      <c r="E1665" s="441">
        <v>1960</v>
      </c>
      <c r="F1665" s="265">
        <v>19.3</v>
      </c>
      <c r="G1665" s="265">
        <v>0.72</v>
      </c>
      <c r="H1665" s="265">
        <v>0.09</v>
      </c>
      <c r="I1665" s="265">
        <v>18.48</v>
      </c>
      <c r="J1665" s="265">
        <v>550.28</v>
      </c>
      <c r="K1665" s="399">
        <v>18.48</v>
      </c>
      <c r="L1665" s="265">
        <v>550.28</v>
      </c>
      <c r="M1665" s="267">
        <f>K1665/L1665</f>
        <v>0.033582903249254926</v>
      </c>
      <c r="N1665" s="268">
        <v>308.6</v>
      </c>
      <c r="O1665" s="269">
        <f>M1665*N1665</f>
        <v>10.36368394272007</v>
      </c>
      <c r="P1665" s="269">
        <f>M1665*60*1000</f>
        <v>2014.9741949552956</v>
      </c>
      <c r="Q1665" s="270">
        <f>P1665*N1665/1000</f>
        <v>621.8210365632043</v>
      </c>
    </row>
    <row r="1666" spans="1:17" ht="11.25">
      <c r="A1666" s="1700"/>
      <c r="B1666" s="26">
        <v>2</v>
      </c>
      <c r="C1666" s="442" t="s">
        <v>628</v>
      </c>
      <c r="D1666" s="443">
        <v>20</v>
      </c>
      <c r="E1666" s="443">
        <v>1955</v>
      </c>
      <c r="F1666" s="271">
        <v>10</v>
      </c>
      <c r="G1666" s="271">
        <v>0</v>
      </c>
      <c r="H1666" s="271">
        <v>0</v>
      </c>
      <c r="I1666" s="271">
        <v>10</v>
      </c>
      <c r="J1666" s="271">
        <v>299.81</v>
      </c>
      <c r="K1666" s="400">
        <v>10</v>
      </c>
      <c r="L1666" s="271">
        <v>299.81</v>
      </c>
      <c r="M1666" s="445">
        <f aca="true" t="shared" si="250" ref="M1666:M1674">K1666/L1666</f>
        <v>0.03335445782328808</v>
      </c>
      <c r="N1666" s="446">
        <v>308.6</v>
      </c>
      <c r="O1666" s="447">
        <f aca="true" t="shared" si="251" ref="O1666:O1674">M1666*N1666</f>
        <v>10.293185684266703</v>
      </c>
      <c r="P1666" s="447">
        <f aca="true" t="shared" si="252" ref="P1666:P1674">M1666*60*1000</f>
        <v>2001.267469397285</v>
      </c>
      <c r="Q1666" s="448">
        <f aca="true" t="shared" si="253" ref="Q1666:Q1674">P1666*N1666/1000</f>
        <v>617.5911410560021</v>
      </c>
    </row>
    <row r="1667" spans="1:17" ht="11.25">
      <c r="A1667" s="1700"/>
      <c r="B1667" s="26">
        <v>3</v>
      </c>
      <c r="C1667" s="442" t="s">
        <v>626</v>
      </c>
      <c r="D1667" s="443">
        <v>8</v>
      </c>
      <c r="E1667" s="443">
        <v>1955</v>
      </c>
      <c r="F1667" s="271">
        <v>13.5</v>
      </c>
      <c r="G1667" s="271">
        <v>0.54</v>
      </c>
      <c r="H1667" s="271">
        <v>1.2</v>
      </c>
      <c r="I1667" s="271">
        <v>11.75</v>
      </c>
      <c r="J1667" s="271">
        <v>390.37</v>
      </c>
      <c r="K1667" s="400">
        <v>11.75</v>
      </c>
      <c r="L1667" s="271">
        <v>390.37</v>
      </c>
      <c r="M1667" s="445">
        <f t="shared" si="250"/>
        <v>0.03009964905090043</v>
      </c>
      <c r="N1667" s="446">
        <v>308.6</v>
      </c>
      <c r="O1667" s="447">
        <f t="shared" si="251"/>
        <v>9.288751697107873</v>
      </c>
      <c r="P1667" s="447">
        <f t="shared" si="252"/>
        <v>1805.9789430540256</v>
      </c>
      <c r="Q1667" s="448">
        <f t="shared" si="253"/>
        <v>557.3251018264723</v>
      </c>
    </row>
    <row r="1668" spans="1:17" ht="11.25">
      <c r="A1668" s="1700"/>
      <c r="B1668" s="26">
        <v>4</v>
      </c>
      <c r="C1668" s="442" t="s">
        <v>623</v>
      </c>
      <c r="D1668" s="443">
        <v>8</v>
      </c>
      <c r="E1668" s="443">
        <v>1955</v>
      </c>
      <c r="F1668" s="271">
        <v>10.9</v>
      </c>
      <c r="G1668" s="271">
        <v>0</v>
      </c>
      <c r="H1668" s="271">
        <v>0</v>
      </c>
      <c r="I1668" s="271">
        <v>10.9</v>
      </c>
      <c r="J1668" s="271">
        <v>391.58</v>
      </c>
      <c r="K1668" s="400">
        <v>10.9</v>
      </c>
      <c r="L1668" s="271">
        <v>391.58</v>
      </c>
      <c r="M1668" s="445">
        <f t="shared" si="250"/>
        <v>0.027835946677562697</v>
      </c>
      <c r="N1668" s="446">
        <v>308.6</v>
      </c>
      <c r="O1668" s="447">
        <f t="shared" si="251"/>
        <v>8.590173144695848</v>
      </c>
      <c r="P1668" s="447">
        <f t="shared" si="252"/>
        <v>1670.1568006537618</v>
      </c>
      <c r="Q1668" s="448">
        <f t="shared" si="253"/>
        <v>515.4103886817509</v>
      </c>
    </row>
    <row r="1669" spans="1:17" ht="11.25">
      <c r="A1669" s="1700"/>
      <c r="B1669" s="26">
        <v>5</v>
      </c>
      <c r="C1669" s="442" t="s">
        <v>624</v>
      </c>
      <c r="D1669" s="443">
        <v>12</v>
      </c>
      <c r="E1669" s="443">
        <v>1960</v>
      </c>
      <c r="F1669" s="271">
        <v>15.8</v>
      </c>
      <c r="G1669" s="271">
        <v>0</v>
      </c>
      <c r="H1669" s="271">
        <v>0</v>
      </c>
      <c r="I1669" s="271">
        <v>15.8</v>
      </c>
      <c r="J1669" s="271">
        <v>533.29</v>
      </c>
      <c r="K1669" s="400">
        <v>15.8</v>
      </c>
      <c r="L1669" s="271">
        <v>533.29</v>
      </c>
      <c r="M1669" s="445">
        <f t="shared" si="250"/>
        <v>0.029627407226837182</v>
      </c>
      <c r="N1669" s="446">
        <v>308.6</v>
      </c>
      <c r="O1669" s="447">
        <f t="shared" si="251"/>
        <v>9.143017870201955</v>
      </c>
      <c r="P1669" s="447">
        <f t="shared" si="252"/>
        <v>1777.6444336102309</v>
      </c>
      <c r="Q1669" s="448">
        <f t="shared" si="253"/>
        <v>548.5810722121173</v>
      </c>
    </row>
    <row r="1670" spans="1:17" ht="11.25">
      <c r="A1670" s="1700"/>
      <c r="B1670" s="26">
        <v>6</v>
      </c>
      <c r="C1670" s="442" t="s">
        <v>625</v>
      </c>
      <c r="D1670" s="443">
        <v>12</v>
      </c>
      <c r="E1670" s="443">
        <v>1960</v>
      </c>
      <c r="F1670" s="271">
        <v>14.5</v>
      </c>
      <c r="G1670" s="271">
        <v>0</v>
      </c>
      <c r="H1670" s="271">
        <v>0</v>
      </c>
      <c r="I1670" s="271">
        <v>14.5</v>
      </c>
      <c r="J1670" s="271">
        <v>524.47</v>
      </c>
      <c r="K1670" s="400">
        <v>14.5</v>
      </c>
      <c r="L1670" s="271">
        <v>524.47</v>
      </c>
      <c r="M1670" s="445">
        <f t="shared" si="250"/>
        <v>0.02764695788128968</v>
      </c>
      <c r="N1670" s="446">
        <v>308.6</v>
      </c>
      <c r="O1670" s="447">
        <f t="shared" si="251"/>
        <v>8.531851202165996</v>
      </c>
      <c r="P1670" s="447">
        <f t="shared" si="252"/>
        <v>1658.8174728773809</v>
      </c>
      <c r="Q1670" s="448">
        <f t="shared" si="253"/>
        <v>511.9110721299598</v>
      </c>
    </row>
    <row r="1671" spans="1:17" ht="11.25">
      <c r="A1671" s="1700"/>
      <c r="B1671" s="26">
        <v>7</v>
      </c>
      <c r="C1671" s="442" t="s">
        <v>1039</v>
      </c>
      <c r="D1671" s="443">
        <v>8</v>
      </c>
      <c r="E1671" s="443">
        <v>1975</v>
      </c>
      <c r="F1671" s="271">
        <v>10.15</v>
      </c>
      <c r="G1671" s="271">
        <v>0</v>
      </c>
      <c r="H1671" s="271">
        <v>0</v>
      </c>
      <c r="I1671" s="271">
        <v>10.2</v>
      </c>
      <c r="J1671" s="271">
        <v>402.92</v>
      </c>
      <c r="K1671" s="400">
        <v>10.2</v>
      </c>
      <c r="L1671" s="271">
        <v>402.92</v>
      </c>
      <c r="M1671" s="445">
        <f t="shared" si="250"/>
        <v>0.02531519904695721</v>
      </c>
      <c r="N1671" s="446">
        <v>308.6</v>
      </c>
      <c r="O1671" s="447">
        <f t="shared" si="251"/>
        <v>7.812270425890995</v>
      </c>
      <c r="P1671" s="447">
        <f t="shared" si="252"/>
        <v>1518.9119428174324</v>
      </c>
      <c r="Q1671" s="448">
        <f t="shared" si="253"/>
        <v>468.7362255534597</v>
      </c>
    </row>
    <row r="1672" spans="1:17" ht="11.25">
      <c r="A1672" s="1700"/>
      <c r="B1672" s="26">
        <v>8</v>
      </c>
      <c r="C1672" s="442" t="s">
        <v>1040</v>
      </c>
      <c r="D1672" s="443">
        <v>9</v>
      </c>
      <c r="E1672" s="443">
        <v>1979</v>
      </c>
      <c r="F1672" s="271">
        <v>14.4</v>
      </c>
      <c r="G1672" s="271">
        <v>0.63</v>
      </c>
      <c r="H1672" s="271">
        <v>1.44</v>
      </c>
      <c r="I1672" s="271">
        <v>12.32</v>
      </c>
      <c r="J1672" s="271">
        <v>513.1</v>
      </c>
      <c r="K1672" s="400">
        <v>12.32</v>
      </c>
      <c r="L1672" s="271">
        <v>513.1</v>
      </c>
      <c r="M1672" s="445">
        <f t="shared" si="250"/>
        <v>0.024010914051841747</v>
      </c>
      <c r="N1672" s="446">
        <v>308.6</v>
      </c>
      <c r="O1672" s="447">
        <f t="shared" si="251"/>
        <v>7.409768076398364</v>
      </c>
      <c r="P1672" s="447">
        <f t="shared" si="252"/>
        <v>1440.6548431105048</v>
      </c>
      <c r="Q1672" s="448">
        <f t="shared" si="253"/>
        <v>444.5860845839018</v>
      </c>
    </row>
    <row r="1673" spans="1:17" ht="11.25">
      <c r="A1673" s="1700"/>
      <c r="B1673" s="26">
        <v>9</v>
      </c>
      <c r="C1673" s="442" t="s">
        <v>1041</v>
      </c>
      <c r="D1673" s="443">
        <v>20</v>
      </c>
      <c r="E1673" s="443">
        <v>1987</v>
      </c>
      <c r="F1673" s="442">
        <v>34.1</v>
      </c>
      <c r="G1673" s="442">
        <v>1.7</v>
      </c>
      <c r="H1673" s="442">
        <v>3.2</v>
      </c>
      <c r="I1673" s="442">
        <v>29.14</v>
      </c>
      <c r="J1673" s="442">
        <v>1137.65</v>
      </c>
      <c r="K1673" s="442">
        <v>29.14</v>
      </c>
      <c r="L1673" s="442">
        <v>1137.65</v>
      </c>
      <c r="M1673" s="445">
        <f t="shared" si="250"/>
        <v>0.02561420472025667</v>
      </c>
      <c r="N1673" s="442">
        <v>308.6</v>
      </c>
      <c r="O1673" s="447">
        <f t="shared" si="251"/>
        <v>7.904543576671208</v>
      </c>
      <c r="P1673" s="447">
        <f t="shared" si="252"/>
        <v>1536.8522832154001</v>
      </c>
      <c r="Q1673" s="448">
        <f t="shared" si="253"/>
        <v>474.2726146002725</v>
      </c>
    </row>
    <row r="1674" spans="1:17" ht="12" thickBot="1">
      <c r="A1674" s="1701"/>
      <c r="B1674" s="29">
        <v>10</v>
      </c>
      <c r="C1674" s="449" t="s">
        <v>619</v>
      </c>
      <c r="D1674" s="450">
        <v>6</v>
      </c>
      <c r="E1674" s="450">
        <v>1986</v>
      </c>
      <c r="F1674" s="449">
        <v>10.76</v>
      </c>
      <c r="G1674" s="449">
        <v>0.82</v>
      </c>
      <c r="H1674" s="449">
        <v>0.88</v>
      </c>
      <c r="I1674" s="449">
        <v>9.05</v>
      </c>
      <c r="J1674" s="449">
        <v>305.16</v>
      </c>
      <c r="K1674" s="449">
        <v>9.05</v>
      </c>
      <c r="L1674" s="449">
        <v>305.16</v>
      </c>
      <c r="M1674" s="452">
        <f t="shared" si="250"/>
        <v>0.02965657360073404</v>
      </c>
      <c r="N1674" s="449">
        <v>308.6</v>
      </c>
      <c r="O1674" s="455">
        <f t="shared" si="251"/>
        <v>9.152018613186526</v>
      </c>
      <c r="P1674" s="455">
        <f t="shared" si="252"/>
        <v>1779.3944160440424</v>
      </c>
      <c r="Q1674" s="273">
        <f t="shared" si="253"/>
        <v>549.1211167911915</v>
      </c>
    </row>
    <row r="1677" spans="1:17" ht="15">
      <c r="A1677" s="1705" t="s">
        <v>799</v>
      </c>
      <c r="B1677" s="1705"/>
      <c r="C1677" s="1705"/>
      <c r="D1677" s="1705"/>
      <c r="E1677" s="1705"/>
      <c r="F1677" s="1705"/>
      <c r="G1677" s="1705"/>
      <c r="H1677" s="1705"/>
      <c r="I1677" s="1705"/>
      <c r="J1677" s="1705"/>
      <c r="K1677" s="1705"/>
      <c r="L1677" s="1705"/>
      <c r="M1677" s="1705"/>
      <c r="N1677" s="1705"/>
      <c r="O1677" s="1705"/>
      <c r="P1677" s="1705"/>
      <c r="Q1677" s="1705"/>
    </row>
    <row r="1678" spans="1:17" ht="13.5" thickBot="1">
      <c r="A1678" s="1706" t="s">
        <v>800</v>
      </c>
      <c r="B1678" s="1706"/>
      <c r="C1678" s="1706"/>
      <c r="D1678" s="1706"/>
      <c r="E1678" s="1706"/>
      <c r="F1678" s="1706"/>
      <c r="G1678" s="1706"/>
      <c r="H1678" s="1706"/>
      <c r="I1678" s="1706"/>
      <c r="J1678" s="1706"/>
      <c r="K1678" s="1706"/>
      <c r="L1678" s="1706"/>
      <c r="M1678" s="1706"/>
      <c r="N1678" s="1706"/>
      <c r="O1678" s="1706"/>
      <c r="P1678" s="1706"/>
      <c r="Q1678" s="1706"/>
    </row>
    <row r="1679" spans="1:17" ht="11.25">
      <c r="A1679" s="1707" t="s">
        <v>1</v>
      </c>
      <c r="B1679" s="1710" t="s">
        <v>0</v>
      </c>
      <c r="C1679" s="1713" t="s">
        <v>2</v>
      </c>
      <c r="D1679" s="1713" t="s">
        <v>3</v>
      </c>
      <c r="E1679" s="1713" t="s">
        <v>13</v>
      </c>
      <c r="F1679" s="1717" t="s">
        <v>14</v>
      </c>
      <c r="G1679" s="1718"/>
      <c r="H1679" s="1718"/>
      <c r="I1679" s="1719"/>
      <c r="J1679" s="1713" t="s">
        <v>4</v>
      </c>
      <c r="K1679" s="1713" t="s">
        <v>15</v>
      </c>
      <c r="L1679" s="1713" t="s">
        <v>5</v>
      </c>
      <c r="M1679" s="1713" t="s">
        <v>6</v>
      </c>
      <c r="N1679" s="1713" t="s">
        <v>16</v>
      </c>
      <c r="O1679" s="1720" t="s">
        <v>17</v>
      </c>
      <c r="P1679" s="1713" t="s">
        <v>25</v>
      </c>
      <c r="Q1679" s="1722" t="s">
        <v>26</v>
      </c>
    </row>
    <row r="1680" spans="1:17" ht="33.75">
      <c r="A1680" s="1708"/>
      <c r="B1680" s="1711"/>
      <c r="C1680" s="1714"/>
      <c r="D1680" s="1716"/>
      <c r="E1680" s="1716"/>
      <c r="F1680" s="1118" t="s">
        <v>18</v>
      </c>
      <c r="G1680" s="1118" t="s">
        <v>19</v>
      </c>
      <c r="H1680" s="1118" t="s">
        <v>20</v>
      </c>
      <c r="I1680" s="1118" t="s">
        <v>21</v>
      </c>
      <c r="J1680" s="1716"/>
      <c r="K1680" s="1716"/>
      <c r="L1680" s="1716"/>
      <c r="M1680" s="1716"/>
      <c r="N1680" s="1716"/>
      <c r="O1680" s="1721"/>
      <c r="P1680" s="1716"/>
      <c r="Q1680" s="1723"/>
    </row>
    <row r="1681" spans="1:17" ht="12" thickBot="1">
      <c r="A1681" s="1709"/>
      <c r="B1681" s="1712"/>
      <c r="C1681" s="1715"/>
      <c r="D1681" s="43" t="s">
        <v>7</v>
      </c>
      <c r="E1681" s="43" t="s">
        <v>8</v>
      </c>
      <c r="F1681" s="43" t="s">
        <v>9</v>
      </c>
      <c r="G1681" s="43" t="s">
        <v>9</v>
      </c>
      <c r="H1681" s="43" t="s">
        <v>9</v>
      </c>
      <c r="I1681" s="43" t="s">
        <v>9</v>
      </c>
      <c r="J1681" s="43" t="s">
        <v>22</v>
      </c>
      <c r="K1681" s="43" t="s">
        <v>9</v>
      </c>
      <c r="L1681" s="43" t="s">
        <v>22</v>
      </c>
      <c r="M1681" s="43" t="s">
        <v>23</v>
      </c>
      <c r="N1681" s="43" t="s">
        <v>10</v>
      </c>
      <c r="O1681" s="43" t="s">
        <v>24</v>
      </c>
      <c r="P1681" s="44" t="s">
        <v>27</v>
      </c>
      <c r="Q1681" s="45" t="s">
        <v>28</v>
      </c>
    </row>
    <row r="1682" spans="1:17" ht="11.25">
      <c r="A1682" s="1690" t="s">
        <v>11</v>
      </c>
      <c r="B1682" s="46">
        <v>1</v>
      </c>
      <c r="C1682" s="560" t="s">
        <v>801</v>
      </c>
      <c r="D1682" s="561">
        <v>40</v>
      </c>
      <c r="E1682" s="561">
        <v>1990</v>
      </c>
      <c r="F1682" s="113">
        <f>G1682+H1682+I1682</f>
        <v>29.5</v>
      </c>
      <c r="G1682" s="405">
        <v>2.83</v>
      </c>
      <c r="H1682" s="113">
        <v>6.4</v>
      </c>
      <c r="I1682" s="405">
        <v>20.27</v>
      </c>
      <c r="J1682" s="113">
        <v>2290.61</v>
      </c>
      <c r="K1682" s="405">
        <v>20.27</v>
      </c>
      <c r="L1682" s="113">
        <v>2290.61</v>
      </c>
      <c r="M1682" s="406">
        <f>K1682/L1682</f>
        <v>0.008849171181475676</v>
      </c>
      <c r="N1682" s="405">
        <v>209.8</v>
      </c>
      <c r="O1682" s="411">
        <f>M1682*N1682*1.09</f>
        <v>2.0236461641222205</v>
      </c>
      <c r="P1682" s="411">
        <f>M1682*60*1000</f>
        <v>530.9502708885406</v>
      </c>
      <c r="Q1682" s="1157">
        <f>P1682*N1682/1000</f>
        <v>111.39336683241582</v>
      </c>
    </row>
    <row r="1683" spans="1:17" ht="11.25">
      <c r="A1683" s="1691"/>
      <c r="B1683" s="18">
        <v>2</v>
      </c>
      <c r="C1683" s="563" t="s">
        <v>802</v>
      </c>
      <c r="D1683" s="474">
        <v>39</v>
      </c>
      <c r="E1683" s="474">
        <v>1983</v>
      </c>
      <c r="F1683" s="113">
        <f>G1683+H1683+I1683</f>
        <v>37.22</v>
      </c>
      <c r="G1683" s="477">
        <v>2.55</v>
      </c>
      <c r="H1683" s="477">
        <v>6.24</v>
      </c>
      <c r="I1683" s="477">
        <v>28.43</v>
      </c>
      <c r="J1683" s="477">
        <v>2190.15</v>
      </c>
      <c r="K1683" s="477">
        <v>28.43</v>
      </c>
      <c r="L1683" s="477">
        <v>2190.15</v>
      </c>
      <c r="M1683" s="564">
        <f>K1683/L1683</f>
        <v>0.012980846060772093</v>
      </c>
      <c r="N1683" s="405">
        <v>209.8</v>
      </c>
      <c r="O1683" s="411">
        <f>M1683*N1683*1.09</f>
        <v>2.968485838869484</v>
      </c>
      <c r="P1683" s="411">
        <f>M1683*60*1000</f>
        <v>778.8507636463255</v>
      </c>
      <c r="Q1683" s="195">
        <f>P1683*N1683/1000</f>
        <v>163.4028902129991</v>
      </c>
    </row>
    <row r="1684" spans="1:17" ht="11.25">
      <c r="A1684" s="1691"/>
      <c r="B1684" s="18">
        <v>3</v>
      </c>
      <c r="C1684" s="563" t="s">
        <v>803</v>
      </c>
      <c r="D1684" s="474">
        <v>40</v>
      </c>
      <c r="E1684" s="474">
        <v>1992</v>
      </c>
      <c r="F1684" s="113">
        <f>G1684+H1684+I1684</f>
        <v>41.7</v>
      </c>
      <c r="G1684" s="477">
        <v>3.81</v>
      </c>
      <c r="H1684" s="477">
        <v>6.4</v>
      </c>
      <c r="I1684" s="477">
        <v>31.49</v>
      </c>
      <c r="J1684" s="477">
        <v>2169.38</v>
      </c>
      <c r="K1684" s="477">
        <v>31.49</v>
      </c>
      <c r="L1684" s="477">
        <v>2169.38</v>
      </c>
      <c r="M1684" s="564">
        <f>K1684/L1684</f>
        <v>0.014515668071061777</v>
      </c>
      <c r="N1684" s="405">
        <v>209.8</v>
      </c>
      <c r="O1684" s="411">
        <f>M1684*N1684*1.09</f>
        <v>3.3194720058265497</v>
      </c>
      <c r="P1684" s="411">
        <f>M1684*60*1000</f>
        <v>870.9400842637066</v>
      </c>
      <c r="Q1684" s="195">
        <f>P1684*N1684/1000</f>
        <v>182.72322967852566</v>
      </c>
    </row>
    <row r="1685" spans="1:17" ht="11.25">
      <c r="A1685" s="1691"/>
      <c r="B1685" s="18">
        <v>4</v>
      </c>
      <c r="C1685" s="563" t="s">
        <v>804</v>
      </c>
      <c r="D1685" s="474">
        <v>20</v>
      </c>
      <c r="E1685" s="474">
        <v>1993</v>
      </c>
      <c r="F1685" s="113">
        <f>G1685+H1685+I1685</f>
        <v>19.4</v>
      </c>
      <c r="G1685" s="477">
        <v>1.66</v>
      </c>
      <c r="H1685" s="477">
        <v>3.2</v>
      </c>
      <c r="I1685" s="477">
        <v>14.54</v>
      </c>
      <c r="J1685" s="477">
        <v>1238.61</v>
      </c>
      <c r="K1685" s="477">
        <v>14.54</v>
      </c>
      <c r="L1685" s="477">
        <v>1238.61</v>
      </c>
      <c r="M1685" s="564">
        <f>K1685/L1685</f>
        <v>0.011738965453209647</v>
      </c>
      <c r="N1685" s="405">
        <v>209.8</v>
      </c>
      <c r="O1685" s="411">
        <f>M1685*N1685*1.09</f>
        <v>2.684490097770889</v>
      </c>
      <c r="P1685" s="411">
        <f>M1685*60*1000</f>
        <v>704.3379271925788</v>
      </c>
      <c r="Q1685" s="195">
        <f>P1685*N1685/1000</f>
        <v>147.77009712500305</v>
      </c>
    </row>
    <row r="1686" spans="1:17" ht="11.25">
      <c r="A1686" s="1691"/>
      <c r="B1686" s="18">
        <v>5</v>
      </c>
      <c r="C1686" s="563" t="s">
        <v>805</v>
      </c>
      <c r="D1686" s="474">
        <v>40</v>
      </c>
      <c r="E1686" s="474">
        <v>1990</v>
      </c>
      <c r="F1686" s="113">
        <f>G1686+H1686+I1686</f>
        <v>48.370000000000005</v>
      </c>
      <c r="G1686" s="477">
        <v>3.51</v>
      </c>
      <c r="H1686" s="477">
        <v>6.4</v>
      </c>
      <c r="I1686" s="477">
        <v>38.46</v>
      </c>
      <c r="J1686" s="477">
        <v>2247.825</v>
      </c>
      <c r="K1686" s="477">
        <v>38.46</v>
      </c>
      <c r="L1686" s="477">
        <v>2247.825</v>
      </c>
      <c r="M1686" s="564">
        <f>K1686/L1686</f>
        <v>0.017109872877114546</v>
      </c>
      <c r="N1686" s="405">
        <v>209.8</v>
      </c>
      <c r="O1686" s="411">
        <f>M1686*N1686*1.09</f>
        <v>3.912719949284309</v>
      </c>
      <c r="P1686" s="411">
        <f>M1686*60*1000</f>
        <v>1026.592372626873</v>
      </c>
      <c r="Q1686" s="195">
        <f>P1686*N1686/1000</f>
        <v>215.37907977711797</v>
      </c>
    </row>
    <row r="1687" spans="1:17" ht="11.25">
      <c r="A1687" s="1691"/>
      <c r="B1687" s="18">
        <v>6</v>
      </c>
      <c r="C1687" s="563"/>
      <c r="D1687" s="474"/>
      <c r="E1687" s="474"/>
      <c r="F1687" s="1021"/>
      <c r="G1687" s="1021"/>
      <c r="H1687" s="1021"/>
      <c r="I1687" s="1021"/>
      <c r="J1687" s="613"/>
      <c r="K1687" s="635"/>
      <c r="L1687" s="613"/>
      <c r="M1687" s="564"/>
      <c r="N1687" s="613"/>
      <c r="O1687" s="479"/>
      <c r="P1687" s="479"/>
      <c r="Q1687" s="480"/>
    </row>
    <row r="1688" spans="1:17" ht="11.25">
      <c r="A1688" s="1691"/>
      <c r="B1688" s="18">
        <v>7</v>
      </c>
      <c r="C1688" s="563"/>
      <c r="D1688" s="474"/>
      <c r="E1688" s="474"/>
      <c r="F1688" s="1021"/>
      <c r="G1688" s="1021"/>
      <c r="H1688" s="1021"/>
      <c r="I1688" s="1021"/>
      <c r="J1688" s="613"/>
      <c r="K1688" s="635"/>
      <c r="L1688" s="613"/>
      <c r="M1688" s="564"/>
      <c r="N1688" s="613"/>
      <c r="O1688" s="479"/>
      <c r="P1688" s="479"/>
      <c r="Q1688" s="480"/>
    </row>
    <row r="1689" spans="1:17" ht="11.25">
      <c r="A1689" s="1691"/>
      <c r="B1689" s="18">
        <v>8</v>
      </c>
      <c r="C1689" s="563"/>
      <c r="D1689" s="474"/>
      <c r="E1689" s="474"/>
      <c r="F1689" s="1021"/>
      <c r="G1689" s="1021"/>
      <c r="H1689" s="1021"/>
      <c r="I1689" s="1021"/>
      <c r="J1689" s="613"/>
      <c r="K1689" s="635"/>
      <c r="L1689" s="613"/>
      <c r="M1689" s="564"/>
      <c r="N1689" s="613"/>
      <c r="O1689" s="479"/>
      <c r="P1689" s="479"/>
      <c r="Q1689" s="480"/>
    </row>
    <row r="1690" spans="1:17" ht="11.25">
      <c r="A1690" s="1691"/>
      <c r="B1690" s="18">
        <v>9</v>
      </c>
      <c r="C1690" s="563"/>
      <c r="D1690" s="474"/>
      <c r="E1690" s="474"/>
      <c r="F1690" s="1021"/>
      <c r="G1690" s="1021"/>
      <c r="H1690" s="1021"/>
      <c r="I1690" s="1021"/>
      <c r="J1690" s="613"/>
      <c r="K1690" s="635"/>
      <c r="L1690" s="613"/>
      <c r="M1690" s="564"/>
      <c r="N1690" s="613"/>
      <c r="O1690" s="479"/>
      <c r="P1690" s="479"/>
      <c r="Q1690" s="480"/>
    </row>
    <row r="1691" spans="1:17" ht="12" thickBot="1">
      <c r="A1691" s="1692"/>
      <c r="B1691" s="47">
        <v>10</v>
      </c>
      <c r="C1691" s="565"/>
      <c r="D1691" s="566"/>
      <c r="E1691" s="566"/>
      <c r="F1691" s="1022"/>
      <c r="G1691" s="1022"/>
      <c r="H1691" s="1022"/>
      <c r="I1691" s="1022"/>
      <c r="J1691" s="568"/>
      <c r="K1691" s="636"/>
      <c r="L1691" s="568"/>
      <c r="M1691" s="567"/>
      <c r="N1691" s="568"/>
      <c r="O1691" s="569"/>
      <c r="P1691" s="569"/>
      <c r="Q1691" s="570"/>
    </row>
    <row r="1692" spans="1:17" ht="11.25">
      <c r="A1692" s="1702" t="s">
        <v>29</v>
      </c>
      <c r="B1692" s="351">
        <v>1</v>
      </c>
      <c r="C1692" s="346" t="s">
        <v>806</v>
      </c>
      <c r="D1692" s="345">
        <v>40</v>
      </c>
      <c r="E1692" s="345">
        <v>1992</v>
      </c>
      <c r="F1692" s="392">
        <f aca="true" t="shared" si="254" ref="F1692:F1698">G1692+H1692+I1692</f>
        <v>44.5</v>
      </c>
      <c r="G1692" s="396">
        <v>3.55</v>
      </c>
      <c r="H1692" s="396">
        <v>6.4</v>
      </c>
      <c r="I1692" s="394">
        <v>34.55</v>
      </c>
      <c r="J1692" s="396">
        <v>2256.03</v>
      </c>
      <c r="K1692" s="394">
        <v>34.55</v>
      </c>
      <c r="L1692" s="396">
        <v>2256.03</v>
      </c>
      <c r="M1692" s="1187">
        <f>K1692/L1692</f>
        <v>0.015314512661622405</v>
      </c>
      <c r="N1692" s="1188">
        <v>209.8</v>
      </c>
      <c r="O1692" s="1185">
        <f>M1692*N1692*1.09</f>
        <v>3.5021533844851356</v>
      </c>
      <c r="P1692" s="1185">
        <f aca="true" t="shared" si="255" ref="P1692:P1698">M1692*60*1000</f>
        <v>918.8707596973443</v>
      </c>
      <c r="Q1692" s="1186">
        <f aca="true" t="shared" si="256" ref="Q1692:Q1698">P1692*N1692/1000</f>
        <v>192.77908538450282</v>
      </c>
    </row>
    <row r="1693" spans="1:17" ht="11.25">
      <c r="A1693" s="1703"/>
      <c r="B1693" s="345">
        <v>2</v>
      </c>
      <c r="C1693" s="346" t="s">
        <v>807</v>
      </c>
      <c r="D1693" s="345">
        <v>40</v>
      </c>
      <c r="E1693" s="345">
        <v>1992</v>
      </c>
      <c r="F1693" s="392">
        <f t="shared" si="254"/>
        <v>47.300000000000004</v>
      </c>
      <c r="G1693" s="394">
        <v>4.45</v>
      </c>
      <c r="H1693" s="394">
        <v>6.4</v>
      </c>
      <c r="I1693" s="394">
        <v>36.45</v>
      </c>
      <c r="J1693" s="394">
        <v>2289.49</v>
      </c>
      <c r="K1693" s="394">
        <v>36.45</v>
      </c>
      <c r="L1693" s="394">
        <v>2289.49</v>
      </c>
      <c r="M1693" s="1187">
        <f>K1693/L1693</f>
        <v>0.015920576198192614</v>
      </c>
      <c r="N1693" s="1188">
        <v>209.8</v>
      </c>
      <c r="O1693" s="1185">
        <f aca="true" t="shared" si="257" ref="O1693:O1698">M1693*N1693*1.09</f>
        <v>3.640749206155084</v>
      </c>
      <c r="P1693" s="1185">
        <f t="shared" si="255"/>
        <v>955.2345718915568</v>
      </c>
      <c r="Q1693" s="1186">
        <f t="shared" si="256"/>
        <v>200.4082131828486</v>
      </c>
    </row>
    <row r="1694" spans="1:17" ht="11.25">
      <c r="A1694" s="1703"/>
      <c r="B1694" s="345">
        <v>3</v>
      </c>
      <c r="C1694" s="346" t="s">
        <v>808</v>
      </c>
      <c r="D1694" s="345">
        <v>39</v>
      </c>
      <c r="E1694" s="345">
        <v>1988</v>
      </c>
      <c r="F1694" s="392">
        <f t="shared" si="254"/>
        <v>46.699999999999996</v>
      </c>
      <c r="G1694" s="394">
        <v>2.34</v>
      </c>
      <c r="H1694" s="394">
        <v>6.24</v>
      </c>
      <c r="I1694" s="394">
        <v>38.12</v>
      </c>
      <c r="J1694" s="394">
        <v>2275.19</v>
      </c>
      <c r="K1694" s="394">
        <v>38.12</v>
      </c>
      <c r="L1694" s="394">
        <v>2275.19</v>
      </c>
      <c r="M1694" s="347">
        <f>K1694/L1694</f>
        <v>0.016754644667038795</v>
      </c>
      <c r="N1694" s="1188">
        <v>209.8</v>
      </c>
      <c r="O1694" s="1185">
        <f t="shared" si="257"/>
        <v>3.8314856517477662</v>
      </c>
      <c r="P1694" s="1185">
        <f t="shared" si="255"/>
        <v>1005.2786800223276</v>
      </c>
      <c r="Q1694" s="350">
        <f t="shared" si="256"/>
        <v>210.90746706868435</v>
      </c>
    </row>
    <row r="1695" spans="1:17" ht="11.25">
      <c r="A1695" s="1703"/>
      <c r="B1695" s="345">
        <v>4</v>
      </c>
      <c r="C1695" s="346" t="s">
        <v>809</v>
      </c>
      <c r="D1695" s="345">
        <v>50</v>
      </c>
      <c r="E1695" s="345">
        <v>1980</v>
      </c>
      <c r="F1695" s="392">
        <f t="shared" si="254"/>
        <v>51.7</v>
      </c>
      <c r="G1695" s="394">
        <v>3.63</v>
      </c>
      <c r="H1695" s="394">
        <v>8</v>
      </c>
      <c r="I1695" s="394">
        <v>40.07</v>
      </c>
      <c r="J1695" s="394">
        <v>2615.04</v>
      </c>
      <c r="K1695" s="394">
        <v>40.07</v>
      </c>
      <c r="L1695" s="394">
        <v>2615.04</v>
      </c>
      <c r="M1695" s="347">
        <f>K1695/L1695</f>
        <v>0.015322901370533529</v>
      </c>
      <c r="N1695" s="1188">
        <v>209.8</v>
      </c>
      <c r="O1695" s="1185">
        <f t="shared" si="257"/>
        <v>3.504071731216349</v>
      </c>
      <c r="P1695" s="1185">
        <f t="shared" si="255"/>
        <v>919.3740822320118</v>
      </c>
      <c r="Q1695" s="350">
        <f t="shared" si="256"/>
        <v>192.88468245227608</v>
      </c>
    </row>
    <row r="1696" spans="1:17" ht="11.25">
      <c r="A1696" s="1703"/>
      <c r="B1696" s="345">
        <v>5</v>
      </c>
      <c r="C1696" s="346" t="s">
        <v>810</v>
      </c>
      <c r="D1696" s="345">
        <v>40</v>
      </c>
      <c r="E1696" s="345">
        <v>1987</v>
      </c>
      <c r="F1696" s="392">
        <f t="shared" si="254"/>
        <v>47.8</v>
      </c>
      <c r="G1696" s="394">
        <v>2.76</v>
      </c>
      <c r="H1696" s="394">
        <v>6.4</v>
      </c>
      <c r="I1696" s="394">
        <v>38.64</v>
      </c>
      <c r="J1696" s="394">
        <v>2272</v>
      </c>
      <c r="K1696" s="394">
        <v>38.64</v>
      </c>
      <c r="L1696" s="394">
        <v>2272</v>
      </c>
      <c r="M1696" s="347">
        <f>K1696/L1696</f>
        <v>0.017007042253521128</v>
      </c>
      <c r="N1696" s="1188">
        <v>209.8</v>
      </c>
      <c r="O1696" s="1185">
        <f t="shared" si="257"/>
        <v>3.8892044366197194</v>
      </c>
      <c r="P1696" s="1185">
        <f t="shared" si="255"/>
        <v>1020.4225352112677</v>
      </c>
      <c r="Q1696" s="350">
        <f t="shared" si="256"/>
        <v>214.084647887324</v>
      </c>
    </row>
    <row r="1697" spans="1:17" ht="11.25">
      <c r="A1697" s="1703"/>
      <c r="B1697" s="345">
        <v>6</v>
      </c>
      <c r="C1697" s="346" t="s">
        <v>811</v>
      </c>
      <c r="D1697" s="345">
        <v>24</v>
      </c>
      <c r="E1697" s="345">
        <v>1993</v>
      </c>
      <c r="F1697" s="392">
        <f t="shared" si="254"/>
        <v>27.07</v>
      </c>
      <c r="G1697" s="394">
        <v>0</v>
      </c>
      <c r="H1697" s="394">
        <v>0</v>
      </c>
      <c r="I1697" s="394">
        <v>27.07</v>
      </c>
      <c r="J1697" s="394">
        <v>1614.06</v>
      </c>
      <c r="K1697" s="394">
        <v>27.07</v>
      </c>
      <c r="L1697" s="394">
        <v>1614.06</v>
      </c>
      <c r="M1697" s="347">
        <f>K1697/L1697</f>
        <v>0.01677137157230834</v>
      </c>
      <c r="N1697" s="1188">
        <v>209.8</v>
      </c>
      <c r="O1697" s="1185">
        <f t="shared" si="257"/>
        <v>3.8353107938986164</v>
      </c>
      <c r="P1697" s="1185">
        <f t="shared" si="255"/>
        <v>1006.2822943385004</v>
      </c>
      <c r="Q1697" s="350">
        <f t="shared" si="256"/>
        <v>211.11802535221742</v>
      </c>
    </row>
    <row r="1698" spans="1:17" ht="11.25">
      <c r="A1698" s="1703"/>
      <c r="B1698" s="345">
        <v>7</v>
      </c>
      <c r="C1698" s="346" t="s">
        <v>107</v>
      </c>
      <c r="D1698" s="345">
        <v>39</v>
      </c>
      <c r="E1698" s="345">
        <v>1973</v>
      </c>
      <c r="F1698" s="392">
        <f t="shared" si="254"/>
        <v>43.089999999999996</v>
      </c>
      <c r="G1698" s="394">
        <v>3.44</v>
      </c>
      <c r="H1698" s="394">
        <v>6.24</v>
      </c>
      <c r="I1698" s="394">
        <v>33.41</v>
      </c>
      <c r="J1698" s="394">
        <v>1882.15</v>
      </c>
      <c r="K1698" s="394">
        <v>33.41</v>
      </c>
      <c r="L1698" s="394">
        <v>1882.15</v>
      </c>
      <c r="M1698" s="347">
        <f>K1698/L1698</f>
        <v>0.017750976277129876</v>
      </c>
      <c r="N1698" s="1188">
        <v>209.8</v>
      </c>
      <c r="O1698" s="1185">
        <f t="shared" si="257"/>
        <v>4.059328757006615</v>
      </c>
      <c r="P1698" s="1185">
        <f t="shared" si="255"/>
        <v>1065.0585766277927</v>
      </c>
      <c r="Q1698" s="350">
        <f t="shared" si="256"/>
        <v>223.4492893765109</v>
      </c>
    </row>
    <row r="1699" spans="1:17" ht="11.25">
      <c r="A1699" s="1703"/>
      <c r="B1699" s="345">
        <v>8</v>
      </c>
      <c r="C1699" s="346"/>
      <c r="D1699" s="345"/>
      <c r="E1699" s="345"/>
      <c r="F1699" s="394"/>
      <c r="G1699" s="394"/>
      <c r="H1699" s="394"/>
      <c r="I1699" s="394"/>
      <c r="J1699" s="394"/>
      <c r="K1699" s="401"/>
      <c r="L1699" s="394"/>
      <c r="M1699" s="347"/>
      <c r="N1699" s="348"/>
      <c r="O1699" s="349"/>
      <c r="P1699" s="1185"/>
      <c r="Q1699" s="350"/>
    </row>
    <row r="1700" spans="1:17" ht="11.25">
      <c r="A1700" s="1703"/>
      <c r="B1700" s="345">
        <v>9</v>
      </c>
      <c r="C1700" s="346"/>
      <c r="D1700" s="345"/>
      <c r="E1700" s="345"/>
      <c r="F1700" s="394"/>
      <c r="G1700" s="394"/>
      <c r="H1700" s="394"/>
      <c r="I1700" s="394"/>
      <c r="J1700" s="394"/>
      <c r="K1700" s="401"/>
      <c r="L1700" s="394"/>
      <c r="M1700" s="347"/>
      <c r="N1700" s="348"/>
      <c r="O1700" s="349"/>
      <c r="P1700" s="1185"/>
      <c r="Q1700" s="350"/>
    </row>
    <row r="1701" spans="1:17" ht="12" thickBot="1">
      <c r="A1701" s="1704"/>
      <c r="B1701" s="355">
        <v>10</v>
      </c>
      <c r="C1701" s="384"/>
      <c r="D1701" s="355"/>
      <c r="E1701" s="355"/>
      <c r="F1701" s="402"/>
      <c r="G1701" s="402"/>
      <c r="H1701" s="402"/>
      <c r="I1701" s="402"/>
      <c r="J1701" s="402"/>
      <c r="K1701" s="1205"/>
      <c r="L1701" s="402"/>
      <c r="M1701" s="403"/>
      <c r="N1701" s="404"/>
      <c r="O1701" s="356"/>
      <c r="P1701" s="356"/>
      <c r="Q1701" s="357"/>
    </row>
    <row r="1702" spans="1:17" ht="11.25">
      <c r="A1702" s="1696" t="s">
        <v>30</v>
      </c>
      <c r="B1702" s="115">
        <v>1</v>
      </c>
      <c r="C1702" s="596" t="s">
        <v>812</v>
      </c>
      <c r="D1702" s="115">
        <v>39</v>
      </c>
      <c r="E1702" s="115">
        <v>1982</v>
      </c>
      <c r="F1702" s="224">
        <f aca="true" t="shared" si="258" ref="F1702:F1708">G1702+H1702+I1702</f>
        <v>46.75</v>
      </c>
      <c r="G1702" s="598">
        <v>3.18</v>
      </c>
      <c r="H1702" s="597">
        <v>6.08</v>
      </c>
      <c r="I1702" s="597">
        <v>37.49</v>
      </c>
      <c r="J1702" s="597">
        <v>2093.63</v>
      </c>
      <c r="K1702" s="597">
        <v>37.49</v>
      </c>
      <c r="L1702" s="597">
        <v>2093.63</v>
      </c>
      <c r="M1702" s="225">
        <f>K1702/L1702</f>
        <v>0.017906697936120517</v>
      </c>
      <c r="N1702" s="226">
        <v>209.8</v>
      </c>
      <c r="O1702" s="227">
        <f>M1702*N1702*1.09</f>
        <v>4.094939497427913</v>
      </c>
      <c r="P1702" s="227">
        <f>M1702*60*1000</f>
        <v>1074.401876167231</v>
      </c>
      <c r="Q1702" s="228">
        <f>P1702*N1702/1000</f>
        <v>225.40951361988508</v>
      </c>
    </row>
    <row r="1703" spans="1:17" ht="11.25">
      <c r="A1703" s="1697"/>
      <c r="B1703" s="116">
        <v>2</v>
      </c>
      <c r="C1703" s="123" t="s">
        <v>813</v>
      </c>
      <c r="D1703" s="116">
        <v>20</v>
      </c>
      <c r="E1703" s="116">
        <v>1970</v>
      </c>
      <c r="F1703" s="224">
        <f t="shared" si="258"/>
        <v>25.3</v>
      </c>
      <c r="G1703" s="602">
        <v>1.24</v>
      </c>
      <c r="H1703" s="602">
        <v>3.2</v>
      </c>
      <c r="I1703" s="599">
        <v>20.86</v>
      </c>
      <c r="J1703" s="599">
        <v>957.46</v>
      </c>
      <c r="K1703" s="599">
        <v>20.86</v>
      </c>
      <c r="L1703" s="599">
        <v>957.46</v>
      </c>
      <c r="M1703" s="601">
        <f aca="true" t="shared" si="259" ref="M1703:M1708">K1703/L1703</f>
        <v>0.021786810937271528</v>
      </c>
      <c r="N1703" s="226">
        <v>209.8</v>
      </c>
      <c r="O1703" s="227">
        <f aca="true" t="shared" si="260" ref="O1703:O1708">M1703*N1703*1.09</f>
        <v>4.982251498757129</v>
      </c>
      <c r="P1703" s="227">
        <f aca="true" t="shared" si="261" ref="P1703:P1708">M1703*60*1000</f>
        <v>1307.2086562362917</v>
      </c>
      <c r="Q1703" s="604">
        <f aca="true" t="shared" si="262" ref="Q1703:Q1708">P1703*N1703/1000</f>
        <v>274.252376078374</v>
      </c>
    </row>
    <row r="1704" spans="1:17" ht="11.25">
      <c r="A1704" s="1697"/>
      <c r="B1704" s="116">
        <v>3</v>
      </c>
      <c r="C1704" s="123" t="s">
        <v>814</v>
      </c>
      <c r="D1704" s="116">
        <v>20</v>
      </c>
      <c r="E1704" s="116">
        <v>1986</v>
      </c>
      <c r="F1704" s="224">
        <f>G1704+H1704+I1704</f>
        <v>29.799999999999997</v>
      </c>
      <c r="G1704" s="602">
        <v>1.36</v>
      </c>
      <c r="H1704" s="602">
        <v>3.2</v>
      </c>
      <c r="I1704" s="599">
        <v>25.24</v>
      </c>
      <c r="J1704" s="599">
        <v>1062.4</v>
      </c>
      <c r="K1704" s="599">
        <v>25.24</v>
      </c>
      <c r="L1704" s="599">
        <v>1062.4</v>
      </c>
      <c r="M1704" s="601">
        <f t="shared" si="259"/>
        <v>0.023757530120481925</v>
      </c>
      <c r="N1704" s="226">
        <v>209.8</v>
      </c>
      <c r="O1704" s="227">
        <f t="shared" si="260"/>
        <v>5.432919503012048</v>
      </c>
      <c r="P1704" s="227">
        <f t="shared" si="261"/>
        <v>1425.4518072289154</v>
      </c>
      <c r="Q1704" s="604">
        <f t="shared" si="262"/>
        <v>299.05978915662644</v>
      </c>
    </row>
    <row r="1705" spans="1:17" ht="11.25">
      <c r="A1705" s="1697"/>
      <c r="B1705" s="116">
        <v>4</v>
      </c>
      <c r="C1705" s="123" t="s">
        <v>815</v>
      </c>
      <c r="D1705" s="116">
        <v>18</v>
      </c>
      <c r="E1705" s="116">
        <v>1977</v>
      </c>
      <c r="F1705" s="224">
        <f t="shared" si="258"/>
        <v>20.7</v>
      </c>
      <c r="G1705" s="602">
        <v>1.21</v>
      </c>
      <c r="H1705" s="602">
        <v>2.88</v>
      </c>
      <c r="I1705" s="599">
        <v>16.61</v>
      </c>
      <c r="J1705" s="599">
        <v>787</v>
      </c>
      <c r="K1705" s="599">
        <v>16.61</v>
      </c>
      <c r="L1705" s="599">
        <v>787</v>
      </c>
      <c r="M1705" s="601">
        <f t="shared" si="259"/>
        <v>0.02110546378653113</v>
      </c>
      <c r="N1705" s="226">
        <v>209.8</v>
      </c>
      <c r="O1705" s="227">
        <f t="shared" si="260"/>
        <v>4.826439669631513</v>
      </c>
      <c r="P1705" s="227">
        <f t="shared" si="261"/>
        <v>1266.327827191868</v>
      </c>
      <c r="Q1705" s="604">
        <f t="shared" si="262"/>
        <v>265.67557814485394</v>
      </c>
    </row>
    <row r="1706" spans="1:17" ht="11.25">
      <c r="A1706" s="1697"/>
      <c r="B1706" s="116">
        <v>5</v>
      </c>
      <c r="C1706" s="123" t="s">
        <v>816</v>
      </c>
      <c r="D1706" s="116">
        <v>20</v>
      </c>
      <c r="E1706" s="116">
        <v>1976</v>
      </c>
      <c r="F1706" s="224">
        <f t="shared" si="258"/>
        <v>19.509999999999998</v>
      </c>
      <c r="G1706" s="602">
        <v>1.62</v>
      </c>
      <c r="H1706" s="602">
        <v>3.2</v>
      </c>
      <c r="I1706" s="599">
        <v>14.69</v>
      </c>
      <c r="J1706" s="599">
        <v>712.6</v>
      </c>
      <c r="K1706" s="599">
        <v>14.69</v>
      </c>
      <c r="L1706" s="599">
        <v>712.6</v>
      </c>
      <c r="M1706" s="601">
        <f t="shared" si="259"/>
        <v>0.020614650575357843</v>
      </c>
      <c r="N1706" s="226">
        <v>209.8</v>
      </c>
      <c r="O1706" s="227">
        <f t="shared" si="260"/>
        <v>4.714199522873983</v>
      </c>
      <c r="P1706" s="227">
        <f t="shared" si="261"/>
        <v>1236.8790345214707</v>
      </c>
      <c r="Q1706" s="604">
        <f t="shared" si="262"/>
        <v>259.49722144260454</v>
      </c>
    </row>
    <row r="1707" spans="1:17" ht="11.25">
      <c r="A1707" s="1697"/>
      <c r="B1707" s="116">
        <v>6</v>
      </c>
      <c r="C1707" s="123" t="s">
        <v>817</v>
      </c>
      <c r="D1707" s="116">
        <v>20</v>
      </c>
      <c r="E1707" s="116">
        <v>1985</v>
      </c>
      <c r="F1707" s="224">
        <f>G1707+H1707+I1707</f>
        <v>25.6</v>
      </c>
      <c r="G1707" s="602">
        <v>1.52</v>
      </c>
      <c r="H1707" s="602">
        <v>3.04</v>
      </c>
      <c r="I1707" s="599">
        <v>21.04</v>
      </c>
      <c r="J1707" s="599">
        <v>1056.87</v>
      </c>
      <c r="K1707" s="599">
        <v>21.04</v>
      </c>
      <c r="L1707" s="599">
        <v>1056.87</v>
      </c>
      <c r="M1707" s="601">
        <f t="shared" si="259"/>
        <v>0.01990784107789984</v>
      </c>
      <c r="N1707" s="226">
        <v>209.8</v>
      </c>
      <c r="O1707" s="227">
        <f t="shared" si="260"/>
        <v>4.552564913376291</v>
      </c>
      <c r="P1707" s="227">
        <f t="shared" si="261"/>
        <v>1194.4704646739904</v>
      </c>
      <c r="Q1707" s="604">
        <f t="shared" si="262"/>
        <v>250.5999034886032</v>
      </c>
    </row>
    <row r="1708" spans="1:17" ht="11.25">
      <c r="A1708" s="1697"/>
      <c r="B1708" s="116">
        <v>7</v>
      </c>
      <c r="C1708" s="123" t="s">
        <v>818</v>
      </c>
      <c r="D1708" s="116">
        <v>33</v>
      </c>
      <c r="E1708" s="116">
        <v>1968</v>
      </c>
      <c r="F1708" s="224">
        <f t="shared" si="258"/>
        <v>38.31</v>
      </c>
      <c r="G1708" s="602">
        <v>1.92</v>
      </c>
      <c r="H1708" s="602">
        <v>5.44</v>
      </c>
      <c r="I1708" s="599">
        <v>30.95</v>
      </c>
      <c r="J1708" s="599">
        <v>1439.65</v>
      </c>
      <c r="K1708" s="599">
        <v>30.95</v>
      </c>
      <c r="L1708" s="599">
        <v>1439.65</v>
      </c>
      <c r="M1708" s="601">
        <f t="shared" si="259"/>
        <v>0.0214982808321467</v>
      </c>
      <c r="N1708" s="226">
        <v>209.8</v>
      </c>
      <c r="O1708" s="227">
        <f t="shared" si="260"/>
        <v>4.916269857256972</v>
      </c>
      <c r="P1708" s="227">
        <f t="shared" si="261"/>
        <v>1289.8968499288019</v>
      </c>
      <c r="Q1708" s="604">
        <f t="shared" si="262"/>
        <v>270.6203591150626</v>
      </c>
    </row>
    <row r="1709" spans="1:17" ht="11.25">
      <c r="A1709" s="1697"/>
      <c r="B1709" s="116">
        <v>8</v>
      </c>
      <c r="C1709" s="123"/>
      <c r="D1709" s="116"/>
      <c r="E1709" s="116"/>
      <c r="F1709" s="599"/>
      <c r="G1709" s="599"/>
      <c r="H1709" s="599"/>
      <c r="I1709" s="599"/>
      <c r="J1709" s="599"/>
      <c r="K1709" s="600"/>
      <c r="L1709" s="599"/>
      <c r="M1709" s="601"/>
      <c r="N1709" s="602"/>
      <c r="O1709" s="603"/>
      <c r="P1709" s="227"/>
      <c r="Q1709" s="604"/>
    </row>
    <row r="1710" spans="1:17" ht="11.25">
      <c r="A1710" s="1697"/>
      <c r="B1710" s="116">
        <v>9</v>
      </c>
      <c r="C1710" s="123"/>
      <c r="D1710" s="116"/>
      <c r="E1710" s="116"/>
      <c r="F1710" s="599"/>
      <c r="G1710" s="599"/>
      <c r="H1710" s="599"/>
      <c r="I1710" s="599"/>
      <c r="J1710" s="599"/>
      <c r="K1710" s="600"/>
      <c r="L1710" s="599"/>
      <c r="M1710" s="601"/>
      <c r="N1710" s="602"/>
      <c r="O1710" s="603"/>
      <c r="P1710" s="227"/>
      <c r="Q1710" s="604"/>
    </row>
    <row r="1711" spans="1:17" ht="12" thickBot="1">
      <c r="A1711" s="1698"/>
      <c r="B1711" s="119">
        <v>10</v>
      </c>
      <c r="C1711" s="123"/>
      <c r="D1711" s="119"/>
      <c r="E1711" s="119"/>
      <c r="F1711" s="605"/>
      <c r="G1711" s="605"/>
      <c r="H1711" s="605"/>
      <c r="I1711" s="605"/>
      <c r="J1711" s="605"/>
      <c r="K1711" s="1078"/>
      <c r="L1711" s="605"/>
      <c r="M1711" s="606"/>
      <c r="N1711" s="607"/>
      <c r="O1711" s="608"/>
      <c r="P1711" s="608"/>
      <c r="Q1711" s="609"/>
    </row>
    <row r="1712" spans="1:17" ht="11.25">
      <c r="A1712" s="1699" t="s">
        <v>125</v>
      </c>
      <c r="B1712" s="24">
        <v>1</v>
      </c>
      <c r="C1712" s="1116" t="s">
        <v>819</v>
      </c>
      <c r="D1712" s="24">
        <v>6</v>
      </c>
      <c r="E1712" s="24">
        <v>1965</v>
      </c>
      <c r="F1712" s="419">
        <f aca="true" t="shared" si="263" ref="F1712:F1718">G1712+H1712+I1712</f>
        <v>8.66</v>
      </c>
      <c r="G1712" s="398">
        <v>0</v>
      </c>
      <c r="H1712" s="398">
        <v>0</v>
      </c>
      <c r="I1712" s="398">
        <v>8.66</v>
      </c>
      <c r="J1712" s="398">
        <v>326.74</v>
      </c>
      <c r="K1712" s="398">
        <v>8.66</v>
      </c>
      <c r="L1712" s="398">
        <v>326.74</v>
      </c>
      <c r="M1712" s="420">
        <f>K1712/L1712</f>
        <v>0.026504254147028217</v>
      </c>
      <c r="N1712" s="421">
        <v>209.8</v>
      </c>
      <c r="O1712" s="422">
        <f aca="true" t="shared" si="264" ref="O1712:O1718">M1712*N1712*1.09</f>
        <v>6.061045846850708</v>
      </c>
      <c r="P1712" s="422">
        <f>M1712*60*1000</f>
        <v>1590.255248821693</v>
      </c>
      <c r="Q1712" s="425">
        <f>P1712*N1712/1000</f>
        <v>333.6355512027912</v>
      </c>
    </row>
    <row r="1713" spans="1:17" ht="11.25">
      <c r="A1713" s="1700"/>
      <c r="B1713" s="26">
        <v>2</v>
      </c>
      <c r="C1713" s="32" t="s">
        <v>820</v>
      </c>
      <c r="D1713" s="26">
        <v>8</v>
      </c>
      <c r="E1713" s="26">
        <v>1962</v>
      </c>
      <c r="F1713" s="419">
        <f t="shared" si="263"/>
        <v>10.479999999999999</v>
      </c>
      <c r="G1713" s="393">
        <v>0.32</v>
      </c>
      <c r="H1713" s="393">
        <v>1.12</v>
      </c>
      <c r="I1713" s="393">
        <v>9.04</v>
      </c>
      <c r="J1713" s="393">
        <v>318.54</v>
      </c>
      <c r="K1713" s="393">
        <v>9.04</v>
      </c>
      <c r="L1713" s="393">
        <v>318.54</v>
      </c>
      <c r="M1713" s="40">
        <f aca="true" t="shared" si="265" ref="M1713:M1718">K1713/L1713</f>
        <v>0.028379481383813646</v>
      </c>
      <c r="N1713" s="421">
        <v>209.8</v>
      </c>
      <c r="O1713" s="422">
        <f t="shared" si="264"/>
        <v>6.489876561813273</v>
      </c>
      <c r="P1713" s="422">
        <f aca="true" t="shared" si="266" ref="P1713:P1718">M1713*60*1000</f>
        <v>1702.768883028819</v>
      </c>
      <c r="Q1713" s="53">
        <f aca="true" t="shared" si="267" ref="Q1713:Q1718">P1713*N1713/1000</f>
        <v>357.24091165944617</v>
      </c>
    </row>
    <row r="1714" spans="1:17" ht="11.25">
      <c r="A1714" s="1700"/>
      <c r="B1714" s="26">
        <v>3</v>
      </c>
      <c r="C1714" s="32" t="s">
        <v>821</v>
      </c>
      <c r="D1714" s="26">
        <v>24</v>
      </c>
      <c r="E1714" s="26">
        <v>1972</v>
      </c>
      <c r="F1714" s="419">
        <f t="shared" si="263"/>
        <v>36.1</v>
      </c>
      <c r="G1714" s="393">
        <v>1.22</v>
      </c>
      <c r="H1714" s="393">
        <v>0.24</v>
      </c>
      <c r="I1714" s="393">
        <v>34.64</v>
      </c>
      <c r="J1714" s="393">
        <v>1271.24</v>
      </c>
      <c r="K1714" s="393">
        <v>34.64</v>
      </c>
      <c r="L1714" s="393">
        <v>1271.24</v>
      </c>
      <c r="M1714" s="40">
        <f t="shared" si="265"/>
        <v>0.027248985242755104</v>
      </c>
      <c r="N1714" s="421">
        <v>209.8</v>
      </c>
      <c r="O1714" s="422">
        <f t="shared" si="264"/>
        <v>6.231352443283724</v>
      </c>
      <c r="P1714" s="422">
        <f t="shared" si="266"/>
        <v>1634.9391145653062</v>
      </c>
      <c r="Q1714" s="53">
        <f t="shared" si="267"/>
        <v>343.0102262358012</v>
      </c>
    </row>
    <row r="1715" spans="1:17" ht="11.25">
      <c r="A1715" s="1700"/>
      <c r="B1715" s="26">
        <v>4</v>
      </c>
      <c r="C1715" s="32" t="s">
        <v>822</v>
      </c>
      <c r="D1715" s="26">
        <v>48</v>
      </c>
      <c r="E1715" s="26">
        <v>1957</v>
      </c>
      <c r="F1715" s="419">
        <f t="shared" si="263"/>
        <v>31.54</v>
      </c>
      <c r="G1715" s="393">
        <v>1.07</v>
      </c>
      <c r="H1715" s="393">
        <v>0.01</v>
      </c>
      <c r="I1715" s="393">
        <v>30.46</v>
      </c>
      <c r="J1715" s="393">
        <v>1114.86</v>
      </c>
      <c r="K1715" s="393">
        <v>30.46</v>
      </c>
      <c r="L1715" s="393">
        <v>1114.86</v>
      </c>
      <c r="M1715" s="40">
        <f t="shared" si="265"/>
        <v>0.02732181619216763</v>
      </c>
      <c r="N1715" s="421">
        <v>209.8</v>
      </c>
      <c r="O1715" s="422">
        <f t="shared" si="264"/>
        <v>6.24800757045728</v>
      </c>
      <c r="P1715" s="422">
        <f t="shared" si="266"/>
        <v>1639.308971530058</v>
      </c>
      <c r="Q1715" s="53">
        <f t="shared" si="267"/>
        <v>343.9270222270062</v>
      </c>
    </row>
    <row r="1716" spans="1:17" ht="11.25">
      <c r="A1716" s="1700"/>
      <c r="B1716" s="26">
        <v>5</v>
      </c>
      <c r="C1716" s="32" t="s">
        <v>823</v>
      </c>
      <c r="D1716" s="26">
        <v>8</v>
      </c>
      <c r="E1716" s="26">
        <v>1964</v>
      </c>
      <c r="F1716" s="419">
        <f t="shared" si="263"/>
        <v>14.299999999999999</v>
      </c>
      <c r="G1716" s="393">
        <v>0.65</v>
      </c>
      <c r="H1716" s="393">
        <v>1.28</v>
      </c>
      <c r="I1716" s="393">
        <v>12.37</v>
      </c>
      <c r="J1716" s="393">
        <v>371.23</v>
      </c>
      <c r="K1716" s="393">
        <v>12.37</v>
      </c>
      <c r="L1716" s="393">
        <v>371.23</v>
      </c>
      <c r="M1716" s="40">
        <f t="shared" si="265"/>
        <v>0.0333216604261509</v>
      </c>
      <c r="N1716" s="421">
        <v>209.8</v>
      </c>
      <c r="O1716" s="422">
        <f t="shared" si="264"/>
        <v>7.620063949573042</v>
      </c>
      <c r="P1716" s="422">
        <f t="shared" si="266"/>
        <v>1999.2996255690541</v>
      </c>
      <c r="Q1716" s="53">
        <f t="shared" si="267"/>
        <v>419.4530614443876</v>
      </c>
    </row>
    <row r="1717" spans="1:17" ht="11.25">
      <c r="A1717" s="1700"/>
      <c r="B1717" s="26">
        <v>6</v>
      </c>
      <c r="C1717" s="32" t="s">
        <v>824</v>
      </c>
      <c r="D1717" s="26">
        <v>9</v>
      </c>
      <c r="E1717" s="26">
        <v>1979</v>
      </c>
      <c r="F1717" s="419">
        <f t="shared" si="263"/>
        <v>14.49</v>
      </c>
      <c r="G1717" s="393">
        <v>1.14</v>
      </c>
      <c r="H1717" s="393">
        <v>1.44</v>
      </c>
      <c r="I1717" s="393">
        <v>11.91</v>
      </c>
      <c r="J1717" s="393">
        <v>475.45</v>
      </c>
      <c r="K1717" s="393">
        <v>11.91</v>
      </c>
      <c r="L1717" s="393">
        <v>475.45</v>
      </c>
      <c r="M1717" s="40">
        <f t="shared" si="265"/>
        <v>0.025049952676411823</v>
      </c>
      <c r="N1717" s="421">
        <v>209.8</v>
      </c>
      <c r="O1717" s="422">
        <f t="shared" si="264"/>
        <v>5.728473277947209</v>
      </c>
      <c r="P1717" s="422">
        <f t="shared" si="266"/>
        <v>1502.9971605847095</v>
      </c>
      <c r="Q1717" s="53">
        <f t="shared" si="267"/>
        <v>315.32880429067205</v>
      </c>
    </row>
    <row r="1718" spans="1:17" ht="11.25">
      <c r="A1718" s="1700"/>
      <c r="B1718" s="26">
        <v>7</v>
      </c>
      <c r="C1718" s="32" t="s">
        <v>825</v>
      </c>
      <c r="D1718" s="26">
        <v>2</v>
      </c>
      <c r="E1718" s="26">
        <v>1985</v>
      </c>
      <c r="F1718" s="419">
        <f t="shared" si="263"/>
        <v>5.56</v>
      </c>
      <c r="G1718" s="393">
        <v>0.44</v>
      </c>
      <c r="H1718" s="393">
        <v>0.32</v>
      </c>
      <c r="I1718" s="393">
        <v>4.8</v>
      </c>
      <c r="J1718" s="393">
        <v>121.2</v>
      </c>
      <c r="K1718" s="393">
        <v>4.8</v>
      </c>
      <c r="L1718" s="393">
        <v>121.2</v>
      </c>
      <c r="M1718" s="40">
        <f t="shared" si="265"/>
        <v>0.039603960396039604</v>
      </c>
      <c r="N1718" s="421">
        <v>209.8</v>
      </c>
      <c r="O1718" s="422">
        <f t="shared" si="264"/>
        <v>9.05671287128713</v>
      </c>
      <c r="P1718" s="422">
        <f t="shared" si="266"/>
        <v>2376.237623762376</v>
      </c>
      <c r="Q1718" s="53">
        <f t="shared" si="267"/>
        <v>498.53465346534654</v>
      </c>
    </row>
    <row r="1719" spans="1:17" ht="11.25">
      <c r="A1719" s="1700"/>
      <c r="B1719" s="26">
        <v>8</v>
      </c>
      <c r="C1719" s="32"/>
      <c r="D1719" s="26"/>
      <c r="E1719" s="26"/>
      <c r="F1719" s="393"/>
      <c r="G1719" s="393"/>
      <c r="H1719" s="393"/>
      <c r="I1719" s="393"/>
      <c r="J1719" s="393"/>
      <c r="K1719" s="416"/>
      <c r="L1719" s="393"/>
      <c r="M1719" s="40"/>
      <c r="N1719" s="38"/>
      <c r="O1719" s="52"/>
      <c r="P1719" s="52"/>
      <c r="Q1719" s="53"/>
    </row>
    <row r="1720" spans="1:17" ht="11.25">
      <c r="A1720" s="1700"/>
      <c r="B1720" s="26">
        <v>9</v>
      </c>
      <c r="C1720" s="57"/>
      <c r="D1720" s="26"/>
      <c r="E1720" s="26"/>
      <c r="F1720" s="393"/>
      <c r="G1720" s="393"/>
      <c r="H1720" s="393"/>
      <c r="I1720" s="393"/>
      <c r="J1720" s="393"/>
      <c r="K1720" s="393"/>
      <c r="L1720" s="393"/>
      <c r="M1720" s="40"/>
      <c r="N1720" s="38"/>
      <c r="O1720" s="52"/>
      <c r="P1720" s="52"/>
      <c r="Q1720" s="53"/>
    </row>
    <row r="1721" spans="1:17" ht="12" thickBot="1">
      <c r="A1721" s="1701"/>
      <c r="B1721" s="29">
        <v>10</v>
      </c>
      <c r="C1721" s="1207"/>
      <c r="D1721" s="29"/>
      <c r="E1721" s="29"/>
      <c r="F1721" s="430"/>
      <c r="G1721" s="430"/>
      <c r="H1721" s="430"/>
      <c r="I1721" s="430"/>
      <c r="J1721" s="430"/>
      <c r="K1721" s="430"/>
      <c r="L1721" s="430"/>
      <c r="M1721" s="56"/>
      <c r="N1721" s="41"/>
      <c r="O1721" s="54"/>
      <c r="P1721" s="54"/>
      <c r="Q1721" s="389"/>
    </row>
    <row r="1723" spans="1:17" ht="15">
      <c r="A1723" s="1705" t="s">
        <v>939</v>
      </c>
      <c r="B1723" s="1705"/>
      <c r="C1723" s="1705"/>
      <c r="D1723" s="1705"/>
      <c r="E1723" s="1705"/>
      <c r="F1723" s="1705"/>
      <c r="G1723" s="1705"/>
      <c r="H1723" s="1705"/>
      <c r="I1723" s="1705"/>
      <c r="J1723" s="1705"/>
      <c r="K1723" s="1705"/>
      <c r="L1723" s="1705"/>
      <c r="M1723" s="1705"/>
      <c r="N1723" s="1705"/>
      <c r="O1723" s="1705"/>
      <c r="P1723" s="1705"/>
      <c r="Q1723" s="1705"/>
    </row>
    <row r="1724" spans="1:17" ht="13.5" thickBot="1">
      <c r="A1724" s="1706" t="s">
        <v>940</v>
      </c>
      <c r="B1724" s="1706"/>
      <c r="C1724" s="1706"/>
      <c r="D1724" s="1706"/>
      <c r="E1724" s="1706"/>
      <c r="F1724" s="1706"/>
      <c r="G1724" s="1706"/>
      <c r="H1724" s="1706"/>
      <c r="I1724" s="1706"/>
      <c r="J1724" s="1706"/>
      <c r="K1724" s="1706"/>
      <c r="L1724" s="1706"/>
      <c r="M1724" s="1706"/>
      <c r="N1724" s="1706"/>
      <c r="O1724" s="1706"/>
      <c r="P1724" s="1706"/>
      <c r="Q1724" s="1706"/>
    </row>
    <row r="1725" spans="1:17" ht="11.25">
      <c r="A1725" s="1707" t="s">
        <v>1</v>
      </c>
      <c r="B1725" s="1710" t="s">
        <v>0</v>
      </c>
      <c r="C1725" s="1713" t="s">
        <v>2</v>
      </c>
      <c r="D1725" s="1713" t="s">
        <v>3</v>
      </c>
      <c r="E1725" s="1713" t="s">
        <v>13</v>
      </c>
      <c r="F1725" s="1717" t="s">
        <v>14</v>
      </c>
      <c r="G1725" s="1718"/>
      <c r="H1725" s="1718"/>
      <c r="I1725" s="1719"/>
      <c r="J1725" s="1713" t="s">
        <v>4</v>
      </c>
      <c r="K1725" s="1713" t="s">
        <v>15</v>
      </c>
      <c r="L1725" s="1713" t="s">
        <v>5</v>
      </c>
      <c r="M1725" s="1713" t="s">
        <v>6</v>
      </c>
      <c r="N1725" s="1713" t="s">
        <v>16</v>
      </c>
      <c r="O1725" s="1720" t="s">
        <v>17</v>
      </c>
      <c r="P1725" s="1713" t="s">
        <v>25</v>
      </c>
      <c r="Q1725" s="1722" t="s">
        <v>26</v>
      </c>
    </row>
    <row r="1726" spans="1:17" ht="33.75">
      <c r="A1726" s="1708"/>
      <c r="B1726" s="1711"/>
      <c r="C1726" s="1714"/>
      <c r="D1726" s="1716"/>
      <c r="E1726" s="1716"/>
      <c r="F1726" s="1118" t="s">
        <v>18</v>
      </c>
      <c r="G1726" s="1118" t="s">
        <v>19</v>
      </c>
      <c r="H1726" s="1118" t="s">
        <v>20</v>
      </c>
      <c r="I1726" s="1118" t="s">
        <v>21</v>
      </c>
      <c r="J1726" s="1716"/>
      <c r="K1726" s="1716"/>
      <c r="L1726" s="1716"/>
      <c r="M1726" s="1716"/>
      <c r="N1726" s="1716"/>
      <c r="O1726" s="1721"/>
      <c r="P1726" s="1716"/>
      <c r="Q1726" s="1723"/>
    </row>
    <row r="1727" spans="1:17" ht="12" thickBot="1">
      <c r="A1727" s="1709"/>
      <c r="B1727" s="1712"/>
      <c r="C1727" s="1715"/>
      <c r="D1727" s="43" t="s">
        <v>7</v>
      </c>
      <c r="E1727" s="43" t="s">
        <v>8</v>
      </c>
      <c r="F1727" s="43" t="s">
        <v>9</v>
      </c>
      <c r="G1727" s="43" t="s">
        <v>9</v>
      </c>
      <c r="H1727" s="43" t="s">
        <v>9</v>
      </c>
      <c r="I1727" s="43" t="s">
        <v>9</v>
      </c>
      <c r="J1727" s="43" t="s">
        <v>22</v>
      </c>
      <c r="K1727" s="43" t="s">
        <v>9</v>
      </c>
      <c r="L1727" s="43" t="s">
        <v>22</v>
      </c>
      <c r="M1727" s="43" t="s">
        <v>23</v>
      </c>
      <c r="N1727" s="43" t="s">
        <v>10</v>
      </c>
      <c r="O1727" s="43" t="s">
        <v>24</v>
      </c>
      <c r="P1727" s="44" t="s">
        <v>27</v>
      </c>
      <c r="Q1727" s="45" t="s">
        <v>28</v>
      </c>
    </row>
    <row r="1728" spans="1:17" ht="11.25">
      <c r="A1728" s="1690" t="s">
        <v>11</v>
      </c>
      <c r="B1728" s="46">
        <v>1</v>
      </c>
      <c r="C1728" s="1428" t="s">
        <v>941</v>
      </c>
      <c r="D1728" s="1429">
        <v>20</v>
      </c>
      <c r="E1728" s="1429">
        <v>2011</v>
      </c>
      <c r="F1728" s="113">
        <v>15.025</v>
      </c>
      <c r="G1728" s="113">
        <v>2.397</v>
      </c>
      <c r="H1728" s="113">
        <v>1.005</v>
      </c>
      <c r="I1728" s="113">
        <v>11.624</v>
      </c>
      <c r="J1728" s="113"/>
      <c r="K1728" s="409">
        <f>+I1728</f>
        <v>11.624</v>
      </c>
      <c r="L1728" s="1430">
        <v>1113.2</v>
      </c>
      <c r="M1728" s="406">
        <f>K1728/L1728</f>
        <v>0.01044196909809558</v>
      </c>
      <c r="N1728" s="405">
        <v>333.3</v>
      </c>
      <c r="O1728" s="297">
        <f>M1728*N1728</f>
        <v>3.480308300395257</v>
      </c>
      <c r="P1728" s="297">
        <f>M1728*60*1000</f>
        <v>626.5181458857348</v>
      </c>
      <c r="Q1728" s="473">
        <f>P1728*N1728/1000</f>
        <v>208.81849802371542</v>
      </c>
    </row>
    <row r="1729" spans="1:17" ht="11.25">
      <c r="A1729" s="1691"/>
      <c r="B1729" s="18">
        <v>2</v>
      </c>
      <c r="C1729" s="563"/>
      <c r="D1729" s="474"/>
      <c r="E1729" s="474"/>
      <c r="F1729" s="477"/>
      <c r="G1729" s="477"/>
      <c r="H1729" s="477"/>
      <c r="I1729" s="477"/>
      <c r="J1729" s="477"/>
      <c r="K1729" s="614"/>
      <c r="L1729" s="477"/>
      <c r="M1729" s="564"/>
      <c r="N1729" s="613"/>
      <c r="O1729" s="479"/>
      <c r="P1729" s="297"/>
      <c r="Q1729" s="480"/>
    </row>
    <row r="1730" spans="1:17" ht="11.25">
      <c r="A1730" s="1691"/>
      <c r="B1730" s="18">
        <v>3</v>
      </c>
      <c r="C1730" s="563"/>
      <c r="D1730" s="474"/>
      <c r="E1730" s="474"/>
      <c r="F1730" s="477"/>
      <c r="G1730" s="477"/>
      <c r="H1730" s="477"/>
      <c r="I1730" s="477"/>
      <c r="J1730" s="477"/>
      <c r="K1730" s="614"/>
      <c r="L1730" s="477"/>
      <c r="M1730" s="564"/>
      <c r="N1730" s="613"/>
      <c r="O1730" s="479"/>
      <c r="P1730" s="297"/>
      <c r="Q1730" s="480"/>
    </row>
    <row r="1731" spans="1:17" ht="11.25">
      <c r="A1731" s="1691"/>
      <c r="B1731" s="18">
        <v>4</v>
      </c>
      <c r="C1731" s="563"/>
      <c r="D1731" s="474"/>
      <c r="E1731" s="474"/>
      <c r="F1731" s="477"/>
      <c r="G1731" s="477"/>
      <c r="H1731" s="477"/>
      <c r="I1731" s="477"/>
      <c r="J1731" s="477"/>
      <c r="K1731" s="614"/>
      <c r="L1731" s="477"/>
      <c r="M1731" s="564"/>
      <c r="N1731" s="613"/>
      <c r="O1731" s="479"/>
      <c r="P1731" s="297"/>
      <c r="Q1731" s="480"/>
    </row>
    <row r="1732" spans="1:17" ht="11.25">
      <c r="A1732" s="1691"/>
      <c r="B1732" s="18">
        <v>5</v>
      </c>
      <c r="C1732" s="563"/>
      <c r="D1732" s="474"/>
      <c r="E1732" s="474"/>
      <c r="F1732" s="477"/>
      <c r="G1732" s="477"/>
      <c r="H1732" s="477"/>
      <c r="I1732" s="477"/>
      <c r="J1732" s="477"/>
      <c r="K1732" s="614"/>
      <c r="L1732" s="477"/>
      <c r="M1732" s="564"/>
      <c r="N1732" s="613"/>
      <c r="O1732" s="479"/>
      <c r="P1732" s="297"/>
      <c r="Q1732" s="480"/>
    </row>
    <row r="1733" spans="1:17" ht="11.25">
      <c r="A1733" s="1691"/>
      <c r="B1733" s="18">
        <v>6</v>
      </c>
      <c r="C1733" s="563"/>
      <c r="D1733" s="474"/>
      <c r="E1733" s="474"/>
      <c r="F1733" s="477"/>
      <c r="G1733" s="477"/>
      <c r="H1733" s="477"/>
      <c r="I1733" s="477"/>
      <c r="J1733" s="477"/>
      <c r="K1733" s="614"/>
      <c r="L1733" s="477"/>
      <c r="M1733" s="564"/>
      <c r="N1733" s="613"/>
      <c r="O1733" s="479"/>
      <c r="P1733" s="297"/>
      <c r="Q1733" s="480"/>
    </row>
    <row r="1734" spans="1:17" ht="11.25">
      <c r="A1734" s="1691"/>
      <c r="B1734" s="18">
        <v>7</v>
      </c>
      <c r="C1734" s="563"/>
      <c r="D1734" s="474"/>
      <c r="E1734" s="474"/>
      <c r="F1734" s="477"/>
      <c r="G1734" s="477"/>
      <c r="H1734" s="477"/>
      <c r="I1734" s="477"/>
      <c r="J1734" s="477"/>
      <c r="K1734" s="614"/>
      <c r="L1734" s="477"/>
      <c r="M1734" s="564"/>
      <c r="N1734" s="613"/>
      <c r="O1734" s="479"/>
      <c r="P1734" s="297"/>
      <c r="Q1734" s="480"/>
    </row>
    <row r="1735" spans="1:17" ht="11.25">
      <c r="A1735" s="1691"/>
      <c r="B1735" s="18">
        <v>8</v>
      </c>
      <c r="C1735" s="563"/>
      <c r="D1735" s="474"/>
      <c r="E1735" s="474"/>
      <c r="F1735" s="477"/>
      <c r="G1735" s="477"/>
      <c r="H1735" s="477"/>
      <c r="I1735" s="477"/>
      <c r="J1735" s="477"/>
      <c r="K1735" s="614"/>
      <c r="L1735" s="477"/>
      <c r="M1735" s="564"/>
      <c r="N1735" s="613"/>
      <c r="O1735" s="479"/>
      <c r="P1735" s="297"/>
      <c r="Q1735" s="480"/>
    </row>
    <row r="1736" spans="1:17" ht="11.25">
      <c r="A1736" s="1691"/>
      <c r="B1736" s="18">
        <v>9</v>
      </c>
      <c r="C1736" s="563"/>
      <c r="D1736" s="474"/>
      <c r="E1736" s="474"/>
      <c r="F1736" s="477"/>
      <c r="G1736" s="477"/>
      <c r="H1736" s="477"/>
      <c r="I1736" s="477"/>
      <c r="J1736" s="477"/>
      <c r="K1736" s="614"/>
      <c r="L1736" s="477"/>
      <c r="M1736" s="564"/>
      <c r="N1736" s="613"/>
      <c r="O1736" s="479"/>
      <c r="P1736" s="297"/>
      <c r="Q1736" s="480"/>
    </row>
    <row r="1737" spans="1:17" ht="12" thickBot="1">
      <c r="A1737" s="1692"/>
      <c r="B1737" s="47">
        <v>10</v>
      </c>
      <c r="C1737" s="565"/>
      <c r="D1737" s="566"/>
      <c r="E1737" s="566"/>
      <c r="F1737" s="615"/>
      <c r="G1737" s="615"/>
      <c r="H1737" s="615"/>
      <c r="I1737" s="615"/>
      <c r="J1737" s="615"/>
      <c r="K1737" s="616"/>
      <c r="L1737" s="615"/>
      <c r="M1737" s="567"/>
      <c r="N1737" s="568"/>
      <c r="O1737" s="407"/>
      <c r="P1737" s="569"/>
      <c r="Q1737" s="570"/>
    </row>
    <row r="1738" spans="1:17" ht="11.25">
      <c r="A1738" s="1693" t="s">
        <v>29</v>
      </c>
      <c r="B1738" s="1065">
        <v>1</v>
      </c>
      <c r="C1738" s="1066" t="s">
        <v>942</v>
      </c>
      <c r="D1738" s="1065">
        <v>19</v>
      </c>
      <c r="E1738" s="1065" t="s">
        <v>57</v>
      </c>
      <c r="F1738" s="1067">
        <v>13.062</v>
      </c>
      <c r="G1738" s="1067">
        <v>1.05621</v>
      </c>
      <c r="H1738" s="1067">
        <v>3.04</v>
      </c>
      <c r="I1738" s="1067">
        <v>8.965789999999998</v>
      </c>
      <c r="J1738" s="1067"/>
      <c r="K1738" s="1433">
        <v>8.965789999999998</v>
      </c>
      <c r="L1738" s="1067">
        <v>888.3</v>
      </c>
      <c r="M1738" s="1434">
        <f>+K1738/L1738</f>
        <v>0.010093200495328154</v>
      </c>
      <c r="N1738" s="1068">
        <v>333.3</v>
      </c>
      <c r="O1738" s="1069">
        <f aca="true" t="shared" si="268" ref="O1738:O1747">M1738*N1738</f>
        <v>3.3640637250928735</v>
      </c>
      <c r="P1738" s="1069">
        <f aca="true" t="shared" si="269" ref="P1738:P1747">M1738*60*1000</f>
        <v>605.5920297196892</v>
      </c>
      <c r="Q1738" s="1070">
        <f aca="true" t="shared" si="270" ref="Q1738:Q1747">P1738*N1738/1000</f>
        <v>201.84382350557243</v>
      </c>
    </row>
    <row r="1739" spans="1:17" ht="11.25">
      <c r="A1739" s="1694"/>
      <c r="B1739" s="1071">
        <v>2</v>
      </c>
      <c r="C1739" s="1072" t="s">
        <v>943</v>
      </c>
      <c r="D1739" s="1071">
        <v>32</v>
      </c>
      <c r="E1739" s="1071" t="s">
        <v>57</v>
      </c>
      <c r="F1739" s="1073">
        <v>25.4</v>
      </c>
      <c r="G1739" s="1073">
        <v>1.6728</v>
      </c>
      <c r="H1739" s="1073">
        <v>5.12</v>
      </c>
      <c r="I1739" s="1073">
        <v>18.6072</v>
      </c>
      <c r="J1739" s="1073"/>
      <c r="K1739" s="1197">
        <v>18.6072</v>
      </c>
      <c r="L1739" s="1073">
        <v>1803.8</v>
      </c>
      <c r="M1739" s="1194">
        <f>+K1739/L1739</f>
        <v>0.010315556048342387</v>
      </c>
      <c r="N1739" s="1074">
        <v>333.3</v>
      </c>
      <c r="O1739" s="1195">
        <f t="shared" si="268"/>
        <v>3.438174830912518</v>
      </c>
      <c r="P1739" s="1195">
        <f t="shared" si="269"/>
        <v>618.9333629005432</v>
      </c>
      <c r="Q1739" s="1196">
        <f t="shared" si="270"/>
        <v>206.29048985475106</v>
      </c>
    </row>
    <row r="1740" spans="1:17" ht="11.25">
      <c r="A1740" s="1694"/>
      <c r="B1740" s="1071">
        <v>3</v>
      </c>
      <c r="C1740" s="1072" t="s">
        <v>944</v>
      </c>
      <c r="D1740" s="1071">
        <v>26</v>
      </c>
      <c r="E1740" s="1071" t="s">
        <v>57</v>
      </c>
      <c r="F1740" s="1073">
        <v>19.86</v>
      </c>
      <c r="G1740" s="1073">
        <v>1.632</v>
      </c>
      <c r="H1740" s="1073">
        <v>4.16</v>
      </c>
      <c r="I1740" s="1073">
        <v>14.067999999999998</v>
      </c>
      <c r="J1740" s="1073"/>
      <c r="K1740" s="1197">
        <v>14.067999999999998</v>
      </c>
      <c r="L1740" s="1073">
        <v>1332.27</v>
      </c>
      <c r="M1740" s="1194">
        <f aca="true" t="shared" si="271" ref="M1740:M1747">+K1740/L1740</f>
        <v>0.010559421138357838</v>
      </c>
      <c r="N1740" s="1074">
        <v>333.3</v>
      </c>
      <c r="O1740" s="1195">
        <f t="shared" si="268"/>
        <v>3.5194550654146677</v>
      </c>
      <c r="P1740" s="1195">
        <f t="shared" si="269"/>
        <v>633.5652683014703</v>
      </c>
      <c r="Q1740" s="1076">
        <f t="shared" si="270"/>
        <v>211.16730392488006</v>
      </c>
    </row>
    <row r="1741" spans="1:17" ht="11.25">
      <c r="A1741" s="1694"/>
      <c r="B1741" s="1071">
        <v>4</v>
      </c>
      <c r="C1741" s="1072" t="s">
        <v>945</v>
      </c>
      <c r="D1741" s="1071">
        <v>30</v>
      </c>
      <c r="E1741" s="1071" t="s">
        <v>57</v>
      </c>
      <c r="F1741" s="1073">
        <v>25.97</v>
      </c>
      <c r="G1741" s="1073">
        <v>2.397</v>
      </c>
      <c r="H1741" s="1073">
        <v>4.8</v>
      </c>
      <c r="I1741" s="1073">
        <v>18.773</v>
      </c>
      <c r="J1741" s="1073"/>
      <c r="K1741" s="1197">
        <v>18.773</v>
      </c>
      <c r="L1741" s="1073">
        <v>1626.42</v>
      </c>
      <c r="M1741" s="1194">
        <f t="shared" si="271"/>
        <v>0.01154252899005177</v>
      </c>
      <c r="N1741" s="1074">
        <v>333.3</v>
      </c>
      <c r="O1741" s="1075">
        <f t="shared" si="268"/>
        <v>3.847124912384255</v>
      </c>
      <c r="P1741" s="1195">
        <f t="shared" si="269"/>
        <v>692.5517394031062</v>
      </c>
      <c r="Q1741" s="1076">
        <f t="shared" si="270"/>
        <v>230.82749474305533</v>
      </c>
    </row>
    <row r="1742" spans="1:17" ht="11.25">
      <c r="A1742" s="1694"/>
      <c r="B1742" s="1071">
        <v>5</v>
      </c>
      <c r="C1742" s="1072" t="s">
        <v>946</v>
      </c>
      <c r="D1742" s="1071">
        <v>65</v>
      </c>
      <c r="E1742" s="1071" t="s">
        <v>57</v>
      </c>
      <c r="F1742" s="1073">
        <v>42</v>
      </c>
      <c r="G1742" s="1073">
        <v>4.04175</v>
      </c>
      <c r="H1742" s="1073">
        <v>10.4</v>
      </c>
      <c r="I1742" s="1073">
        <v>27.55825</v>
      </c>
      <c r="J1742" s="1073"/>
      <c r="K1742" s="1197">
        <v>27.55825</v>
      </c>
      <c r="L1742" s="1073">
        <v>2338.13</v>
      </c>
      <c r="M1742" s="1194">
        <f t="shared" si="271"/>
        <v>0.011786448999841754</v>
      </c>
      <c r="N1742" s="1074">
        <v>333.3</v>
      </c>
      <c r="O1742" s="1075">
        <f t="shared" si="268"/>
        <v>3.928423451647257</v>
      </c>
      <c r="P1742" s="1195">
        <f t="shared" si="269"/>
        <v>707.1869399905053</v>
      </c>
      <c r="Q1742" s="1076">
        <f t="shared" si="270"/>
        <v>235.70540709883542</v>
      </c>
    </row>
    <row r="1743" spans="1:17" ht="11.25">
      <c r="A1743" s="1694"/>
      <c r="B1743" s="1071">
        <v>6</v>
      </c>
      <c r="C1743" s="1072" t="s">
        <v>947</v>
      </c>
      <c r="D1743" s="1071">
        <v>20</v>
      </c>
      <c r="E1743" s="1071" t="s">
        <v>57</v>
      </c>
      <c r="F1743" s="1073">
        <v>17.364</v>
      </c>
      <c r="G1743" s="1073">
        <v>1.377</v>
      </c>
      <c r="H1743" s="1073">
        <v>3.2</v>
      </c>
      <c r="I1743" s="1073">
        <v>12.786999999999999</v>
      </c>
      <c r="J1743" s="1073"/>
      <c r="K1743" s="1197">
        <v>12.786999999999999</v>
      </c>
      <c r="L1743" s="1073">
        <v>1061.98</v>
      </c>
      <c r="M1743" s="1194">
        <f t="shared" si="271"/>
        <v>0.012040716397672272</v>
      </c>
      <c r="N1743" s="1074">
        <v>333.3</v>
      </c>
      <c r="O1743" s="1075">
        <f t="shared" si="268"/>
        <v>4.013170775344168</v>
      </c>
      <c r="P1743" s="1195">
        <f t="shared" si="269"/>
        <v>722.4429838603363</v>
      </c>
      <c r="Q1743" s="1076">
        <f t="shared" si="270"/>
        <v>240.7902465206501</v>
      </c>
    </row>
    <row r="1744" spans="1:17" ht="11.25">
      <c r="A1744" s="1694"/>
      <c r="B1744" s="1071">
        <v>7</v>
      </c>
      <c r="C1744" s="1072" t="s">
        <v>948</v>
      </c>
      <c r="D1744" s="1071">
        <v>20</v>
      </c>
      <c r="E1744" s="1071" t="s">
        <v>57</v>
      </c>
      <c r="F1744" s="1073">
        <v>21.15</v>
      </c>
      <c r="G1744" s="1073">
        <v>1.8105</v>
      </c>
      <c r="H1744" s="1073">
        <v>3.2</v>
      </c>
      <c r="I1744" s="1073">
        <v>16.139499999999998</v>
      </c>
      <c r="J1744" s="1073"/>
      <c r="K1744" s="1197">
        <v>16.139499999999998</v>
      </c>
      <c r="L1744" s="1073">
        <v>1276.41</v>
      </c>
      <c r="M1744" s="1194">
        <f t="shared" si="271"/>
        <v>0.012644448100531959</v>
      </c>
      <c r="N1744" s="1074">
        <v>333.3</v>
      </c>
      <c r="O1744" s="1075">
        <f t="shared" si="268"/>
        <v>4.214394551907302</v>
      </c>
      <c r="P1744" s="1195">
        <f t="shared" si="269"/>
        <v>758.6668860319176</v>
      </c>
      <c r="Q1744" s="1076">
        <f t="shared" si="270"/>
        <v>252.86367311443814</v>
      </c>
    </row>
    <row r="1745" spans="1:17" ht="11.25">
      <c r="A1745" s="1694"/>
      <c r="B1745" s="1071">
        <v>8</v>
      </c>
      <c r="C1745" s="1072" t="s">
        <v>949</v>
      </c>
      <c r="D1745" s="1071">
        <v>36</v>
      </c>
      <c r="E1745" s="1071" t="s">
        <v>57</v>
      </c>
      <c r="F1745" s="1073">
        <v>28.98629</v>
      </c>
      <c r="G1745" s="1073">
        <v>2.754</v>
      </c>
      <c r="H1745" s="1073">
        <v>5.76</v>
      </c>
      <c r="I1745" s="1073">
        <v>20.47229</v>
      </c>
      <c r="J1745" s="1073"/>
      <c r="K1745" s="1197">
        <v>20.47229</v>
      </c>
      <c r="L1745" s="1073">
        <v>1527.82</v>
      </c>
      <c r="M1745" s="1194">
        <f t="shared" si="271"/>
        <v>0.013399674045371839</v>
      </c>
      <c r="N1745" s="1074">
        <v>333.3</v>
      </c>
      <c r="O1745" s="1075">
        <f t="shared" si="268"/>
        <v>4.466111359322434</v>
      </c>
      <c r="P1745" s="1195">
        <f t="shared" si="269"/>
        <v>803.9804427223103</v>
      </c>
      <c r="Q1745" s="1076">
        <f t="shared" si="270"/>
        <v>267.96668155934606</v>
      </c>
    </row>
    <row r="1746" spans="1:17" ht="11.25">
      <c r="A1746" s="1694"/>
      <c r="B1746" s="1071">
        <v>9</v>
      </c>
      <c r="C1746" s="1072" t="s">
        <v>950</v>
      </c>
      <c r="D1746" s="1071">
        <v>32</v>
      </c>
      <c r="E1746" s="1071" t="s">
        <v>57</v>
      </c>
      <c r="F1746" s="1073">
        <v>32.602</v>
      </c>
      <c r="G1746" s="1073">
        <v>3.9015</v>
      </c>
      <c r="H1746" s="1073">
        <v>5.12</v>
      </c>
      <c r="I1746" s="1073">
        <v>23.580499999999997</v>
      </c>
      <c r="J1746" s="1073"/>
      <c r="K1746" s="1197">
        <v>23.580499999999997</v>
      </c>
      <c r="L1746" s="1073">
        <v>1704.18</v>
      </c>
      <c r="M1746" s="1194">
        <f t="shared" si="271"/>
        <v>0.01383685995610792</v>
      </c>
      <c r="N1746" s="1074">
        <v>333.3</v>
      </c>
      <c r="O1746" s="1075">
        <f t="shared" si="268"/>
        <v>4.61182542337077</v>
      </c>
      <c r="P1746" s="1195">
        <f t="shared" si="269"/>
        <v>830.2115973664752</v>
      </c>
      <c r="Q1746" s="1076">
        <f t="shared" si="270"/>
        <v>276.70952540224624</v>
      </c>
    </row>
    <row r="1747" spans="1:17" ht="12" thickBot="1">
      <c r="A1747" s="1695"/>
      <c r="B1747" s="1198">
        <v>10</v>
      </c>
      <c r="C1747" s="1199" t="s">
        <v>951</v>
      </c>
      <c r="D1747" s="1198">
        <v>19</v>
      </c>
      <c r="E1747" s="1198" t="s">
        <v>57</v>
      </c>
      <c r="F1747" s="1200">
        <v>18.416</v>
      </c>
      <c r="G1747" s="1200">
        <v>1.53</v>
      </c>
      <c r="H1747" s="1200">
        <v>3.04</v>
      </c>
      <c r="I1747" s="1200">
        <v>13.846</v>
      </c>
      <c r="J1747" s="1200"/>
      <c r="K1747" s="1201">
        <f>+I1747</f>
        <v>13.846</v>
      </c>
      <c r="L1747" s="1200">
        <v>986.21</v>
      </c>
      <c r="M1747" s="1435">
        <f t="shared" si="271"/>
        <v>0.014039606169071496</v>
      </c>
      <c r="N1747" s="1202">
        <v>333.3</v>
      </c>
      <c r="O1747" s="1203">
        <f t="shared" si="268"/>
        <v>4.67940073615153</v>
      </c>
      <c r="P1747" s="1203">
        <f t="shared" si="269"/>
        <v>842.3763701442898</v>
      </c>
      <c r="Q1747" s="1204">
        <f t="shared" si="270"/>
        <v>280.7640441690918</v>
      </c>
    </row>
    <row r="1748" spans="1:17" ht="11.25">
      <c r="A1748" s="1696" t="s">
        <v>30</v>
      </c>
      <c r="B1748" s="115">
        <v>1</v>
      </c>
      <c r="C1748" s="1418" t="s">
        <v>952</v>
      </c>
      <c r="D1748" s="580">
        <v>8</v>
      </c>
      <c r="E1748" s="580" t="s">
        <v>57</v>
      </c>
      <c r="F1748" s="622">
        <v>10.51</v>
      </c>
      <c r="G1748" s="622">
        <v>0.459</v>
      </c>
      <c r="H1748" s="622">
        <v>0.08</v>
      </c>
      <c r="I1748" s="622">
        <v>9.971</v>
      </c>
      <c r="J1748" s="622"/>
      <c r="K1748" s="1432">
        <f>+I1748</f>
        <v>9.971</v>
      </c>
      <c r="L1748" s="622">
        <v>509.62</v>
      </c>
      <c r="M1748" s="582">
        <f>K1748/L1748</f>
        <v>0.019565558651544288</v>
      </c>
      <c r="N1748" s="583">
        <v>333.3</v>
      </c>
      <c r="O1748" s="584">
        <f>M1748*N1748</f>
        <v>6.521200698559711</v>
      </c>
      <c r="P1748" s="584">
        <f>M1748*60*1000</f>
        <v>1173.9335190926572</v>
      </c>
      <c r="Q1748" s="585">
        <f>P1748*N1748/1000</f>
        <v>391.27204191358265</v>
      </c>
    </row>
    <row r="1749" spans="1:17" ht="11.25">
      <c r="A1749" s="1697"/>
      <c r="B1749" s="116">
        <v>2</v>
      </c>
      <c r="C1749" s="586" t="s">
        <v>953</v>
      </c>
      <c r="D1749" s="524">
        <v>4</v>
      </c>
      <c r="E1749" s="524" t="s">
        <v>57</v>
      </c>
      <c r="F1749" s="527">
        <v>3.616</v>
      </c>
      <c r="G1749" s="527">
        <v>0</v>
      </c>
      <c r="H1749" s="527">
        <v>0</v>
      </c>
      <c r="I1749" s="527">
        <v>3.616</v>
      </c>
      <c r="J1749" s="527"/>
      <c r="K1749" s="623">
        <f>+I1749</f>
        <v>3.616</v>
      </c>
      <c r="L1749" s="527">
        <v>183.78</v>
      </c>
      <c r="M1749" s="587">
        <f aca="true" t="shared" si="272" ref="M1749:M1757">K1749/L1749</f>
        <v>0.01967569920557188</v>
      </c>
      <c r="N1749" s="589">
        <v>333.3</v>
      </c>
      <c r="O1749" s="319">
        <f aca="true" t="shared" si="273" ref="O1749:O1757">M1749*N1749</f>
        <v>6.557910545217108</v>
      </c>
      <c r="P1749" s="584">
        <f aca="true" t="shared" si="274" ref="P1749:P1757">M1749*60*1000</f>
        <v>1180.5419523343128</v>
      </c>
      <c r="Q1749" s="320">
        <f aca="true" t="shared" si="275" ref="Q1749:Q1757">P1749*N1749/1000</f>
        <v>393.4746327130265</v>
      </c>
    </row>
    <row r="1750" spans="1:17" ht="11.25">
      <c r="A1750" s="1697"/>
      <c r="B1750" s="116">
        <v>3</v>
      </c>
      <c r="C1750" s="586" t="s">
        <v>954</v>
      </c>
      <c r="D1750" s="524">
        <v>18</v>
      </c>
      <c r="E1750" s="524" t="s">
        <v>57</v>
      </c>
      <c r="F1750" s="527">
        <v>22</v>
      </c>
      <c r="G1750" s="527">
        <v>1.173</v>
      </c>
      <c r="H1750" s="527">
        <v>2.88</v>
      </c>
      <c r="I1750" s="527">
        <v>17.947</v>
      </c>
      <c r="J1750" s="527"/>
      <c r="K1750" s="623">
        <f aca="true" t="shared" si="276" ref="K1750:K1756">+I1750</f>
        <v>17.947</v>
      </c>
      <c r="L1750" s="527">
        <v>902.29</v>
      </c>
      <c r="M1750" s="587">
        <f t="shared" si="272"/>
        <v>0.0198905008367598</v>
      </c>
      <c r="N1750" s="589">
        <v>333.3</v>
      </c>
      <c r="O1750" s="319">
        <f t="shared" si="273"/>
        <v>6.629503928892041</v>
      </c>
      <c r="P1750" s="584">
        <f t="shared" si="274"/>
        <v>1193.4300502055878</v>
      </c>
      <c r="Q1750" s="320">
        <f t="shared" si="275"/>
        <v>397.77023573352244</v>
      </c>
    </row>
    <row r="1751" spans="1:17" ht="11.25">
      <c r="A1751" s="1697"/>
      <c r="B1751" s="116">
        <v>4</v>
      </c>
      <c r="C1751" s="586" t="s">
        <v>955</v>
      </c>
      <c r="D1751" s="524">
        <v>4</v>
      </c>
      <c r="E1751" s="524" t="s">
        <v>57</v>
      </c>
      <c r="F1751" s="527">
        <v>5.463</v>
      </c>
      <c r="G1751" s="527">
        <v>0.21420000000000003</v>
      </c>
      <c r="H1751" s="527">
        <v>0.64</v>
      </c>
      <c r="I1751" s="527">
        <v>4.6088000000000005</v>
      </c>
      <c r="J1751" s="527"/>
      <c r="K1751" s="623">
        <f t="shared" si="276"/>
        <v>4.6088000000000005</v>
      </c>
      <c r="L1751" s="527">
        <v>228.62</v>
      </c>
      <c r="M1751" s="587">
        <f t="shared" si="272"/>
        <v>0.020159216166564606</v>
      </c>
      <c r="N1751" s="589">
        <v>333.3</v>
      </c>
      <c r="O1751" s="319">
        <f t="shared" si="273"/>
        <v>6.719066748315983</v>
      </c>
      <c r="P1751" s="584">
        <f t="shared" si="274"/>
        <v>1209.5529699938763</v>
      </c>
      <c r="Q1751" s="320">
        <f t="shared" si="275"/>
        <v>403.144004898959</v>
      </c>
    </row>
    <row r="1752" spans="1:17" ht="11.25">
      <c r="A1752" s="1697"/>
      <c r="B1752" s="116">
        <v>5</v>
      </c>
      <c r="C1752" s="586" t="s">
        <v>956</v>
      </c>
      <c r="D1752" s="524">
        <v>11</v>
      </c>
      <c r="E1752" s="524" t="s">
        <v>57</v>
      </c>
      <c r="F1752" s="527">
        <v>11.461</v>
      </c>
      <c r="G1752" s="527">
        <v>0.765</v>
      </c>
      <c r="H1752" s="527">
        <v>1.76</v>
      </c>
      <c r="I1752" s="527">
        <v>8.936</v>
      </c>
      <c r="J1752" s="527"/>
      <c r="K1752" s="623">
        <f t="shared" si="276"/>
        <v>8.936</v>
      </c>
      <c r="L1752" s="527">
        <v>442.92</v>
      </c>
      <c r="M1752" s="587">
        <f t="shared" si="272"/>
        <v>0.020175200939221528</v>
      </c>
      <c r="N1752" s="589">
        <v>333.3</v>
      </c>
      <c r="O1752" s="319">
        <f t="shared" si="273"/>
        <v>6.724394473042535</v>
      </c>
      <c r="P1752" s="584">
        <f t="shared" si="274"/>
        <v>1210.5120563532917</v>
      </c>
      <c r="Q1752" s="320">
        <f t="shared" si="275"/>
        <v>403.4636683825521</v>
      </c>
    </row>
    <row r="1753" spans="1:17" ht="11.25">
      <c r="A1753" s="1697"/>
      <c r="B1753" s="116">
        <v>6</v>
      </c>
      <c r="C1753" s="586" t="s">
        <v>957</v>
      </c>
      <c r="D1753" s="524">
        <v>6</v>
      </c>
      <c r="E1753" s="524" t="s">
        <v>57</v>
      </c>
      <c r="F1753" s="527">
        <v>4.324</v>
      </c>
      <c r="G1753" s="527">
        <v>0</v>
      </c>
      <c r="H1753" s="527">
        <v>0</v>
      </c>
      <c r="I1753" s="527">
        <v>4.324</v>
      </c>
      <c r="J1753" s="527"/>
      <c r="K1753" s="623">
        <f t="shared" si="276"/>
        <v>4.324</v>
      </c>
      <c r="L1753" s="527">
        <v>212.89</v>
      </c>
      <c r="M1753" s="587">
        <f t="shared" si="272"/>
        <v>0.020310958711071445</v>
      </c>
      <c r="N1753" s="589">
        <v>333.3</v>
      </c>
      <c r="O1753" s="319">
        <f t="shared" si="273"/>
        <v>6.769642538400113</v>
      </c>
      <c r="P1753" s="584">
        <f t="shared" si="274"/>
        <v>1218.6575226642867</v>
      </c>
      <c r="Q1753" s="320">
        <f t="shared" si="275"/>
        <v>406.17855230400676</v>
      </c>
    </row>
    <row r="1754" spans="1:17" ht="11.25">
      <c r="A1754" s="1697"/>
      <c r="B1754" s="116">
        <v>7</v>
      </c>
      <c r="C1754" s="586" t="s">
        <v>958</v>
      </c>
      <c r="D1754" s="524">
        <v>6</v>
      </c>
      <c r="E1754" s="524" t="s">
        <v>57</v>
      </c>
      <c r="F1754" s="527">
        <v>3.928</v>
      </c>
      <c r="G1754" s="527">
        <v>0</v>
      </c>
      <c r="H1754" s="527">
        <v>0</v>
      </c>
      <c r="I1754" s="527">
        <v>3.928</v>
      </c>
      <c r="J1754" s="527"/>
      <c r="K1754" s="623">
        <f t="shared" si="276"/>
        <v>3.928</v>
      </c>
      <c r="L1754" s="527">
        <v>190.21</v>
      </c>
      <c r="M1754" s="587">
        <f t="shared" si="272"/>
        <v>0.02065085957625782</v>
      </c>
      <c r="N1754" s="589">
        <v>333.3</v>
      </c>
      <c r="O1754" s="319">
        <f t="shared" si="273"/>
        <v>6.882931496766732</v>
      </c>
      <c r="P1754" s="584">
        <f t="shared" si="274"/>
        <v>1239.0515745754692</v>
      </c>
      <c r="Q1754" s="320">
        <f t="shared" si="275"/>
        <v>412.9758898060039</v>
      </c>
    </row>
    <row r="1755" spans="1:17" ht="11.25">
      <c r="A1755" s="1697"/>
      <c r="B1755" s="116">
        <v>8</v>
      </c>
      <c r="C1755" s="586" t="s">
        <v>959</v>
      </c>
      <c r="D1755" s="524">
        <v>15</v>
      </c>
      <c r="E1755" s="524" t="s">
        <v>57</v>
      </c>
      <c r="F1755" s="527">
        <v>22.347</v>
      </c>
      <c r="G1755" s="527">
        <v>1.9635</v>
      </c>
      <c r="H1755" s="527">
        <v>2.4</v>
      </c>
      <c r="I1755" s="527">
        <v>17.983500000000003</v>
      </c>
      <c r="J1755" s="527"/>
      <c r="K1755" s="623">
        <f t="shared" si="276"/>
        <v>17.983500000000003</v>
      </c>
      <c r="L1755" s="527">
        <v>826.86</v>
      </c>
      <c r="M1755" s="587">
        <f t="shared" si="272"/>
        <v>0.021749147376823166</v>
      </c>
      <c r="N1755" s="589">
        <v>333.3</v>
      </c>
      <c r="O1755" s="319">
        <f t="shared" si="273"/>
        <v>7.248990820695162</v>
      </c>
      <c r="P1755" s="584">
        <f t="shared" si="274"/>
        <v>1304.94884260939</v>
      </c>
      <c r="Q1755" s="320">
        <f t="shared" si="275"/>
        <v>434.9394492417097</v>
      </c>
    </row>
    <row r="1756" spans="1:17" ht="11.25">
      <c r="A1756" s="1697"/>
      <c r="B1756" s="116">
        <v>9</v>
      </c>
      <c r="C1756" s="586" t="s">
        <v>960</v>
      </c>
      <c r="D1756" s="524">
        <v>5</v>
      </c>
      <c r="E1756" s="524" t="s">
        <v>57</v>
      </c>
      <c r="F1756" s="527">
        <v>5.874</v>
      </c>
      <c r="G1756" s="527">
        <v>0.255</v>
      </c>
      <c r="H1756" s="527">
        <v>0.8</v>
      </c>
      <c r="I1756" s="527">
        <v>4.819</v>
      </c>
      <c r="J1756" s="527"/>
      <c r="K1756" s="623">
        <f t="shared" si="276"/>
        <v>4.819</v>
      </c>
      <c r="L1756" s="527">
        <v>220.11</v>
      </c>
      <c r="M1756" s="587">
        <f t="shared" si="272"/>
        <v>0.021893598655217845</v>
      </c>
      <c r="N1756" s="589">
        <v>333.3</v>
      </c>
      <c r="O1756" s="319">
        <f t="shared" si="273"/>
        <v>7.297136431784108</v>
      </c>
      <c r="P1756" s="584">
        <f t="shared" si="274"/>
        <v>1313.6159193130707</v>
      </c>
      <c r="Q1756" s="320">
        <f t="shared" si="275"/>
        <v>437.8281859070465</v>
      </c>
    </row>
    <row r="1757" spans="1:17" ht="12" thickBot="1">
      <c r="A1757" s="1698"/>
      <c r="B1757" s="119">
        <v>10</v>
      </c>
      <c r="C1757" s="624" t="s">
        <v>961</v>
      </c>
      <c r="D1757" s="531">
        <v>8</v>
      </c>
      <c r="E1757" s="531" t="s">
        <v>57</v>
      </c>
      <c r="F1757" s="534">
        <v>9.9</v>
      </c>
      <c r="G1757" s="534">
        <v>0.714</v>
      </c>
      <c r="H1757" s="534">
        <v>0.07</v>
      </c>
      <c r="I1757" s="534">
        <v>9.116</v>
      </c>
      <c r="J1757" s="534"/>
      <c r="K1757" s="623">
        <f>+I1757</f>
        <v>9.116</v>
      </c>
      <c r="L1757" s="534">
        <v>412.72</v>
      </c>
      <c r="M1757" s="590">
        <f t="shared" si="272"/>
        <v>0.022087613878658652</v>
      </c>
      <c r="N1757" s="626">
        <v>333.3</v>
      </c>
      <c r="O1757" s="323">
        <f t="shared" si="273"/>
        <v>7.361801705756929</v>
      </c>
      <c r="P1757" s="323">
        <f t="shared" si="274"/>
        <v>1325.256832719519</v>
      </c>
      <c r="Q1757" s="324">
        <f t="shared" si="275"/>
        <v>441.7081023454157</v>
      </c>
    </row>
    <row r="1758" spans="1:17" ht="11.25">
      <c r="A1758" s="1699" t="s">
        <v>125</v>
      </c>
      <c r="B1758" s="24">
        <v>1</v>
      </c>
      <c r="C1758" s="117" t="s">
        <v>962</v>
      </c>
      <c r="D1758" s="441">
        <v>2</v>
      </c>
      <c r="E1758" s="441" t="s">
        <v>57</v>
      </c>
      <c r="F1758" s="265">
        <v>2.596</v>
      </c>
      <c r="G1758" s="265">
        <v>0.1785</v>
      </c>
      <c r="H1758" s="265">
        <v>0.02</v>
      </c>
      <c r="I1758" s="265">
        <v>2.3975</v>
      </c>
      <c r="J1758" s="265"/>
      <c r="K1758" s="399">
        <f>+I1758</f>
        <v>2.3975</v>
      </c>
      <c r="L1758" s="390">
        <v>107.98</v>
      </c>
      <c r="M1758" s="363">
        <f>+K1758/L1758</f>
        <v>0.022203185775143543</v>
      </c>
      <c r="N1758" s="364">
        <v>333.3</v>
      </c>
      <c r="O1758" s="365">
        <f>M1758*N1758</f>
        <v>7.4003218188553435</v>
      </c>
      <c r="P1758" s="365">
        <f>M1758*60*1000</f>
        <v>1332.1911465086127</v>
      </c>
      <c r="Q1758" s="366">
        <f>P1758*N1758/1000</f>
        <v>444.0193091313206</v>
      </c>
    </row>
    <row r="1759" spans="1:17" ht="11.25">
      <c r="A1759" s="1700"/>
      <c r="B1759" s="26">
        <v>2</v>
      </c>
      <c r="C1759" s="442" t="s">
        <v>963</v>
      </c>
      <c r="D1759" s="443">
        <v>4</v>
      </c>
      <c r="E1759" s="443" t="s">
        <v>57</v>
      </c>
      <c r="F1759" s="271">
        <v>5.971</v>
      </c>
      <c r="G1759" s="271">
        <v>0</v>
      </c>
      <c r="H1759" s="271">
        <v>0</v>
      </c>
      <c r="I1759" s="271">
        <v>5.971</v>
      </c>
      <c r="J1759" s="271"/>
      <c r="K1759" s="400">
        <f>+I1759</f>
        <v>5.971</v>
      </c>
      <c r="L1759" s="271">
        <v>253.29</v>
      </c>
      <c r="M1759" s="445">
        <f>+K1759/L1759</f>
        <v>0.023573769197362707</v>
      </c>
      <c r="N1759" s="446">
        <v>333.3</v>
      </c>
      <c r="O1759" s="447">
        <f aca="true" t="shared" si="277" ref="O1759:O1767">M1759*N1759</f>
        <v>7.857137273480991</v>
      </c>
      <c r="P1759" s="365">
        <f aca="true" t="shared" si="278" ref="P1759:P1766">M1759*60*1000</f>
        <v>1414.4261518417625</v>
      </c>
      <c r="Q1759" s="448">
        <f aca="true" t="shared" si="279" ref="Q1759:Q1767">P1759*N1759/1000</f>
        <v>471.42823640885945</v>
      </c>
    </row>
    <row r="1760" spans="1:17" ht="11.25">
      <c r="A1760" s="1700"/>
      <c r="B1760" s="26">
        <v>3</v>
      </c>
      <c r="C1760" s="442" t="s">
        <v>964</v>
      </c>
      <c r="D1760" s="443">
        <v>4</v>
      </c>
      <c r="E1760" s="443" t="s">
        <v>57</v>
      </c>
      <c r="F1760" s="271">
        <v>5.164560000000001</v>
      </c>
      <c r="G1760" s="271">
        <v>0.320484</v>
      </c>
      <c r="H1760" s="271">
        <v>0.08896</v>
      </c>
      <c r="I1760" s="271">
        <v>4.755116000000001</v>
      </c>
      <c r="J1760" s="271"/>
      <c r="K1760" s="400">
        <f aca="true" t="shared" si="280" ref="K1760:K1767">+I1760</f>
        <v>4.755116000000001</v>
      </c>
      <c r="L1760" s="271">
        <v>193.93</v>
      </c>
      <c r="M1760" s="445">
        <f aca="true" t="shared" si="281" ref="M1760:M1767">+K1760/L1760</f>
        <v>0.02451975455061105</v>
      </c>
      <c r="N1760" s="446">
        <v>333.3</v>
      </c>
      <c r="O1760" s="447">
        <f t="shared" si="277"/>
        <v>8.172434191718663</v>
      </c>
      <c r="P1760" s="365">
        <f t="shared" si="278"/>
        <v>1471.185273036663</v>
      </c>
      <c r="Q1760" s="448">
        <f t="shared" si="279"/>
        <v>490.3460515031198</v>
      </c>
    </row>
    <row r="1761" spans="1:17" ht="11.25">
      <c r="A1761" s="1700"/>
      <c r="B1761" s="26">
        <v>4</v>
      </c>
      <c r="C1761" s="442" t="s">
        <v>965</v>
      </c>
      <c r="D1761" s="443">
        <v>7</v>
      </c>
      <c r="E1761" s="443" t="s">
        <v>57</v>
      </c>
      <c r="F1761" s="271">
        <v>9.127</v>
      </c>
      <c r="G1761" s="271">
        <v>0</v>
      </c>
      <c r="H1761" s="271">
        <v>0</v>
      </c>
      <c r="I1761" s="271">
        <v>9.127</v>
      </c>
      <c r="J1761" s="271"/>
      <c r="K1761" s="400">
        <f t="shared" si="280"/>
        <v>9.127</v>
      </c>
      <c r="L1761" s="271">
        <v>366.13</v>
      </c>
      <c r="M1761" s="445">
        <f t="shared" si="281"/>
        <v>0.02492830415426215</v>
      </c>
      <c r="N1761" s="446">
        <v>333.3</v>
      </c>
      <c r="O1761" s="447">
        <f t="shared" si="277"/>
        <v>8.308603774615575</v>
      </c>
      <c r="P1761" s="365">
        <f t="shared" si="278"/>
        <v>1495.698249255729</v>
      </c>
      <c r="Q1761" s="448">
        <f t="shared" si="279"/>
        <v>498.5162264769345</v>
      </c>
    </row>
    <row r="1762" spans="1:17" ht="11.25">
      <c r="A1762" s="1700"/>
      <c r="B1762" s="26">
        <v>5</v>
      </c>
      <c r="C1762" s="442" t="s">
        <v>966</v>
      </c>
      <c r="D1762" s="443">
        <v>6</v>
      </c>
      <c r="E1762" s="443" t="s">
        <v>57</v>
      </c>
      <c r="F1762" s="271">
        <v>6.105</v>
      </c>
      <c r="G1762" s="271">
        <v>0</v>
      </c>
      <c r="H1762" s="271">
        <v>0</v>
      </c>
      <c r="I1762" s="271">
        <v>6.105</v>
      </c>
      <c r="J1762" s="271"/>
      <c r="K1762" s="400">
        <f t="shared" si="280"/>
        <v>6.105</v>
      </c>
      <c r="L1762" s="271">
        <v>234.73</v>
      </c>
      <c r="M1762" s="445">
        <f t="shared" si="281"/>
        <v>0.02600860563200273</v>
      </c>
      <c r="N1762" s="446">
        <v>333.3</v>
      </c>
      <c r="O1762" s="447">
        <f t="shared" si="277"/>
        <v>8.66866825714651</v>
      </c>
      <c r="P1762" s="365">
        <f t="shared" si="278"/>
        <v>1560.5163379201636</v>
      </c>
      <c r="Q1762" s="448">
        <f t="shared" si="279"/>
        <v>520.1200954287906</v>
      </c>
    </row>
    <row r="1763" spans="1:17" ht="11.25">
      <c r="A1763" s="1700"/>
      <c r="B1763" s="26">
        <v>6</v>
      </c>
      <c r="C1763" s="442" t="s">
        <v>967</v>
      </c>
      <c r="D1763" s="443">
        <v>7.5</v>
      </c>
      <c r="E1763" s="443" t="s">
        <v>57</v>
      </c>
      <c r="F1763" s="271">
        <v>8.483</v>
      </c>
      <c r="G1763" s="271">
        <v>0.357</v>
      </c>
      <c r="H1763" s="271">
        <v>1.2</v>
      </c>
      <c r="I1763" s="271">
        <v>6.926000000000001</v>
      </c>
      <c r="J1763" s="271"/>
      <c r="K1763" s="400">
        <f t="shared" si="280"/>
        <v>6.926000000000001</v>
      </c>
      <c r="L1763" s="271">
        <v>265.25</v>
      </c>
      <c r="M1763" s="445">
        <f t="shared" si="281"/>
        <v>0.02611121583411876</v>
      </c>
      <c r="N1763" s="446">
        <v>333.3</v>
      </c>
      <c r="O1763" s="447">
        <f t="shared" si="277"/>
        <v>8.702868237511783</v>
      </c>
      <c r="P1763" s="365">
        <f t="shared" si="278"/>
        <v>1566.6729500471256</v>
      </c>
      <c r="Q1763" s="448">
        <f t="shared" si="279"/>
        <v>522.172094250707</v>
      </c>
    </row>
    <row r="1764" spans="1:17" ht="11.25">
      <c r="A1764" s="1700"/>
      <c r="B1764" s="26">
        <v>7</v>
      </c>
      <c r="C1764" s="442" t="s">
        <v>968</v>
      </c>
      <c r="D1764" s="443">
        <v>4</v>
      </c>
      <c r="E1764" s="443" t="s">
        <v>57</v>
      </c>
      <c r="F1764" s="271">
        <v>4.885</v>
      </c>
      <c r="G1764" s="271">
        <v>0.0663</v>
      </c>
      <c r="H1764" s="271">
        <v>0.64</v>
      </c>
      <c r="I1764" s="271">
        <v>4.1787</v>
      </c>
      <c r="J1764" s="271"/>
      <c r="K1764" s="400">
        <f t="shared" si="280"/>
        <v>4.1787</v>
      </c>
      <c r="L1764" s="271">
        <v>151.85</v>
      </c>
      <c r="M1764" s="445">
        <f t="shared" si="281"/>
        <v>0.02751860388541324</v>
      </c>
      <c r="N1764" s="446">
        <v>333.3</v>
      </c>
      <c r="O1764" s="447">
        <f t="shared" si="277"/>
        <v>9.171950675008233</v>
      </c>
      <c r="P1764" s="365">
        <f t="shared" si="278"/>
        <v>1651.1162331247945</v>
      </c>
      <c r="Q1764" s="448">
        <f t="shared" si="279"/>
        <v>550.317040500494</v>
      </c>
    </row>
    <row r="1765" spans="1:17" ht="11.25">
      <c r="A1765" s="1700"/>
      <c r="B1765" s="26">
        <v>8</v>
      </c>
      <c r="C1765" s="442" t="s">
        <v>969</v>
      </c>
      <c r="D1765" s="443">
        <v>8</v>
      </c>
      <c r="E1765" s="443" t="s">
        <v>57</v>
      </c>
      <c r="F1765" s="271">
        <v>11.056</v>
      </c>
      <c r="G1765" s="271">
        <v>0</v>
      </c>
      <c r="H1765" s="271">
        <v>0</v>
      </c>
      <c r="I1765" s="271">
        <v>11.056</v>
      </c>
      <c r="J1765" s="271"/>
      <c r="K1765" s="400">
        <f t="shared" si="280"/>
        <v>11.056</v>
      </c>
      <c r="L1765" s="271">
        <v>397.76</v>
      </c>
      <c r="M1765" s="445">
        <f t="shared" si="281"/>
        <v>0.027795655671761864</v>
      </c>
      <c r="N1765" s="446">
        <v>333.3</v>
      </c>
      <c r="O1765" s="447">
        <f t="shared" si="277"/>
        <v>9.26429203539823</v>
      </c>
      <c r="P1765" s="365">
        <f t="shared" si="278"/>
        <v>1667.739340305712</v>
      </c>
      <c r="Q1765" s="448">
        <f t="shared" si="279"/>
        <v>555.8575221238939</v>
      </c>
    </row>
    <row r="1766" spans="1:17" ht="11.25">
      <c r="A1766" s="1700"/>
      <c r="B1766" s="26">
        <v>9</v>
      </c>
      <c r="C1766" s="611" t="s">
        <v>970</v>
      </c>
      <c r="D1766" s="443">
        <v>16</v>
      </c>
      <c r="E1766" s="443" t="s">
        <v>57</v>
      </c>
      <c r="F1766" s="271">
        <v>17.118</v>
      </c>
      <c r="G1766" s="271">
        <v>1.8105</v>
      </c>
      <c r="H1766" s="271">
        <v>0.16</v>
      </c>
      <c r="I1766" s="271">
        <v>15.1475</v>
      </c>
      <c r="J1766" s="442"/>
      <c r="K1766" s="400">
        <f t="shared" si="280"/>
        <v>15.1475</v>
      </c>
      <c r="L1766" s="271">
        <v>507.62</v>
      </c>
      <c r="M1766" s="445">
        <f t="shared" si="281"/>
        <v>0.029840234821323038</v>
      </c>
      <c r="N1766" s="446">
        <v>333.3</v>
      </c>
      <c r="O1766" s="447">
        <f t="shared" si="277"/>
        <v>9.945750265946968</v>
      </c>
      <c r="P1766" s="365">
        <f t="shared" si="278"/>
        <v>1790.4140892793823</v>
      </c>
      <c r="Q1766" s="448">
        <f t="shared" si="279"/>
        <v>596.7450159568182</v>
      </c>
    </row>
    <row r="1767" spans="1:17" ht="12" thickBot="1">
      <c r="A1767" s="1701"/>
      <c r="B1767" s="29">
        <v>10</v>
      </c>
      <c r="C1767" s="612" t="s">
        <v>971</v>
      </c>
      <c r="D1767" s="450">
        <v>3</v>
      </c>
      <c r="E1767" s="450" t="s">
        <v>57</v>
      </c>
      <c r="F1767" s="272">
        <v>4.861</v>
      </c>
      <c r="G1767" s="449">
        <v>0</v>
      </c>
      <c r="H1767" s="449">
        <v>0</v>
      </c>
      <c r="I1767" s="272">
        <f>+F1767</f>
        <v>4.861</v>
      </c>
      <c r="J1767" s="449"/>
      <c r="K1767" s="400">
        <f t="shared" si="280"/>
        <v>4.861</v>
      </c>
      <c r="L1767" s="272">
        <v>145.55</v>
      </c>
      <c r="M1767" s="445">
        <f t="shared" si="281"/>
        <v>0.03339745791824115</v>
      </c>
      <c r="N1767" s="453">
        <v>333.3</v>
      </c>
      <c r="O1767" s="455">
        <f t="shared" si="277"/>
        <v>11.131372724149776</v>
      </c>
      <c r="P1767" s="455">
        <f>M1767*60*1000</f>
        <v>2003.847475094469</v>
      </c>
      <c r="Q1767" s="273">
        <f t="shared" si="279"/>
        <v>667.8823634489866</v>
      </c>
    </row>
  </sheetData>
  <sheetProtection/>
  <mergeCells count="714">
    <mergeCell ref="A1429:A1438"/>
    <mergeCell ref="A1439:A1448"/>
    <mergeCell ref="A910:Q910"/>
    <mergeCell ref="A911:Q911"/>
    <mergeCell ref="N913:N914"/>
    <mergeCell ref="O913:O914"/>
    <mergeCell ref="P913:P914"/>
    <mergeCell ref="Q913:Q914"/>
    <mergeCell ref="A916:A925"/>
    <mergeCell ref="A926:A935"/>
    <mergeCell ref="E913:E914"/>
    <mergeCell ref="F913:I913"/>
    <mergeCell ref="J913:J914"/>
    <mergeCell ref="K913:K914"/>
    <mergeCell ref="L913:L914"/>
    <mergeCell ref="M913:M914"/>
    <mergeCell ref="A1153:A1162"/>
    <mergeCell ref="A913:A915"/>
    <mergeCell ref="B913:B915"/>
    <mergeCell ref="C913:C915"/>
    <mergeCell ref="D913:D914"/>
    <mergeCell ref="A936:A945"/>
    <mergeCell ref="A946:A955"/>
    <mergeCell ref="A1098:Q1098"/>
    <mergeCell ref="A1099:Q1099"/>
    <mergeCell ref="A1104:A1112"/>
    <mergeCell ref="L1101:L1102"/>
    <mergeCell ref="M1101:M1102"/>
    <mergeCell ref="N1101:N1102"/>
    <mergeCell ref="O1101:O1102"/>
    <mergeCell ref="P1101:P1102"/>
    <mergeCell ref="Q1101:Q1102"/>
    <mergeCell ref="E960:E961"/>
    <mergeCell ref="D960:D961"/>
    <mergeCell ref="C960:C962"/>
    <mergeCell ref="B960:B962"/>
    <mergeCell ref="A1005:Q1005"/>
    <mergeCell ref="Q1006:Q1007"/>
    <mergeCell ref="E1006:E1007"/>
    <mergeCell ref="P1006:P1007"/>
    <mergeCell ref="M1006:M1007"/>
    <mergeCell ref="P960:P961"/>
    <mergeCell ref="M960:M961"/>
    <mergeCell ref="N960:N961"/>
    <mergeCell ref="K960:K961"/>
    <mergeCell ref="A1086:A1095"/>
    <mergeCell ref="A993:A1002"/>
    <mergeCell ref="C1053:C1055"/>
    <mergeCell ref="A887:A896"/>
    <mergeCell ref="A897:A906"/>
    <mergeCell ref="A840:Q840"/>
    <mergeCell ref="A841:Q841"/>
    <mergeCell ref="A1101:A1103"/>
    <mergeCell ref="B1101:B1103"/>
    <mergeCell ref="C1101:C1103"/>
    <mergeCell ref="D1101:D1102"/>
    <mergeCell ref="E1101:E1102"/>
    <mergeCell ref="F1101:I1101"/>
    <mergeCell ref="P843:P844"/>
    <mergeCell ref="Q843:Q844"/>
    <mergeCell ref="A847:A856"/>
    <mergeCell ref="A857:A866"/>
    <mergeCell ref="A867:A876"/>
    <mergeCell ref="A877:A886"/>
    <mergeCell ref="J843:J844"/>
    <mergeCell ref="K843:K844"/>
    <mergeCell ref="L843:L844"/>
    <mergeCell ref="M843:M844"/>
    <mergeCell ref="N843:N844"/>
    <mergeCell ref="O843:O844"/>
    <mergeCell ref="Q960:Q961"/>
    <mergeCell ref="J960:J961"/>
    <mergeCell ref="A817:A826"/>
    <mergeCell ref="A827:A836"/>
    <mergeCell ref="A769:Q769"/>
    <mergeCell ref="A770:Q770"/>
    <mergeCell ref="A843:A845"/>
    <mergeCell ref="B843:B845"/>
    <mergeCell ref="C843:C845"/>
    <mergeCell ref="D843:D844"/>
    <mergeCell ref="E843:E844"/>
    <mergeCell ref="F843:I843"/>
    <mergeCell ref="P773:P774"/>
    <mergeCell ref="Q773:Q774"/>
    <mergeCell ref="A777:A786"/>
    <mergeCell ref="A787:A796"/>
    <mergeCell ref="A797:A806"/>
    <mergeCell ref="A807:A816"/>
    <mergeCell ref="J773:J774"/>
    <mergeCell ref="K773:K774"/>
    <mergeCell ref="L773:L774"/>
    <mergeCell ref="M773:M774"/>
    <mergeCell ref="N773:N774"/>
    <mergeCell ref="O773:O774"/>
    <mergeCell ref="A747:A756"/>
    <mergeCell ref="A757:A766"/>
    <mergeCell ref="A700:Q700"/>
    <mergeCell ref="A701:Q701"/>
    <mergeCell ref="A773:A775"/>
    <mergeCell ref="B773:B775"/>
    <mergeCell ref="C773:C775"/>
    <mergeCell ref="D773:D774"/>
    <mergeCell ref="E773:E774"/>
    <mergeCell ref="F773:I773"/>
    <mergeCell ref="P703:P704"/>
    <mergeCell ref="Q703:Q704"/>
    <mergeCell ref="A707:A716"/>
    <mergeCell ref="A717:A726"/>
    <mergeCell ref="A727:A736"/>
    <mergeCell ref="A737:A746"/>
    <mergeCell ref="J703:J704"/>
    <mergeCell ref="K703:K704"/>
    <mergeCell ref="L703:L704"/>
    <mergeCell ref="M703:M704"/>
    <mergeCell ref="N703:N704"/>
    <mergeCell ref="O703:O704"/>
    <mergeCell ref="A677:A686"/>
    <mergeCell ref="A687:A696"/>
    <mergeCell ref="A630:Q630"/>
    <mergeCell ref="A631:Q631"/>
    <mergeCell ref="A703:A705"/>
    <mergeCell ref="B703:B705"/>
    <mergeCell ref="C703:C705"/>
    <mergeCell ref="D703:D704"/>
    <mergeCell ref="E703:E704"/>
    <mergeCell ref="F703:I703"/>
    <mergeCell ref="P633:P634"/>
    <mergeCell ref="Q633:Q634"/>
    <mergeCell ref="A637:A646"/>
    <mergeCell ref="A647:A656"/>
    <mergeCell ref="A657:A666"/>
    <mergeCell ref="A667:A676"/>
    <mergeCell ref="J633:J634"/>
    <mergeCell ref="K633:K634"/>
    <mergeCell ref="L633:L634"/>
    <mergeCell ref="M633:M634"/>
    <mergeCell ref="N633:N634"/>
    <mergeCell ref="O633:O634"/>
    <mergeCell ref="A607:A616"/>
    <mergeCell ref="A617:A626"/>
    <mergeCell ref="A560:Q560"/>
    <mergeCell ref="A561:Q561"/>
    <mergeCell ref="A633:A635"/>
    <mergeCell ref="B633:B635"/>
    <mergeCell ref="C633:C635"/>
    <mergeCell ref="D633:D634"/>
    <mergeCell ref="E633:E634"/>
    <mergeCell ref="F633:I633"/>
    <mergeCell ref="P563:P564"/>
    <mergeCell ref="Q563:Q564"/>
    <mergeCell ref="A567:A576"/>
    <mergeCell ref="A577:A586"/>
    <mergeCell ref="A587:A596"/>
    <mergeCell ref="A597:A606"/>
    <mergeCell ref="J563:J564"/>
    <mergeCell ref="K563:K564"/>
    <mergeCell ref="L563:L564"/>
    <mergeCell ref="M563:M564"/>
    <mergeCell ref="N563:N564"/>
    <mergeCell ref="O563:O564"/>
    <mergeCell ref="A492:Q492"/>
    <mergeCell ref="A493:Q493"/>
    <mergeCell ref="A563:A565"/>
    <mergeCell ref="B563:B565"/>
    <mergeCell ref="C563:C565"/>
    <mergeCell ref="D563:D564"/>
    <mergeCell ref="E563:E564"/>
    <mergeCell ref="F563:I563"/>
    <mergeCell ref="K495:K496"/>
    <mergeCell ref="J495:J496"/>
    <mergeCell ref="F495:I495"/>
    <mergeCell ref="E495:E496"/>
    <mergeCell ref="D495:D496"/>
    <mergeCell ref="C495:C497"/>
    <mergeCell ref="A549:A558"/>
    <mergeCell ref="A539:A548"/>
    <mergeCell ref="A529:A538"/>
    <mergeCell ref="A519:A528"/>
    <mergeCell ref="A509:A518"/>
    <mergeCell ref="A499:A508"/>
    <mergeCell ref="Q495:Q496"/>
    <mergeCell ref="P495:P496"/>
    <mergeCell ref="A427:A429"/>
    <mergeCell ref="B427:B429"/>
    <mergeCell ref="C427:C429"/>
    <mergeCell ref="D427:D428"/>
    <mergeCell ref="E427:E428"/>
    <mergeCell ref="O495:O496"/>
    <mergeCell ref="N495:N496"/>
    <mergeCell ref="M495:M496"/>
    <mergeCell ref="L495:L496"/>
    <mergeCell ref="A461:A470"/>
    <mergeCell ref="A471:A480"/>
    <mergeCell ref="A481:A490"/>
    <mergeCell ref="O427:O428"/>
    <mergeCell ref="P427:P428"/>
    <mergeCell ref="B495:B497"/>
    <mergeCell ref="A495:A497"/>
    <mergeCell ref="A441:A450"/>
    <mergeCell ref="A451:A460"/>
    <mergeCell ref="F427:I427"/>
    <mergeCell ref="J427:J428"/>
    <mergeCell ref="K427:K428"/>
    <mergeCell ref="L427:L428"/>
    <mergeCell ref="M427:M428"/>
    <mergeCell ref="N427:N428"/>
    <mergeCell ref="A424:Q424"/>
    <mergeCell ref="A425:Q425"/>
    <mergeCell ref="A1456:A1462"/>
    <mergeCell ref="A356:Q356"/>
    <mergeCell ref="A357:Q357"/>
    <mergeCell ref="A358:A360"/>
    <mergeCell ref="B358:B360"/>
    <mergeCell ref="C358:C360"/>
    <mergeCell ref="D358:D359"/>
    <mergeCell ref="E358:E359"/>
    <mergeCell ref="F358:I358"/>
    <mergeCell ref="J358:J359"/>
    <mergeCell ref="J1259:J1260"/>
    <mergeCell ref="Q1259:Q1260"/>
    <mergeCell ref="N1053:N1054"/>
    <mergeCell ref="P1053:P1054"/>
    <mergeCell ref="M1053:M1054"/>
    <mergeCell ref="J1101:J1102"/>
    <mergeCell ref="K1101:K1102"/>
    <mergeCell ref="M1259:M1260"/>
    <mergeCell ref="N1259:N1260"/>
    <mergeCell ref="O1259:O1260"/>
    <mergeCell ref="P1259:P1260"/>
    <mergeCell ref="D1259:D1260"/>
    <mergeCell ref="E1259:E1260"/>
    <mergeCell ref="A1200:A1209"/>
    <mergeCell ref="O5:O6"/>
    <mergeCell ref="P5:P6"/>
    <mergeCell ref="B5:B7"/>
    <mergeCell ref="C5:C7"/>
    <mergeCell ref="D5:D6"/>
    <mergeCell ref="E5:E6"/>
    <mergeCell ref="F5:I5"/>
    <mergeCell ref="J5:J6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N169:N170"/>
    <mergeCell ref="A167:Q167"/>
    <mergeCell ref="A168:Q168"/>
    <mergeCell ref="A169:A171"/>
    <mergeCell ref="B169:B171"/>
    <mergeCell ref="C169:C171"/>
    <mergeCell ref="K169:K170"/>
    <mergeCell ref="A173:A182"/>
    <mergeCell ref="A183:A192"/>
    <mergeCell ref="A193:A202"/>
    <mergeCell ref="A203:A212"/>
    <mergeCell ref="A249:A258"/>
    <mergeCell ref="E169:E170"/>
    <mergeCell ref="F169:I169"/>
    <mergeCell ref="J169:J170"/>
    <mergeCell ref="D169:D170"/>
    <mergeCell ref="A59:A68"/>
    <mergeCell ref="A1004:Q1004"/>
    <mergeCell ref="A963:A972"/>
    <mergeCell ref="A973:A982"/>
    <mergeCell ref="A983:A992"/>
    <mergeCell ref="D123:D124"/>
    <mergeCell ref="A126:A135"/>
    <mergeCell ref="A136:A145"/>
    <mergeCell ref="M169:M170"/>
    <mergeCell ref="M123:M124"/>
    <mergeCell ref="E123:E124"/>
    <mergeCell ref="F123:I123"/>
    <mergeCell ref="J123:J124"/>
    <mergeCell ref="K123:K124"/>
    <mergeCell ref="A314:A323"/>
    <mergeCell ref="A324:A333"/>
    <mergeCell ref="A334:A343"/>
    <mergeCell ref="F311:I311"/>
    <mergeCell ref="J311:J312"/>
    <mergeCell ref="A263:Q263"/>
    <mergeCell ref="A309:Q309"/>
    <mergeCell ref="Q264:Q265"/>
    <mergeCell ref="A267:A276"/>
    <mergeCell ref="C311:C313"/>
    <mergeCell ref="D311:D312"/>
    <mergeCell ref="E311:E312"/>
    <mergeCell ref="P311:P312"/>
    <mergeCell ref="K264:K265"/>
    <mergeCell ref="P264:P265"/>
    <mergeCell ref="F264:I264"/>
    <mergeCell ref="L264:L265"/>
    <mergeCell ref="M264:M265"/>
    <mergeCell ref="J264:J265"/>
    <mergeCell ref="N264:N265"/>
    <mergeCell ref="Q311:Q312"/>
    <mergeCell ref="L311:L312"/>
    <mergeCell ref="A277:A286"/>
    <mergeCell ref="A287:A296"/>
    <mergeCell ref="A297:A306"/>
    <mergeCell ref="A310:Q310"/>
    <mergeCell ref="K311:K312"/>
    <mergeCell ref="M311:M312"/>
    <mergeCell ref="L1426:L1427"/>
    <mergeCell ref="M1426:M1427"/>
    <mergeCell ref="N1426:N1427"/>
    <mergeCell ref="O1426:O1427"/>
    <mergeCell ref="P1426:P1427"/>
    <mergeCell ref="Q1426:Q1427"/>
    <mergeCell ref="B1426:B1428"/>
    <mergeCell ref="C1426:C1428"/>
    <mergeCell ref="D1426:D1427"/>
    <mergeCell ref="E1426:E1427"/>
    <mergeCell ref="K1304:K1305"/>
    <mergeCell ref="D1351:D1352"/>
    <mergeCell ref="N1167:N1168"/>
    <mergeCell ref="A1212:Q1212"/>
    <mergeCell ref="A1170:A1179"/>
    <mergeCell ref="A1236:A1245"/>
    <mergeCell ref="F1213:I1213"/>
    <mergeCell ref="K1213:K1214"/>
    <mergeCell ref="A1190:A1199"/>
    <mergeCell ref="P1167:P1168"/>
    <mergeCell ref="L1304:L1305"/>
    <mergeCell ref="B311:B313"/>
    <mergeCell ref="B1259:B1261"/>
    <mergeCell ref="C1259:C1261"/>
    <mergeCell ref="O1167:O1168"/>
    <mergeCell ref="J1167:J1168"/>
    <mergeCell ref="A1211:Q1211"/>
    <mergeCell ref="A1272:A1281"/>
    <mergeCell ref="A1282:A1291"/>
    <mergeCell ref="F1259:I1259"/>
    <mergeCell ref="A344:A353"/>
    <mergeCell ref="A412:A421"/>
    <mergeCell ref="Q358:Q359"/>
    <mergeCell ref="A362:A371"/>
    <mergeCell ref="A372:A381"/>
    <mergeCell ref="A382:A391"/>
    <mergeCell ref="A392:A401"/>
    <mergeCell ref="A402:A411"/>
    <mergeCell ref="K358:K359"/>
    <mergeCell ref="L358:L359"/>
    <mergeCell ref="M358:M359"/>
    <mergeCell ref="N358:N359"/>
    <mergeCell ref="O358:O359"/>
    <mergeCell ref="P358:P359"/>
    <mergeCell ref="Q427:Q428"/>
    <mergeCell ref="A431:A440"/>
    <mergeCell ref="A311:A313"/>
    <mergeCell ref="O311:O312"/>
    <mergeCell ref="D1304:D1305"/>
    <mergeCell ref="E1304:E1305"/>
    <mergeCell ref="F1304:I1304"/>
    <mergeCell ref="A1166:Q1166"/>
    <mergeCell ref="A1167:A1169"/>
    <mergeCell ref="B1167:B1169"/>
    <mergeCell ref="C1167:C1169"/>
    <mergeCell ref="D1167:D1168"/>
    <mergeCell ref="E1167:E1168"/>
    <mergeCell ref="Q1167:Q1168"/>
    <mergeCell ref="K1167:K1168"/>
    <mergeCell ref="L1167:L1168"/>
    <mergeCell ref="M1167:M1168"/>
    <mergeCell ref="A1302:Q1302"/>
    <mergeCell ref="A1303:Q1303"/>
    <mergeCell ref="A1304:A1306"/>
    <mergeCell ref="N1304:N1305"/>
    <mergeCell ref="B1304:B1306"/>
    <mergeCell ref="F960:I960"/>
    <mergeCell ref="A958:Q958"/>
    <mergeCell ref="A959:Q959"/>
    <mergeCell ref="A960:A962"/>
    <mergeCell ref="O264:O265"/>
    <mergeCell ref="N311:N312"/>
    <mergeCell ref="A264:A266"/>
    <mergeCell ref="B264:B266"/>
    <mergeCell ref="C264:C266"/>
    <mergeCell ref="D264:D265"/>
    <mergeCell ref="E264:E265"/>
    <mergeCell ref="A262:Q262"/>
    <mergeCell ref="Q216:Q217"/>
    <mergeCell ref="A219:A228"/>
    <mergeCell ref="A229:A238"/>
    <mergeCell ref="A239:A248"/>
    <mergeCell ref="F216:I216"/>
    <mergeCell ref="J216:J217"/>
    <mergeCell ref="L216:L217"/>
    <mergeCell ref="M216:M217"/>
    <mergeCell ref="N216:N217"/>
    <mergeCell ref="P216:P217"/>
    <mergeCell ref="A216:A218"/>
    <mergeCell ref="B216:B218"/>
    <mergeCell ref="C216:C218"/>
    <mergeCell ref="D216:D217"/>
    <mergeCell ref="E216:E217"/>
    <mergeCell ref="O216:O217"/>
    <mergeCell ref="K216:K217"/>
    <mergeCell ref="N123:N124"/>
    <mergeCell ref="O123:O124"/>
    <mergeCell ref="P123:P124"/>
    <mergeCell ref="Q123:Q124"/>
    <mergeCell ref="O75:O76"/>
    <mergeCell ref="A215:Q215"/>
    <mergeCell ref="P169:P170"/>
    <mergeCell ref="Q169:Q170"/>
    <mergeCell ref="A121:Q121"/>
    <mergeCell ref="A122:Q122"/>
    <mergeCell ref="K75:K76"/>
    <mergeCell ref="A78:A87"/>
    <mergeCell ref="A88:A97"/>
    <mergeCell ref="A98:A107"/>
    <mergeCell ref="A146:A155"/>
    <mergeCell ref="A156:A165"/>
    <mergeCell ref="L123:L124"/>
    <mergeCell ref="L169:L170"/>
    <mergeCell ref="A214:Q214"/>
    <mergeCell ref="O169:O170"/>
    <mergeCell ref="A123:A124"/>
    <mergeCell ref="B123:B124"/>
    <mergeCell ref="C123:C124"/>
    <mergeCell ref="A73:Q73"/>
    <mergeCell ref="M75:M76"/>
    <mergeCell ref="L75:L76"/>
    <mergeCell ref="Q75:Q76"/>
    <mergeCell ref="P75:P76"/>
    <mergeCell ref="E75:E76"/>
    <mergeCell ref="F75:I75"/>
    <mergeCell ref="A1351:A1353"/>
    <mergeCell ref="A1053:A1055"/>
    <mergeCell ref="A1056:A1065"/>
    <mergeCell ref="A74:Q74"/>
    <mergeCell ref="A75:A76"/>
    <mergeCell ref="B75:B76"/>
    <mergeCell ref="C75:C76"/>
    <mergeCell ref="D75:D76"/>
    <mergeCell ref="A108:A117"/>
    <mergeCell ref="J75:J76"/>
    <mergeCell ref="B1351:B1353"/>
    <mergeCell ref="N1351:N1352"/>
    <mergeCell ref="O1351:O1352"/>
    <mergeCell ref="P1351:P1352"/>
    <mergeCell ref="M1351:M1352"/>
    <mergeCell ref="J1351:J1352"/>
    <mergeCell ref="O1304:O1305"/>
    <mergeCell ref="A1:Q1"/>
    <mergeCell ref="A3:Q3"/>
    <mergeCell ref="A4:Q4"/>
    <mergeCell ref="N75:N76"/>
    <mergeCell ref="C1351:C1353"/>
    <mergeCell ref="E1351:E1352"/>
    <mergeCell ref="F1351:I1351"/>
    <mergeCell ref="M1304:M1305"/>
    <mergeCell ref="J1304:J1305"/>
    <mergeCell ref="O1213:O1214"/>
    <mergeCell ref="P1304:P1305"/>
    <mergeCell ref="K1259:K1260"/>
    <mergeCell ref="L1259:L1260"/>
    <mergeCell ref="A1257:Q1257"/>
    <mergeCell ref="Q1213:Q1214"/>
    <mergeCell ref="N1213:N1214"/>
    <mergeCell ref="B1213:B1215"/>
    <mergeCell ref="C1213:C1215"/>
    <mergeCell ref="D1213:D1214"/>
    <mergeCell ref="E1213:E1214"/>
    <mergeCell ref="L1213:L1214"/>
    <mergeCell ref="M1213:M1214"/>
    <mergeCell ref="O960:O961"/>
    <mergeCell ref="L960:L961"/>
    <mergeCell ref="K1351:K1352"/>
    <mergeCell ref="C1389:C1391"/>
    <mergeCell ref="J1389:J1390"/>
    <mergeCell ref="K1389:K1390"/>
    <mergeCell ref="P1389:P1390"/>
    <mergeCell ref="N1389:N1390"/>
    <mergeCell ref="A1165:Q1165"/>
    <mergeCell ref="K1006:K1007"/>
    <mergeCell ref="E1053:E1054"/>
    <mergeCell ref="K1053:K1054"/>
    <mergeCell ref="N1006:N1007"/>
    <mergeCell ref="O1006:O1007"/>
    <mergeCell ref="A1052:Q1052"/>
    <mergeCell ref="F1006:I1006"/>
    <mergeCell ref="J1006:J1007"/>
    <mergeCell ref="D1053:D1054"/>
    <mergeCell ref="L1006:L1007"/>
    <mergeCell ref="O1053:O1054"/>
    <mergeCell ref="L1053:L1054"/>
    <mergeCell ref="J1053:J1054"/>
    <mergeCell ref="A1051:Q1051"/>
    <mergeCell ref="A1019:A1028"/>
    <mergeCell ref="L1351:L1352"/>
    <mergeCell ref="A1259:A1261"/>
    <mergeCell ref="A1392:A1401"/>
    <mergeCell ref="A1412:A1421"/>
    <mergeCell ref="A1349:Q1349"/>
    <mergeCell ref="C1304:C1306"/>
    <mergeCell ref="Q1304:Q1305"/>
    <mergeCell ref="Q1053:Q1054"/>
    <mergeCell ref="P1453:P1454"/>
    <mergeCell ref="Q1453:Q1454"/>
    <mergeCell ref="A1451:Q1451"/>
    <mergeCell ref="P1213:P1214"/>
    <mergeCell ref="A1452:Q1452"/>
    <mergeCell ref="L1389:L1390"/>
    <mergeCell ref="A1350:Q1350"/>
    <mergeCell ref="J1213:J1214"/>
    <mergeCell ref="A1213:A1215"/>
    <mergeCell ref="A1216:A1225"/>
    <mergeCell ref="Q1389:Q1390"/>
    <mergeCell ref="F1426:I1426"/>
    <mergeCell ref="J1426:J1427"/>
    <mergeCell ref="K1426:K1427"/>
    <mergeCell ref="A1424:Q1424"/>
    <mergeCell ref="A1425:Q1425"/>
    <mergeCell ref="A1426:A1428"/>
    <mergeCell ref="Q1351:Q1352"/>
    <mergeCell ref="A1066:A1075"/>
    <mergeCell ref="N1453:N1454"/>
    <mergeCell ref="B1453:B1455"/>
    <mergeCell ref="C1453:C1455"/>
    <mergeCell ref="D1453:D1454"/>
    <mergeCell ref="E1453:E1454"/>
    <mergeCell ref="F1453:I1453"/>
    <mergeCell ref="A1317:A1326"/>
    <mergeCell ref="A1327:A1336"/>
    <mergeCell ref="A1377:A1384"/>
    <mergeCell ref="A1354:A1361"/>
    <mergeCell ref="A1307:A1316"/>
    <mergeCell ref="A1362:A1368"/>
    <mergeCell ref="A1389:A1391"/>
    <mergeCell ref="B1389:B1391"/>
    <mergeCell ref="F1389:I1389"/>
    <mergeCell ref="D1389:D1390"/>
    <mergeCell ref="E1389:E1390"/>
    <mergeCell ref="A1402:A1411"/>
    <mergeCell ref="F1167:I1167"/>
    <mergeCell ref="A1226:A1235"/>
    <mergeCell ref="A1337:A1346"/>
    <mergeCell ref="A1258:Q1258"/>
    <mergeCell ref="O1389:O1390"/>
    <mergeCell ref="A1463:A1472"/>
    <mergeCell ref="J1453:J1454"/>
    <mergeCell ref="K1453:K1454"/>
    <mergeCell ref="L1453:L1454"/>
    <mergeCell ref="M1453:M1454"/>
    <mergeCell ref="A1006:A1008"/>
    <mergeCell ref="B1006:B1008"/>
    <mergeCell ref="C1006:C1008"/>
    <mergeCell ref="D1006:D1007"/>
    <mergeCell ref="A1292:A1300"/>
    <mergeCell ref="A1180:A1189"/>
    <mergeCell ref="A1246:A1255"/>
    <mergeCell ref="A1262:A1271"/>
    <mergeCell ref="F1053:I1053"/>
    <mergeCell ref="M1389:M1390"/>
    <mergeCell ref="A1387:Q1387"/>
    <mergeCell ref="A1388:Q1388"/>
    <mergeCell ref="A1029:A1038"/>
    <mergeCell ref="A1039:A1048"/>
    <mergeCell ref="A1369:A1376"/>
    <mergeCell ref="O1453:O1454"/>
    <mergeCell ref="A1453:A1455"/>
    <mergeCell ref="A1076:A1085"/>
    <mergeCell ref="B1053:B1055"/>
    <mergeCell ref="A1474:Q1474"/>
    <mergeCell ref="A1475:Q1475"/>
    <mergeCell ref="A1476:A1478"/>
    <mergeCell ref="B1476:B1478"/>
    <mergeCell ref="C1476:C1478"/>
    <mergeCell ref="D1476:D1477"/>
    <mergeCell ref="Q1476:Q1477"/>
    <mergeCell ref="E1476:E1477"/>
    <mergeCell ref="F1476:I1476"/>
    <mergeCell ref="J1476:J1477"/>
    <mergeCell ref="K1476:K1477"/>
    <mergeCell ref="L1476:L1477"/>
    <mergeCell ref="M1476:M1477"/>
    <mergeCell ref="N1476:N1477"/>
    <mergeCell ref="O1476:O1477"/>
    <mergeCell ref="P1476:P1477"/>
    <mergeCell ref="A1479:A1486"/>
    <mergeCell ref="A1487:A1493"/>
    <mergeCell ref="A1494:A1501"/>
    <mergeCell ref="A1502:A1509"/>
    <mergeCell ref="J1514:J1515"/>
    <mergeCell ref="K1514:K1515"/>
    <mergeCell ref="L1514:L1515"/>
    <mergeCell ref="M1514:M1515"/>
    <mergeCell ref="N1514:N1515"/>
    <mergeCell ref="A1514:A1516"/>
    <mergeCell ref="B1514:B1516"/>
    <mergeCell ref="C1514:C1516"/>
    <mergeCell ref="D1514:D1515"/>
    <mergeCell ref="E1514:E1515"/>
    <mergeCell ref="F1514:I1514"/>
    <mergeCell ref="A1512:Q1512"/>
    <mergeCell ref="A1513:Q1513"/>
    <mergeCell ref="P1514:P1515"/>
    <mergeCell ref="Q1514:Q1515"/>
    <mergeCell ref="O1514:O1515"/>
    <mergeCell ref="Q1585:Q1586"/>
    <mergeCell ref="A1572:A1581"/>
    <mergeCell ref="A1562:A1571"/>
    <mergeCell ref="A1517:A1526"/>
    <mergeCell ref="A1527:A1536"/>
    <mergeCell ref="A1537:A1545"/>
    <mergeCell ref="A1546:A1555"/>
    <mergeCell ref="A1557:Q1557"/>
    <mergeCell ref="A1558:Q1558"/>
    <mergeCell ref="A1559:A1561"/>
    <mergeCell ref="B1559:B1561"/>
    <mergeCell ref="L1559:L1560"/>
    <mergeCell ref="M1559:M1560"/>
    <mergeCell ref="N1559:N1560"/>
    <mergeCell ref="O1559:O1560"/>
    <mergeCell ref="P1559:P1560"/>
    <mergeCell ref="Q1559:Q1560"/>
    <mergeCell ref="C1559:C1561"/>
    <mergeCell ref="D1559:D1560"/>
    <mergeCell ref="E1559:E1560"/>
    <mergeCell ref="F1559:I1559"/>
    <mergeCell ref="J1559:J1560"/>
    <mergeCell ref="K1559:K1560"/>
    <mergeCell ref="A1588:A1597"/>
    <mergeCell ref="A1598:A1607"/>
    <mergeCell ref="A1608:A1617"/>
    <mergeCell ref="A1618:A1627"/>
    <mergeCell ref="A1009:A1018"/>
    <mergeCell ref="A1113:A1122"/>
    <mergeCell ref="A1123:A1132"/>
    <mergeCell ref="A1133:A1142"/>
    <mergeCell ref="A1143:A1152"/>
    <mergeCell ref="A1583:Q1583"/>
    <mergeCell ref="A1584:Q1584"/>
    <mergeCell ref="A1585:A1587"/>
    <mergeCell ref="B1585:B1587"/>
    <mergeCell ref="C1585:C1587"/>
    <mergeCell ref="D1585:D1586"/>
    <mergeCell ref="E1585:E1586"/>
    <mergeCell ref="F1585:I1585"/>
    <mergeCell ref="J1585:J1586"/>
    <mergeCell ref="K1585:K1586"/>
    <mergeCell ref="L1585:L1586"/>
    <mergeCell ref="M1585:M1586"/>
    <mergeCell ref="N1585:N1586"/>
    <mergeCell ref="O1585:O1586"/>
    <mergeCell ref="P1585:P1586"/>
    <mergeCell ref="A1655:A1664"/>
    <mergeCell ref="A1665:A1674"/>
    <mergeCell ref="A1632:A1634"/>
    <mergeCell ref="B1632:B1634"/>
    <mergeCell ref="C1632:C1634"/>
    <mergeCell ref="D1632:D1633"/>
    <mergeCell ref="E1632:E1633"/>
    <mergeCell ref="F1632:I1632"/>
    <mergeCell ref="J1632:J1633"/>
    <mergeCell ref="A1630:Q1630"/>
    <mergeCell ref="A1631:Q1631"/>
    <mergeCell ref="M1632:M1633"/>
    <mergeCell ref="N1632:N1633"/>
    <mergeCell ref="O1632:O1633"/>
    <mergeCell ref="P1632:P1633"/>
    <mergeCell ref="Q1632:Q1633"/>
    <mergeCell ref="A1635:A1644"/>
    <mergeCell ref="A1645:A1654"/>
    <mergeCell ref="K1632:K1633"/>
    <mergeCell ref="L1632:L1633"/>
    <mergeCell ref="A1677:Q1677"/>
    <mergeCell ref="A1678:Q1678"/>
    <mergeCell ref="A1679:A1681"/>
    <mergeCell ref="B1679:B1681"/>
    <mergeCell ref="C1679:C1681"/>
    <mergeCell ref="D1679:D1680"/>
    <mergeCell ref="E1679:E1680"/>
    <mergeCell ref="F1679:I1679"/>
    <mergeCell ref="J1679:J1680"/>
    <mergeCell ref="K1679:K1680"/>
    <mergeCell ref="L1679:L1680"/>
    <mergeCell ref="M1679:M1680"/>
    <mergeCell ref="N1679:N1680"/>
    <mergeCell ref="O1679:O1680"/>
    <mergeCell ref="P1679:P1680"/>
    <mergeCell ref="Q1679:Q1680"/>
    <mergeCell ref="A1728:A1737"/>
    <mergeCell ref="A1738:A1747"/>
    <mergeCell ref="A1748:A1757"/>
    <mergeCell ref="A1758:A1767"/>
    <mergeCell ref="A1682:A1691"/>
    <mergeCell ref="A1692:A1701"/>
    <mergeCell ref="A1702:A1711"/>
    <mergeCell ref="A1712:A1721"/>
    <mergeCell ref="A1723:Q1723"/>
    <mergeCell ref="A1724:Q1724"/>
    <mergeCell ref="A1725:A1727"/>
    <mergeCell ref="B1725:B1727"/>
    <mergeCell ref="C1725:C1727"/>
    <mergeCell ref="D1725:D1726"/>
    <mergeCell ref="E1725:E1726"/>
    <mergeCell ref="F1725:I1725"/>
    <mergeCell ref="J1725:J1726"/>
    <mergeCell ref="K1725:K1726"/>
    <mergeCell ref="L1725:L1726"/>
    <mergeCell ref="M1725:M1726"/>
    <mergeCell ref="N1725:N1726"/>
    <mergeCell ref="O1725:O1726"/>
    <mergeCell ref="P1725:P1726"/>
    <mergeCell ref="Q1725:Q1726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User</cp:lastModifiedBy>
  <cp:lastPrinted>2011-05-24T07:22:09Z</cp:lastPrinted>
  <dcterms:created xsi:type="dcterms:W3CDTF">2007-12-03T08:09:16Z</dcterms:created>
  <dcterms:modified xsi:type="dcterms:W3CDTF">2014-01-17T12:56:33Z</dcterms:modified>
  <cp:category/>
  <cp:version/>
  <cp:contentType/>
  <cp:contentStatus/>
</cp:coreProperties>
</file>