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320" windowHeight="6090" activeTab="0"/>
  </bookViews>
  <sheets>
    <sheet name="2013 gruodis" sheetId="1" r:id="rId1"/>
  </sheets>
  <definedNames>
    <definedName name="_xlnm.Print_Titles" localSheetId="0">'2013 gruodis'!$3:$3</definedName>
  </definedNames>
  <calcPr fullCalcOnLoad="1"/>
</workbook>
</file>

<file path=xl/sharedStrings.xml><?xml version="1.0" encoding="utf-8"?>
<sst xmlns="http://schemas.openxmlformats.org/spreadsheetml/2006/main" count="2325" uniqueCount="1092">
  <si>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</si>
  <si>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</si>
  <si>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</si>
  <si>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</si>
  <si>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</si>
  <si>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</si>
  <si>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</si>
  <si>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</si>
  <si>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</si>
  <si>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</si>
  <si>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t xml:space="preserve">Šilumos kaina gyventojams
(su PVM) </t>
  </si>
  <si>
    <t>Suvartotas šilumos kiekis</t>
  </si>
  <si>
    <t xml:space="preserve">Karštam vandeniui ruošti </t>
  </si>
  <si>
    <t xml:space="preserve">Patalpų šildymui </t>
  </si>
  <si>
    <t>Apmokestinta šiluma šildymui gyventojams</t>
  </si>
  <si>
    <t>Statybos metai</t>
  </si>
  <si>
    <t>Karšto vandens temp. palaikymui</t>
  </si>
  <si>
    <t xml:space="preserve">Iš viso 
</t>
  </si>
  <si>
    <t>Mokėjimai už šilumą 1 m² ploto šildymui                 (su PVM)</t>
  </si>
  <si>
    <t>m²</t>
  </si>
  <si>
    <t>Mokėjimai už šilumą 60 m² ploto buto šildymui 
(su PVM)</t>
  </si>
  <si>
    <t>Lt/mėn</t>
  </si>
  <si>
    <t>kWh/mėn</t>
  </si>
  <si>
    <t>Šilumos suvartojimas 60 m² ploto buto šildymui</t>
  </si>
  <si>
    <t>Lt/m²/mėn</t>
  </si>
  <si>
    <t>MWh/m²/mėn</t>
  </si>
  <si>
    <t>Miestas</t>
  </si>
  <si>
    <t>Šilumos suvartojimas ir mokėjimai už šilumą Lietuvos miestų daugiabučiuose gyvenamuosiuose namuose  (2013 m. gruodžio mėn)</t>
  </si>
  <si>
    <t>iki1992</t>
  </si>
  <si>
    <t>Kestučio 6 Akmenė</t>
  </si>
  <si>
    <t>Respublikos 24Naujoji Akmenė</t>
  </si>
  <si>
    <t>Kestučio 2 Akmenė</t>
  </si>
  <si>
    <t>Ramučių 38 Naujoji Akmenė</t>
  </si>
  <si>
    <t>Respublikos 27Naujoji Akmenė</t>
  </si>
  <si>
    <t>Ventos 24 Venta</t>
  </si>
  <si>
    <t>Stadiono 18 Akmenė</t>
  </si>
  <si>
    <t>Respublikos 5 Naujoji Akmenė</t>
  </si>
  <si>
    <t>Ramučių 3 Naujoji Akmenė</t>
  </si>
  <si>
    <t>Puškino 40 Akmenė</t>
  </si>
  <si>
    <t>V.Kudirkos 5 Naujoji Akmenė</t>
  </si>
  <si>
    <t>Ventos 40 Venta</t>
  </si>
  <si>
    <t>V.Kudirkos 1 Naujoji Akmenė</t>
  </si>
  <si>
    <t>Vytauto 6</t>
  </si>
  <si>
    <t>Bausko 8 Venta</t>
  </si>
  <si>
    <t>Žalgirio 7 Naujoji Akmenė</t>
  </si>
  <si>
    <t>Ventos 7 Venta</t>
  </si>
  <si>
    <t>Bausko 3 Venta</t>
  </si>
  <si>
    <t>Ventos 14 Venta</t>
  </si>
  <si>
    <t>Ventos 18 Venta</t>
  </si>
  <si>
    <t>Akmenė</t>
  </si>
  <si>
    <t>Naujoji Akmenė</t>
  </si>
  <si>
    <t>Venta</t>
  </si>
  <si>
    <t>Ažupiečių g. 4</t>
  </si>
  <si>
    <t>Basanavičiaus g. 48</t>
  </si>
  <si>
    <t>Basanavičiaus g.  50</t>
  </si>
  <si>
    <t>Basanavičiaus g. 60</t>
  </si>
  <si>
    <t>J. Biliūno g.8</t>
  </si>
  <si>
    <t>J. Biliūno g. 10</t>
  </si>
  <si>
    <t>J. Biliūno g. 20</t>
  </si>
  <si>
    <t>Dariaus ir Girėno g.5</t>
  </si>
  <si>
    <t>Statybininkų g. 19</t>
  </si>
  <si>
    <t>Statybininkų g. 21</t>
  </si>
  <si>
    <t>Statybininkų g. 23</t>
  </si>
  <si>
    <t>Anykščiai</t>
  </si>
  <si>
    <t>LELIJŲ 15</t>
  </si>
  <si>
    <t>VILNIAUS 6</t>
  </si>
  <si>
    <t>VILNIAUS 8</t>
  </si>
  <si>
    <t>VILNIAUS 12</t>
  </si>
  <si>
    <t>B.SRUOGOS  8</t>
  </si>
  <si>
    <t>DRUSKUPIO 8</t>
  </si>
  <si>
    <t>B.SRUOGOS  14</t>
  </si>
  <si>
    <t>LELIJŲ 9</t>
  </si>
  <si>
    <t>DARIAUS IR GIRĖNO 23A IIIL.</t>
  </si>
  <si>
    <t>DARIAUS IR GIRĖNO 29  IIIL.</t>
  </si>
  <si>
    <t>VILNIAUS 10 IIIL.</t>
  </si>
  <si>
    <t>Birštonas</t>
  </si>
  <si>
    <t>Kęstučio g. 21</t>
  </si>
  <si>
    <t xml:space="preserve">S. Banaičio g. 12 </t>
  </si>
  <si>
    <t>Nepriklausomybės g. 6</t>
  </si>
  <si>
    <t>S.Banaičio g. 4</t>
  </si>
  <si>
    <t>S. Banaičio g. 3</t>
  </si>
  <si>
    <t>J. Basanavičiaus g. 4</t>
  </si>
  <si>
    <t>V. Kudirkos g. 92b</t>
  </si>
  <si>
    <t>V. Kudirkos g. 80</t>
  </si>
  <si>
    <t>Jaunystės takas 6</t>
  </si>
  <si>
    <t>V. Kudirkos g. 39</t>
  </si>
  <si>
    <t>Nepriklausomybės g. 3</t>
  </si>
  <si>
    <t>Vytauto g. 6</t>
  </si>
  <si>
    <t>Šaulių g.12</t>
  </si>
  <si>
    <t>Vytauto g. 4</t>
  </si>
  <si>
    <t>V. Kudirkosg. 53</t>
  </si>
  <si>
    <t>V. kudirkos g. 108</t>
  </si>
  <si>
    <t>Jaunystės takas 5</t>
  </si>
  <si>
    <t>Vytauto g. 10</t>
  </si>
  <si>
    <t xml:space="preserve">Vasario 16-osios </t>
  </si>
  <si>
    <t>V. Kudirkos g. 47</t>
  </si>
  <si>
    <t>V. Kudirkos g. 37</t>
  </si>
  <si>
    <t>Nepriklausomybės g. 5</t>
  </si>
  <si>
    <t>Kęstučio g. 4</t>
  </si>
  <si>
    <t>Šaulių g. 10</t>
  </si>
  <si>
    <t>Šaulių g. 8</t>
  </si>
  <si>
    <t>V. Kudirkos g. 88</t>
  </si>
  <si>
    <t>Šaulių g. 26</t>
  </si>
  <si>
    <t>Šaulių g. 22</t>
  </si>
  <si>
    <t>Šakiai</t>
  </si>
  <si>
    <t>iki 1992</t>
  </si>
  <si>
    <t>Stadiono 7</t>
  </si>
  <si>
    <t xml:space="preserve">Stadiono 13 </t>
  </si>
  <si>
    <t xml:space="preserve">Ramučių 39 </t>
  </si>
  <si>
    <t>Statybininkų 19 (renov.)</t>
  </si>
  <si>
    <t>Prienai</t>
  </si>
  <si>
    <t>Vaitkaus 6, (renov)</t>
  </si>
  <si>
    <t>Birutės 4,</t>
  </si>
  <si>
    <t>Vytauto 27 1L.,</t>
  </si>
  <si>
    <t>Kęstučio 5,(renov)</t>
  </si>
  <si>
    <t>Vytauto 22</t>
  </si>
  <si>
    <t>Kęstučio 81G,</t>
  </si>
  <si>
    <t>Balbieriškis</t>
  </si>
  <si>
    <t>Jaunimo 13,</t>
  </si>
  <si>
    <t>Stadiono 16,</t>
  </si>
  <si>
    <t>Parko 10,</t>
  </si>
  <si>
    <t>Stadiono 24A,</t>
  </si>
  <si>
    <t>Stadiono 24 2L.,</t>
  </si>
  <si>
    <t>Jaunimo 15,</t>
  </si>
  <si>
    <t>Stadiono 4 1L.,</t>
  </si>
  <si>
    <t>Tylioji 5/1,</t>
  </si>
  <si>
    <t>Jaunimo 7,</t>
  </si>
  <si>
    <t>Stadiono 26 1L.,</t>
  </si>
  <si>
    <t>Stadiono 20 2L.,</t>
  </si>
  <si>
    <t>Jaunimo 9</t>
  </si>
  <si>
    <t>Statybininkų 5 1L.</t>
  </si>
  <si>
    <t>Statybininkų 13</t>
  </si>
  <si>
    <t>Brundzos 4,</t>
  </si>
  <si>
    <t>Aušros 20,</t>
  </si>
  <si>
    <t>Vytauto 32,</t>
  </si>
  <si>
    <t>Vytauto 25,</t>
  </si>
  <si>
    <t>Brundzos 8</t>
  </si>
  <si>
    <t>Janonio 5</t>
  </si>
  <si>
    <t>Brundzos 10</t>
  </si>
  <si>
    <t>Brundzos 7</t>
  </si>
  <si>
    <t>Vytenio 14</t>
  </si>
  <si>
    <t>Taikos 4</t>
  </si>
  <si>
    <t>Taikos 5</t>
  </si>
  <si>
    <t>Draugystės 8</t>
  </si>
  <si>
    <t>Taikos 1</t>
  </si>
  <si>
    <t>Sodų 4</t>
  </si>
  <si>
    <t>Sodų 6</t>
  </si>
  <si>
    <t>Sodų 16</t>
  </si>
  <si>
    <t>Šviesos 5</t>
  </si>
  <si>
    <t>Šviesos 12</t>
  </si>
  <si>
    <t>Draugystės 6</t>
  </si>
  <si>
    <t>Draugystės 19</t>
  </si>
  <si>
    <t>Draugystės 25</t>
  </si>
  <si>
    <t>Pergalės 17</t>
  </si>
  <si>
    <t>Pergalės 39</t>
  </si>
  <si>
    <t>Pergalės 49</t>
  </si>
  <si>
    <t>Saulės 7</t>
  </si>
  <si>
    <t>Saulės 12</t>
  </si>
  <si>
    <t>Trakų 18</t>
  </si>
  <si>
    <t>Trakų 20</t>
  </si>
  <si>
    <t>Šarkinės 21</t>
  </si>
  <si>
    <t>Saulės 5</t>
  </si>
  <si>
    <t>Saulės 6</t>
  </si>
  <si>
    <t>Saulės 11</t>
  </si>
  <si>
    <t>Saulės 14</t>
  </si>
  <si>
    <t>Saulės 23</t>
  </si>
  <si>
    <t>Saulės 26</t>
  </si>
  <si>
    <t>Taikos 11</t>
  </si>
  <si>
    <t>Trakų 4</t>
  </si>
  <si>
    <t>Trakų 10</t>
  </si>
  <si>
    <t>Trakų 19</t>
  </si>
  <si>
    <t>Elektrėnai</t>
  </si>
  <si>
    <t>Ignalina</t>
  </si>
  <si>
    <t>Atgimimo g. 27, (renov.)</t>
  </si>
  <si>
    <t>Ateities g. 29, (renov.)</t>
  </si>
  <si>
    <t>Atgimimo g. 33,  (renov.)</t>
  </si>
  <si>
    <t>Aukštaičių g. 48,  (renov.)</t>
  </si>
  <si>
    <t>Ligoninės g. 4,(renov.)</t>
  </si>
  <si>
    <t xml:space="preserve">M. Petrausko g. 3, </t>
  </si>
  <si>
    <t>Laisvės g. 74,(renov.)</t>
  </si>
  <si>
    <t>Ateities g. 10, renov.)</t>
  </si>
  <si>
    <t xml:space="preserve">Laisvės g. 56,  </t>
  </si>
  <si>
    <t>Atgimimo g. 32,</t>
  </si>
  <si>
    <t>Vasario 16-osios g. 12,</t>
  </si>
  <si>
    <t xml:space="preserve">Turistų g. 11a, </t>
  </si>
  <si>
    <t>Ateities g. 6,</t>
  </si>
  <si>
    <t xml:space="preserve">Aukštaičių g. 7, </t>
  </si>
  <si>
    <t xml:space="preserve">Sodų g. 1, </t>
  </si>
  <si>
    <t>Technikos g. 10,</t>
  </si>
  <si>
    <t>PANERIŲ  19 (renovuotas)</t>
  </si>
  <si>
    <t>LIETAVOS  31 (renovuotas)</t>
  </si>
  <si>
    <t>PANERIŲ  21 (renovuotas)</t>
  </si>
  <si>
    <t>PANERIŲ  6 (renovuotas)</t>
  </si>
  <si>
    <t>J.RALIO 8 (renovuotas)</t>
  </si>
  <si>
    <t>CHEMIKŲ  86(renovuotas)</t>
  </si>
  <si>
    <t>J.RALIO  12 (renovuotas)</t>
  </si>
  <si>
    <t>KOSMONAUTŲ 9(renovuotas)</t>
  </si>
  <si>
    <t>BIRUTĖS  8 (renovuotas)</t>
  </si>
  <si>
    <t>PARKO 5 (renovuotas)</t>
  </si>
  <si>
    <t>CHEMIKŲ 112</t>
  </si>
  <si>
    <t>KOSMONAUTŲ  12</t>
  </si>
  <si>
    <t>SODŲ  89</t>
  </si>
  <si>
    <t>ŽEMAITĖS  14</t>
  </si>
  <si>
    <t>KAUNO  44</t>
  </si>
  <si>
    <t>PANERIŲ  17</t>
  </si>
  <si>
    <t>ŽALIOJI  10</t>
  </si>
  <si>
    <t>KOSMONAUTŲ  48</t>
  </si>
  <si>
    <t>KLAIPĖDOS   5</t>
  </si>
  <si>
    <t>LIETAVOS  17</t>
  </si>
  <si>
    <t>KOSMONAUTŲ   3A</t>
  </si>
  <si>
    <t>ŽALIOJI   4</t>
  </si>
  <si>
    <t>VARNUTĖS   5</t>
  </si>
  <si>
    <t>CHEMIKŲ  21</t>
  </si>
  <si>
    <t>SODŲ  37L</t>
  </si>
  <si>
    <t>KOSMONAUTŲ   3</t>
  </si>
  <si>
    <t>CHEMIKŲ  39</t>
  </si>
  <si>
    <t>SODŲ  93A</t>
  </si>
  <si>
    <t>CHEMIKŲ  41</t>
  </si>
  <si>
    <t>CHEMIKŲ  32</t>
  </si>
  <si>
    <t>ŽEMAITĖS  20</t>
  </si>
  <si>
    <t>KAUNO  68</t>
  </si>
  <si>
    <t>MIŠKININKŲ   3</t>
  </si>
  <si>
    <t>RUKLIO  10</t>
  </si>
  <si>
    <t>GELEŽINKELIO  10</t>
  </si>
  <si>
    <t>FABRIKO  14</t>
  </si>
  <si>
    <t>LIETAVOS   5</t>
  </si>
  <si>
    <t>VILNIAUS  40</t>
  </si>
  <si>
    <t>Jonava</t>
  </si>
  <si>
    <t xml:space="preserve">iki 1992 m. </t>
  </si>
  <si>
    <t>Kaišiadorys</t>
  </si>
  <si>
    <t>Gedimino g. 89</t>
  </si>
  <si>
    <t>Gedimino g. 20</t>
  </si>
  <si>
    <t>Gedimino g. 24</t>
  </si>
  <si>
    <t>Gedimino g. 26</t>
  </si>
  <si>
    <t>Gedimino g. 95</t>
  </si>
  <si>
    <t>Gedimino g. 99</t>
  </si>
  <si>
    <t>Gedimino g. 119</t>
  </si>
  <si>
    <t>Gedimino g. 121</t>
  </si>
  <si>
    <t>Gedimino g. 125</t>
  </si>
  <si>
    <t>Gedimino g. 127</t>
  </si>
  <si>
    <t>Gedimino g. 129</t>
  </si>
  <si>
    <t>Stasiūnai</t>
  </si>
  <si>
    <t>Žiežmariai</t>
  </si>
  <si>
    <t>Ateities g. 2A,</t>
  </si>
  <si>
    <t>Ateities g. 4A</t>
  </si>
  <si>
    <t xml:space="preserve">Ateities g. 10, </t>
  </si>
  <si>
    <t>Birutės g. 5,</t>
  </si>
  <si>
    <t xml:space="preserve">Gedimino g. 22, </t>
  </si>
  <si>
    <t>Gedimino g. 28,</t>
  </si>
  <si>
    <t>Gedimino g. 46,</t>
  </si>
  <si>
    <t xml:space="preserve">Gedimino g. 78, </t>
  </si>
  <si>
    <t xml:space="preserve">Gedimino g. 86, </t>
  </si>
  <si>
    <t xml:space="preserve">Ateities g. 1, </t>
  </si>
  <si>
    <t>Ateities g. 8,</t>
  </si>
  <si>
    <t xml:space="preserve">Birutės g. 10, </t>
  </si>
  <si>
    <t>Gedimino g. 75,</t>
  </si>
  <si>
    <t xml:space="preserve">Rožių g. 1, </t>
  </si>
  <si>
    <t xml:space="preserve">Parko g. 6, </t>
  </si>
  <si>
    <t>Parko g. 8,</t>
  </si>
  <si>
    <t>Žąslių g. 62A,</t>
  </si>
  <si>
    <t>Radvilėnų  5</t>
  </si>
  <si>
    <t>Karaliaus Mindaugo 7</t>
  </si>
  <si>
    <t>Krėvės 82B</t>
  </si>
  <si>
    <t>Archyvo 48</t>
  </si>
  <si>
    <t>Ašmenos II-oji 37</t>
  </si>
  <si>
    <t>Jaunimo 4 (renov.)</t>
  </si>
  <si>
    <t>Saulės 3</t>
  </si>
  <si>
    <t>Geležinio Vilko 1A</t>
  </si>
  <si>
    <t>Sukilėlių 87A (KVT)</t>
  </si>
  <si>
    <t>Naujakurių 116A</t>
  </si>
  <si>
    <t>Kovo 11-osios 114 (renov.)(KVT)</t>
  </si>
  <si>
    <t>Kovo 11-osios 118 (renov)(KVT)</t>
  </si>
  <si>
    <t>Taikos 78 (renov.)</t>
  </si>
  <si>
    <t>Pašilės 59</t>
  </si>
  <si>
    <t>Lukšos-Daumanto 2</t>
  </si>
  <si>
    <t>Krėvės 61 (renov.) (KVT)</t>
  </si>
  <si>
    <t>Partizanų 160 (renov.)</t>
  </si>
  <si>
    <t>Savanorių 415  (renov.)(KVT)</t>
  </si>
  <si>
    <t>Medvėgalio 31 (renov.)</t>
  </si>
  <si>
    <t>Griunvaldo 4  (renov.)</t>
  </si>
  <si>
    <t>Partizanų 20</t>
  </si>
  <si>
    <t>Partizanų 198</t>
  </si>
  <si>
    <t>Šiaurės 101</t>
  </si>
  <si>
    <t>Taikos 39</t>
  </si>
  <si>
    <t>Pašilės 96</t>
  </si>
  <si>
    <t>Gravrogkų 17</t>
  </si>
  <si>
    <t>Lukšio 64</t>
  </si>
  <si>
    <t>Vievio 54</t>
  </si>
  <si>
    <t>Šiaurės 1 (KVT)</t>
  </si>
  <si>
    <t>Baltų 2</t>
  </si>
  <si>
    <t>Kalantos R. 23</t>
  </si>
  <si>
    <t>Taikos 41</t>
  </si>
  <si>
    <t>Baršausko 75</t>
  </si>
  <si>
    <t>Stulginskio A. 64</t>
  </si>
  <si>
    <t>Juozapavičiaus 48 A</t>
  </si>
  <si>
    <t>Masiulio T. 1</t>
  </si>
  <si>
    <t>Sąjungos a. 10</t>
  </si>
  <si>
    <t>Masiulio 6</t>
  </si>
  <si>
    <t>Jakšto 8</t>
  </si>
  <si>
    <t>Kaunas</t>
  </si>
  <si>
    <t>Karmėlava</t>
  </si>
  <si>
    <t>Babtai</t>
  </si>
  <si>
    <t>Vandžiogala</t>
  </si>
  <si>
    <t>Neveronys</t>
  </si>
  <si>
    <t>Vilniaus g. 8</t>
  </si>
  <si>
    <t>Vilniaus g. 7</t>
  </si>
  <si>
    <t xml:space="preserve"> Kėdainių g. 2</t>
  </si>
  <si>
    <t>Kėdainių g. 8</t>
  </si>
  <si>
    <t>Kėdainių g. 6</t>
  </si>
  <si>
    <t>Vilniaus g. 3</t>
  </si>
  <si>
    <t>Parko g. 9</t>
  </si>
  <si>
    <t>Vilniaus g. 4</t>
  </si>
  <si>
    <t>Vilniaus g. 1</t>
  </si>
  <si>
    <t>Vilniaus g. 6</t>
  </si>
  <si>
    <t>Kauno g. 29</t>
  </si>
  <si>
    <t xml:space="preserve"> Kauno g. 26</t>
  </si>
  <si>
    <t xml:space="preserve"> Kėdainių g. 2a</t>
  </si>
  <si>
    <t>Vilniaus g. 2</t>
  </si>
  <si>
    <t>Vilniaus g. 5</t>
  </si>
  <si>
    <t>Parko g. 10</t>
  </si>
  <si>
    <t>Kauno g. 24</t>
  </si>
  <si>
    <t>Kauno g. 22</t>
  </si>
  <si>
    <t>Nevėžio g. 8a</t>
  </si>
  <si>
    <t xml:space="preserve"> Parko g. 7</t>
  </si>
  <si>
    <t>Kauno g. 10</t>
  </si>
  <si>
    <t>Kauno g. 18</t>
  </si>
  <si>
    <t xml:space="preserve"> Kertupio g. 2</t>
  </si>
  <si>
    <t>Kertupio g. 1</t>
  </si>
  <si>
    <t>Kauno g. 27</t>
  </si>
  <si>
    <t>Dzūkų 11 (RENOVUOTAS )</t>
  </si>
  <si>
    <t>Sodų 6 (RENOVUOTAS )</t>
  </si>
  <si>
    <t>Dzūkų 9 (RENOVUOTAS )</t>
  </si>
  <si>
    <t>Tiesos 8 (RENOVUOTAS)</t>
  </si>
  <si>
    <t>Dainavos 12</t>
  </si>
  <si>
    <t>Dzūkų 17</t>
  </si>
  <si>
    <t>Dzūkų 15</t>
  </si>
  <si>
    <t>Dzūkų 13</t>
  </si>
  <si>
    <t>Dainavos 13</t>
  </si>
  <si>
    <t>Dainavos 11</t>
  </si>
  <si>
    <t>Ateities 7-9</t>
  </si>
  <si>
    <t>M. Gustaičio 2</t>
  </si>
  <si>
    <t>M. Gustaičio 11</t>
  </si>
  <si>
    <t>Seinų 22</t>
  </si>
  <si>
    <t>Montvilos 20</t>
  </si>
  <si>
    <t>Montvilos 18</t>
  </si>
  <si>
    <t>Senamiesčio 3</t>
  </si>
  <si>
    <t>M. Gustaičio 5</t>
  </si>
  <si>
    <t>Kauno 33</t>
  </si>
  <si>
    <t>Vilniaus 3</t>
  </si>
  <si>
    <t>Sodų 10</t>
  </si>
  <si>
    <t>M. Gustaičio 3</t>
  </si>
  <si>
    <t>Vilniaus 5</t>
  </si>
  <si>
    <t>Montvilos 28</t>
  </si>
  <si>
    <t>Montvilos 22a</t>
  </si>
  <si>
    <t>Lazdijai</t>
  </si>
  <si>
    <t>NAUJOJI 68 (renov.)</t>
  </si>
  <si>
    <t>STATYBININKŲ 46 (renov.)</t>
  </si>
  <si>
    <t>Statybininkų 107</t>
  </si>
  <si>
    <t>LAUKO 17 (renov.)</t>
  </si>
  <si>
    <t>KAŠTONŲ 12 (renov.)</t>
  </si>
  <si>
    <t>AUKŠTAKALNIO 14</t>
  </si>
  <si>
    <t>BIRUTĖS 14 (renov.)</t>
  </si>
  <si>
    <t>VINGIO 1 (renov.)</t>
  </si>
  <si>
    <t>PUTINŲ 24A</t>
  </si>
  <si>
    <t>PUTINŲ 2 (renov.)</t>
  </si>
  <si>
    <t>JAUNIMO 38</t>
  </si>
  <si>
    <t>NAUJOJI 86</t>
  </si>
  <si>
    <t>Kalniškės 23</t>
  </si>
  <si>
    <t>NAUJOJI 96</t>
  </si>
  <si>
    <t>NAUJOJI 18</t>
  </si>
  <si>
    <t>KAŠTONŲ 52</t>
  </si>
  <si>
    <t>VILTIES 18</t>
  </si>
  <si>
    <t>MIKLUSĖNŲ 33</t>
  </si>
  <si>
    <t>STATYBININKŲ 27</t>
  </si>
  <si>
    <t>JONYNO 5</t>
  </si>
  <si>
    <t>JAZMINŲ 12</t>
  </si>
  <si>
    <t>VOLUNGĖS 22</t>
  </si>
  <si>
    <t>STATYBININKŲ 49</t>
  </si>
  <si>
    <t>VOLUNGĖS 12</t>
  </si>
  <si>
    <t>VOLUNGĖS 29</t>
  </si>
  <si>
    <t>STATYBININKŲ 34</t>
  </si>
  <si>
    <t>VOLUNGĖS 19</t>
  </si>
  <si>
    <t>STATYBININKŲ 43</t>
  </si>
  <si>
    <t>VOLUNGĖS 27</t>
  </si>
  <si>
    <t>LIKIŠKĖLIŲ 40</t>
  </si>
  <si>
    <t>Alytus</t>
  </si>
  <si>
    <t>Vilniaus 77B</t>
  </si>
  <si>
    <t>Respublikos 58</t>
  </si>
  <si>
    <t>Vytauto 62</t>
  </si>
  <si>
    <t>Vėjo 11a</t>
  </si>
  <si>
    <t>Rinkuškių 47B</t>
  </si>
  <si>
    <t>Skratiškių 8</t>
  </si>
  <si>
    <t>Gimnazijos 1</t>
  </si>
  <si>
    <t>Vėjo 9C</t>
  </si>
  <si>
    <t>Vėjo 7A</t>
  </si>
  <si>
    <t>Gimnazijos 7</t>
  </si>
  <si>
    <t>Rotušės  15</t>
  </si>
  <si>
    <t>Gimnazijos 9</t>
  </si>
  <si>
    <t>Vilniaus 91A</t>
  </si>
  <si>
    <t>Rinkuškių 20</t>
  </si>
  <si>
    <t>Gimnazijos 5</t>
  </si>
  <si>
    <t>Rotušės 26</t>
  </si>
  <si>
    <t>Vilniaus 93A</t>
  </si>
  <si>
    <t>Rotušės 24</t>
  </si>
  <si>
    <t>Skratiškių 12</t>
  </si>
  <si>
    <t>Kilučių 11</t>
  </si>
  <si>
    <t>Vilniaus 47A</t>
  </si>
  <si>
    <t>Basanavičiaus 18</t>
  </si>
  <si>
    <t>Biržai</t>
  </si>
  <si>
    <t xml:space="preserve">STATYBININKŲ 8 </t>
  </si>
  <si>
    <t>VIENYBĖS 72</t>
  </si>
  <si>
    <t xml:space="preserve">LAUKO 44 </t>
  </si>
  <si>
    <t xml:space="preserve">AUŠROS 8 </t>
  </si>
  <si>
    <t xml:space="preserve">STATYBININKŲ 4 </t>
  </si>
  <si>
    <t xml:space="preserve">AUŠROS 10 </t>
  </si>
  <si>
    <t xml:space="preserve">VIENYBES 70 </t>
  </si>
  <si>
    <t xml:space="preserve">NEPRIKLAUSOMYBĖS 72 </t>
  </si>
  <si>
    <t xml:space="preserve">BIRUTES 2 </t>
  </si>
  <si>
    <t xml:space="preserve">AUŠROS 4 </t>
  </si>
  <si>
    <t>DVARO  25</t>
  </si>
  <si>
    <t xml:space="preserve">NEPRIKLAUSOMYBĖS 50 </t>
  </si>
  <si>
    <t xml:space="preserve">S.NERIES 33C </t>
  </si>
  <si>
    <t xml:space="preserve">KĘSTUČIO 10 </t>
  </si>
  <si>
    <t xml:space="preserve">PASIENIO 3 </t>
  </si>
  <si>
    <t>DVARO  27</t>
  </si>
  <si>
    <t xml:space="preserve">VILNIAUS 8 </t>
  </si>
  <si>
    <t xml:space="preserve">DARVINO 26 </t>
  </si>
  <si>
    <t xml:space="preserve">LAUKO 32 </t>
  </si>
  <si>
    <t xml:space="preserve">DARVINO 46  </t>
  </si>
  <si>
    <t xml:space="preserve">K.NAUMIESČIO 9A </t>
  </si>
  <si>
    <t xml:space="preserve">DARVINO 19 </t>
  </si>
  <si>
    <t xml:space="preserve">TARYBŲ 7 </t>
  </si>
  <si>
    <t xml:space="preserve">VIŠTYČIO 2 </t>
  </si>
  <si>
    <t xml:space="preserve">VASARIO 16-OS 4 </t>
  </si>
  <si>
    <t xml:space="preserve">DARIAUS IR GIRENO 2A </t>
  </si>
  <si>
    <t xml:space="preserve">MOKYKLOS 3 </t>
  </si>
  <si>
    <t xml:space="preserve">VASARIO 16-OS 12 </t>
  </si>
  <si>
    <t xml:space="preserve">VASARIO 16-OS 10 </t>
  </si>
  <si>
    <t>Vilkaviškis</t>
  </si>
  <si>
    <t xml:space="preserve">Gėlių 14 </t>
  </si>
  <si>
    <t xml:space="preserve">Vilkaviškio 61 </t>
  </si>
  <si>
    <t xml:space="preserve">Dariaus ir Girėno 13 </t>
  </si>
  <si>
    <t xml:space="preserve">Mokolų 9 </t>
  </si>
  <si>
    <t xml:space="preserve">Dariaus ir Girėno 9 </t>
  </si>
  <si>
    <t xml:space="preserve">Dariaus ir Girėno 11 </t>
  </si>
  <si>
    <t>Mokolų 51</t>
  </si>
  <si>
    <t xml:space="preserve">Vytenio 8 </t>
  </si>
  <si>
    <t xml:space="preserve">Draugystės 3 </t>
  </si>
  <si>
    <t xml:space="preserve">Draugystės 1 </t>
  </si>
  <si>
    <t xml:space="preserve">R.Juknevičiaus 48 </t>
  </si>
  <si>
    <t xml:space="preserve">Vytauto 54 </t>
  </si>
  <si>
    <t xml:space="preserve">Vytauto 56A </t>
  </si>
  <si>
    <t xml:space="preserve">J.Jablonskio 2 </t>
  </si>
  <si>
    <t xml:space="preserve">Garso 4 </t>
  </si>
  <si>
    <t xml:space="preserve">Mokyklos 13 </t>
  </si>
  <si>
    <t xml:space="preserve">Jaunimo, 3 </t>
  </si>
  <si>
    <t xml:space="preserve">Jaunimo, 7 </t>
  </si>
  <si>
    <t xml:space="preserve">Maironio. 34 </t>
  </si>
  <si>
    <t>M.Valančiaus. 18</t>
  </si>
  <si>
    <t xml:space="preserve">Vytauto.. 33 </t>
  </si>
  <si>
    <t xml:space="preserve">Nausupės 8 </t>
  </si>
  <si>
    <t xml:space="preserve">Mokyklos 9 </t>
  </si>
  <si>
    <t>Dvarkelio 11</t>
  </si>
  <si>
    <t xml:space="preserve">Žemaitės. 8 </t>
  </si>
  <si>
    <t xml:space="preserve">Lietuvininkų 4 </t>
  </si>
  <si>
    <t>Vandžiogalos 4D</t>
  </si>
  <si>
    <t>Žemaitės. 10</t>
  </si>
  <si>
    <t xml:space="preserve">Dvarkelio 7 </t>
  </si>
  <si>
    <t xml:space="preserve">K.Donelaičio. 5 - 2 </t>
  </si>
  <si>
    <t xml:space="preserve">Kauno 20 </t>
  </si>
  <si>
    <t xml:space="preserve">Vytauto 21 </t>
  </si>
  <si>
    <t xml:space="preserve">Vytauto 15 </t>
  </si>
  <si>
    <t>Marijampolė</t>
  </si>
  <si>
    <t>Muziejaus 18</t>
  </si>
  <si>
    <t>Stoties 8</t>
  </si>
  <si>
    <t>Karaliaus Mindaugo 39</t>
  </si>
  <si>
    <t>Žemaitės 29</t>
  </si>
  <si>
    <t>Sedos 11</t>
  </si>
  <si>
    <t>Birutės 24</t>
  </si>
  <si>
    <t>Stoties 16</t>
  </si>
  <si>
    <t>Stoties 12</t>
  </si>
  <si>
    <t>Luokės 73</t>
  </si>
  <si>
    <t>Šviesos 29</t>
  </si>
  <si>
    <t>Telšiai</t>
  </si>
  <si>
    <t>Druskininkų 7A</t>
  </si>
  <si>
    <t>Saulėtekio 5/7</t>
  </si>
  <si>
    <t>Sodų 43</t>
  </si>
  <si>
    <t>Sodų 20-II</t>
  </si>
  <si>
    <t>Saulėtekio 24/26</t>
  </si>
  <si>
    <t>Taikos 14</t>
  </si>
  <si>
    <t>Sodų 45</t>
  </si>
  <si>
    <t>Sodų 25</t>
  </si>
  <si>
    <t>Saulėtekio 3</t>
  </si>
  <si>
    <t>Sodų 29</t>
  </si>
  <si>
    <t>Sodų 1</t>
  </si>
  <si>
    <t>Ganyklų 59</t>
  </si>
  <si>
    <t>Taikos 20</t>
  </si>
  <si>
    <t>Sodų 59</t>
  </si>
  <si>
    <t>Saulėtekio 4</t>
  </si>
  <si>
    <t>Gintaro 33</t>
  </si>
  <si>
    <t>Oškinio 5</t>
  </si>
  <si>
    <t>Mokyklos 14-II</t>
  </si>
  <si>
    <t>Kretingos 6</t>
  </si>
  <si>
    <t>Mokyklos 13</t>
  </si>
  <si>
    <t>Janonio 41</t>
  </si>
  <si>
    <t>Palanga</t>
  </si>
  <si>
    <t xml:space="preserve">Raseinių 9 II korpusas </t>
  </si>
  <si>
    <t xml:space="preserve">Pievų 2 </t>
  </si>
  <si>
    <t xml:space="preserve">Pievų 6 </t>
  </si>
  <si>
    <t xml:space="preserve">Janonio 12 </t>
  </si>
  <si>
    <t xml:space="preserve">Laucevičiaus 16  I korpusas </t>
  </si>
  <si>
    <t xml:space="preserve">Raseinių 5A </t>
  </si>
  <si>
    <t>Kooperacijos 28</t>
  </si>
  <si>
    <t xml:space="preserve">Raseinių 9a  II korpusas </t>
  </si>
  <si>
    <t xml:space="preserve">J.Janonio 13 </t>
  </si>
  <si>
    <t xml:space="preserve">Maironio 5a,Tytuvėnai </t>
  </si>
  <si>
    <t xml:space="preserve">Vyt. Didžiojo 45 </t>
  </si>
  <si>
    <t>Kelmė</t>
  </si>
  <si>
    <t xml:space="preserve">VERPĖJŲ 6 </t>
  </si>
  <si>
    <t xml:space="preserve">KLONIO 18A </t>
  </si>
  <si>
    <t xml:space="preserve">GARDINO 80     </t>
  </si>
  <si>
    <t xml:space="preserve">ATEITIES 16 </t>
  </si>
  <si>
    <t xml:space="preserve">VEISIEJŲ 9  </t>
  </si>
  <si>
    <t xml:space="preserve">VYTAUTO 6      </t>
  </si>
  <si>
    <t xml:space="preserve">ATEITIES 36 </t>
  </si>
  <si>
    <t>SVEIKATOS 28</t>
  </si>
  <si>
    <t xml:space="preserve">LIŠKIAVOS 8 </t>
  </si>
  <si>
    <t xml:space="preserve">LIŠKIAVOS 5 </t>
  </si>
  <si>
    <t xml:space="preserve">SVEIKATOS 18 </t>
  </si>
  <si>
    <t xml:space="preserve">ATEITIES 14     </t>
  </si>
  <si>
    <t xml:space="preserve">NERAVŲ 27    </t>
  </si>
  <si>
    <t>VYTAUTO 47</t>
  </si>
  <si>
    <t xml:space="preserve">ČIURLIONIO 74 </t>
  </si>
  <si>
    <t xml:space="preserve">GARDINO 22 </t>
  </si>
  <si>
    <t xml:space="preserve">ŠILTNAMIŲ 24  </t>
  </si>
  <si>
    <t xml:space="preserve">ATEITIES 2 </t>
  </si>
  <si>
    <t xml:space="preserve">NERAVŲ 29   </t>
  </si>
  <si>
    <t xml:space="preserve">ŠILTNAMIŲ 26 </t>
  </si>
  <si>
    <t xml:space="preserve">SEIRIJŲ 9 </t>
  </si>
  <si>
    <t xml:space="preserve">MELIORATORIŲ 4 </t>
  </si>
  <si>
    <t>Druskininkai</t>
  </si>
  <si>
    <t>Sodų g.10-ojo NSB(ren.)</t>
  </si>
  <si>
    <t>GAMYKLOS 3(ren.)</t>
  </si>
  <si>
    <t>P.VILEIŠIO 4(ren.)</t>
  </si>
  <si>
    <t>MINDAUGO 12(ren.)</t>
  </si>
  <si>
    <t>GAMYKLOS 6(ren.)</t>
  </si>
  <si>
    <t>P.Vileišio g.3-ojo NSB</t>
  </si>
  <si>
    <t>Gamyklos g.15-ojo NSB(ren.)</t>
  </si>
  <si>
    <t>MINDAUGO 13(ren.)</t>
  </si>
  <si>
    <t>V.BURBOS 4(ren.)</t>
  </si>
  <si>
    <t>P.VILEIŠIO 2(ren.)</t>
  </si>
  <si>
    <t>NAFTININKŲ 8</t>
  </si>
  <si>
    <t>Laisvės g.40-ojo NSB(ren.)</t>
  </si>
  <si>
    <t>VYŠNIŲ 42</t>
  </si>
  <si>
    <t>Gamyklos g. 31-ojo NSB</t>
  </si>
  <si>
    <t>ŽEMAITIJOS 29</t>
  </si>
  <si>
    <t>MINDAUGO 15(ren.)</t>
  </si>
  <si>
    <t>V.BURBOS 2(ren.)</t>
  </si>
  <si>
    <t>GAMYKLOS 17</t>
  </si>
  <si>
    <t>LAISVĖS 27(ren.)</t>
  </si>
  <si>
    <t>V.BURBOS 5(ren.)</t>
  </si>
  <si>
    <t>VENTOS 33</t>
  </si>
  <si>
    <t>PAVENČIŲ 41</t>
  </si>
  <si>
    <t>JUODPELKIO 10</t>
  </si>
  <si>
    <t>STOTIES 8</t>
  </si>
  <si>
    <t>BAŽNYČIOS 21</t>
  </si>
  <si>
    <t>Bažnyčios 13</t>
  </si>
  <si>
    <t>LAISVĖS 218</t>
  </si>
  <si>
    <t>SODŲ 11</t>
  </si>
  <si>
    <t>MINDAUGO 20</t>
  </si>
  <si>
    <t>PAVASARIO 35</t>
  </si>
  <si>
    <t>Taikos g.20-ojo NSB</t>
  </si>
  <si>
    <t>Pavenčių g.11-ojo NSB</t>
  </si>
  <si>
    <t>Bažnyčios 11</t>
  </si>
  <si>
    <t>S.Daukanto 8 Viekšniai</t>
  </si>
  <si>
    <t>M.K.ČIURLIONIO 8</t>
  </si>
  <si>
    <t>Mažeikių 3 Viekšniai</t>
  </si>
  <si>
    <t>VASARIO 16-OSIOS 8</t>
  </si>
  <si>
    <t>Mažeikių 6 Viekšniai</t>
  </si>
  <si>
    <t>VASARIO 16-OSIOS 12</t>
  </si>
  <si>
    <t>P.VILEIŠIO 6</t>
  </si>
  <si>
    <t>Mažeikiai</t>
  </si>
  <si>
    <t>Pergalės g. 14</t>
  </si>
  <si>
    <t>Mindaugo g. 4</t>
  </si>
  <si>
    <t>P.Mašioto g. 67</t>
  </si>
  <si>
    <t>Saulėtekio g. 50</t>
  </si>
  <si>
    <t>P.Mašioto g. 53</t>
  </si>
  <si>
    <t>P.Mašioto g. 59</t>
  </si>
  <si>
    <t>Dariaus Ir Girėno g. 51A</t>
  </si>
  <si>
    <t>Vytauto Didžiojo g. 72</t>
  </si>
  <si>
    <t>P.Mašioto g. 39</t>
  </si>
  <si>
    <t>Mindaugo g. 6</t>
  </si>
  <si>
    <t>Taikos g. 18A</t>
  </si>
  <si>
    <t>Ušinsko g. 31A</t>
  </si>
  <si>
    <t>Mindaugo g. 2C</t>
  </si>
  <si>
    <t>Kęstučio g. 2</t>
  </si>
  <si>
    <t>Mažoji g. 3</t>
  </si>
  <si>
    <t>Vilniaus g. 32</t>
  </si>
  <si>
    <t>Vilniaus g. 33</t>
  </si>
  <si>
    <t>P.Mašioto g. 55</t>
  </si>
  <si>
    <t>Kęstučio g. 8</t>
  </si>
  <si>
    <t>Taikos g. 22</t>
  </si>
  <si>
    <t>Basanavičiaus g. 2A</t>
  </si>
  <si>
    <t>Vilniaus g. 28</t>
  </si>
  <si>
    <t>Joniškėlio g. 8</t>
  </si>
  <si>
    <t>Joniškėlio g. 2</t>
  </si>
  <si>
    <t>Vilniaus g. 34</t>
  </si>
  <si>
    <t>Mažoji g. 1</t>
  </si>
  <si>
    <t>Ušinsko g. 22</t>
  </si>
  <si>
    <t>Vasario  16-sios g. 15</t>
  </si>
  <si>
    <t>Vasario  16-sios g. 13</t>
  </si>
  <si>
    <t>Vytauto Didžiojo g. 27</t>
  </si>
  <si>
    <t>Pakruojis</t>
  </si>
  <si>
    <t>Pergalės 4,</t>
  </si>
  <si>
    <t>Kniaudiškių g. 54 (apšiltintas), Panevėžys</t>
  </si>
  <si>
    <t>Kranto g. 47 (su ind.apskaitos priet., apšiltintas), Panevėžys</t>
  </si>
  <si>
    <t>Molainių g. 8 (apšiltintas), Panevėžys</t>
  </si>
  <si>
    <t xml:space="preserve">iki 1992 </t>
  </si>
  <si>
    <t>Klaipėdos g. 99 K2, Panevėžys</t>
  </si>
  <si>
    <t>Kranto g. 37  (su dalikliais, apšiltintas), Panevėžys</t>
  </si>
  <si>
    <t>Klaipėdos g. 99 K3, Panevėžys</t>
  </si>
  <si>
    <t>Klaipėdos g. 99 K1, Panevėžys</t>
  </si>
  <si>
    <t>Pušaloto g. 76, Panevėžys</t>
  </si>
  <si>
    <t>Anykščių g. 5 (su dalikliais, apšiltintas)</t>
  </si>
  <si>
    <t>Jakšto g. 10 (su ind.apskaitos priet., apšiltintas), Panevėžys</t>
  </si>
  <si>
    <t>Basanavičiaus g. 130, Kėdainiai</t>
  </si>
  <si>
    <t>Margirio g. 18, Panevėžys</t>
  </si>
  <si>
    <t>Respublikos g. 24, Kėdainiai</t>
  </si>
  <si>
    <t>Margirio g. 20/22, Panevėžys</t>
  </si>
  <si>
    <t>Margirio g. 10/12, Panevėžys</t>
  </si>
  <si>
    <t>Basanavičiaus g. 94, Kėdainiai</t>
  </si>
  <si>
    <t>Respublikos g. 26, Kėdainiai</t>
  </si>
  <si>
    <t>Chemikų g. 3, Kėdainiai</t>
  </si>
  <si>
    <t>Basanavičiaus g. 138 ,Kėdainiai</t>
  </si>
  <si>
    <t>Liepų al. 13, Panevėžys</t>
  </si>
  <si>
    <t>Vilties g. 22, Panevėžys</t>
  </si>
  <si>
    <t>Liepų al. 15A, Panevėžys</t>
  </si>
  <si>
    <t>Vilniaus 20, Panevėžys</t>
  </si>
  <si>
    <t>Vilties g. 47, Panevėžys</t>
  </si>
  <si>
    <t>Topolių 6, Panevėžys</t>
  </si>
  <si>
    <t>Nepriklausomybės 9, Panevėžys</t>
  </si>
  <si>
    <t>Ramygalos g. 67, Panevėžys</t>
  </si>
  <si>
    <t>Švyturio g. 19, Panevėžys</t>
  </si>
  <si>
    <t>Marijonų g. 29, Panevėžys</t>
  </si>
  <si>
    <t>Smėlynės g. 73, Panevėžys</t>
  </si>
  <si>
    <t>Smetonos g. 5A, Panevėžys</t>
  </si>
  <si>
    <t>Marijonų g. 45, Panevėžys</t>
  </si>
  <si>
    <t>Įmonių g. 21, Panevėžys</t>
  </si>
  <si>
    <t>Žagienės g. 4, Panevėžys</t>
  </si>
  <si>
    <t>Kerbedžio g. 24, Panevėžys</t>
  </si>
  <si>
    <t>Švyturio g. 27, Panevėžys</t>
  </si>
  <si>
    <t>Nevėžio g. 24, Panevėžys</t>
  </si>
  <si>
    <t>Katedros g. 4, Panevėžys</t>
  </si>
  <si>
    <t>Jakšto g. 8, Panevėžys</t>
  </si>
  <si>
    <t>Švyturio g. 23, Panevėžys</t>
  </si>
  <si>
    <t>Panevėžys</t>
  </si>
  <si>
    <t>I. Končiaus g. 7</t>
  </si>
  <si>
    <t>I. Končiaus g. 7A</t>
  </si>
  <si>
    <t>A. Jucio g. 45</t>
  </si>
  <si>
    <t>A. Jucio g. 47</t>
  </si>
  <si>
    <t>A. Jucio g. 53</t>
  </si>
  <si>
    <t>Gandingos g. 10</t>
  </si>
  <si>
    <t>Gandingos g. 14</t>
  </si>
  <si>
    <t>Gandingos g. 16</t>
  </si>
  <si>
    <t>I. Končiaus g. 8</t>
  </si>
  <si>
    <t>Vėjo g. 12</t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</si>
  <si>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</si>
  <si>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</si>
  <si>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</si>
  <si>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</si>
  <si>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</si>
  <si>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</si>
  <si>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</si>
  <si>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</si>
  <si>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J. Tumo-Vaižganto g. 96</t>
  </si>
  <si>
    <t>V. Mačernio g. 10</t>
  </si>
  <si>
    <t>V. Mačernio g. 53</t>
  </si>
  <si>
    <t>J. Tumo-Vaižganto g. 85</t>
  </si>
  <si>
    <t>J. Tumo-Vaižganto g. 85A</t>
  </si>
  <si>
    <t>V. Mačernio g. 51</t>
  </si>
  <si>
    <t>A. Jucio g. 12</t>
  </si>
  <si>
    <t>V. Mačernio g. 45</t>
  </si>
  <si>
    <t>V. Mačernio g. 27</t>
  </si>
  <si>
    <t>V. Mačernio g. 47</t>
  </si>
  <si>
    <t>A. Jucio g. 28</t>
  </si>
  <si>
    <t>V. Mačernio g. 6</t>
  </si>
  <si>
    <t>V. Mačernio g. 8</t>
  </si>
  <si>
    <t>A. Jucio g. 10</t>
  </si>
  <si>
    <t>Senamiesčio a. 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</si>
  <si>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</si>
  <si>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</si>
  <si>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</si>
  <si>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</si>
  <si>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</si>
  <si>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</si>
  <si>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Telšių g. 19B</t>
  </si>
  <si>
    <t>Plungė</t>
  </si>
  <si>
    <t>Algirdo 25</t>
  </si>
  <si>
    <t>Algirdo 27</t>
  </si>
  <si>
    <t>Rytų 6</t>
  </si>
  <si>
    <t>Rytų 4</t>
  </si>
  <si>
    <t>Ateities 19</t>
  </si>
  <si>
    <t>Vytauto Didžiojo 41</t>
  </si>
  <si>
    <t>Vaižganto 20B</t>
  </si>
  <si>
    <t>V.Grybo 2</t>
  </si>
  <si>
    <t>Dubysos 3</t>
  </si>
  <si>
    <t>Dubysos 1</t>
  </si>
  <si>
    <t>Dubysos 16</t>
  </si>
  <si>
    <t>Dariaus ir Girėno 28</t>
  </si>
  <si>
    <t>Vaižganto 5A</t>
  </si>
  <si>
    <t>Dariaus ir Girėno 23</t>
  </si>
  <si>
    <t>Stonų 3</t>
  </si>
  <si>
    <t>Vytauto Didžiojo 37</t>
  </si>
  <si>
    <t>V.Kudirkos 9</t>
  </si>
  <si>
    <t>Partizanų 14A</t>
  </si>
  <si>
    <t>Dominikonų 4</t>
  </si>
  <si>
    <t>Vaižganto 1</t>
  </si>
  <si>
    <t>Muziejaus 6</t>
  </si>
  <si>
    <t>Jaunimo 12</t>
  </si>
  <si>
    <t>Dariaus ir Girėno 26</t>
  </si>
  <si>
    <t>iki1960</t>
  </si>
  <si>
    <t>Vytauto Didžiojo 3</t>
  </si>
  <si>
    <t xml:space="preserve">Jaunimo 14 </t>
  </si>
  <si>
    <t>Raseiniai</t>
  </si>
  <si>
    <t>Šalčininkai</t>
  </si>
  <si>
    <t>Eišiškės</t>
  </si>
  <si>
    <t>A.Mickevičiaus g. 8</t>
  </si>
  <si>
    <t xml:space="preserve">A.Mickevičiaus g.24 </t>
  </si>
  <si>
    <t xml:space="preserve">Sniadeckio g.10 </t>
  </si>
  <si>
    <t>Sniadeckio g.14</t>
  </si>
  <si>
    <t xml:space="preserve">Sniadeckio g.18 </t>
  </si>
  <si>
    <t xml:space="preserve">Sniadeckio g.24 </t>
  </si>
  <si>
    <t xml:space="preserve">Sniadeckio g.27 </t>
  </si>
  <si>
    <t xml:space="preserve">Mokyklos g.19 </t>
  </si>
  <si>
    <t>Vutauto g.33</t>
  </si>
  <si>
    <t xml:space="preserve">J.Pauliaus II G.34 </t>
  </si>
  <si>
    <t xml:space="preserve">A.Mickevičiaus g.1a </t>
  </si>
  <si>
    <t xml:space="preserve">Šalčios g.8 </t>
  </si>
  <si>
    <t xml:space="preserve">Šalčios g.14 </t>
  </si>
  <si>
    <t>Vilniaus g.26</t>
  </si>
  <si>
    <t xml:space="preserve">Vilniaus g.26 b </t>
  </si>
  <si>
    <t xml:space="preserve">Vilniaus g.45-1 </t>
  </si>
  <si>
    <t xml:space="preserve">Vytauto g.22-3 </t>
  </si>
  <si>
    <t xml:space="preserve">Mokyklos g.27 </t>
  </si>
  <si>
    <t>Vytauto g.31-1</t>
  </si>
  <si>
    <t xml:space="preserve">J.Pauliaus II G.28 </t>
  </si>
  <si>
    <t xml:space="preserve">Žeimių g. 6B, </t>
  </si>
  <si>
    <t xml:space="preserve">Vilniaus g. 202 (renov.), </t>
  </si>
  <si>
    <t xml:space="preserve">Kviečių g. 56 (renov.), </t>
  </si>
  <si>
    <t xml:space="preserve">Dainų g. 40A (renov.), </t>
  </si>
  <si>
    <t xml:space="preserve">Gegužių g. 73 (renov.), </t>
  </si>
  <si>
    <t xml:space="preserve">Grinkevičiaus g. 8 (renov.), </t>
  </si>
  <si>
    <t xml:space="preserve">Gegužių g. 19 (renov.), </t>
  </si>
  <si>
    <t xml:space="preserve">Vytauto g. 149 (renov.), </t>
  </si>
  <si>
    <t xml:space="preserve">Žeimių g. 6A, </t>
  </si>
  <si>
    <t>Architektų g. 14,</t>
  </si>
  <si>
    <t xml:space="preserve">Putinų g. 10, </t>
  </si>
  <si>
    <t xml:space="preserve">Mickevičiaus g. 19, </t>
  </si>
  <si>
    <t xml:space="preserve">Architektų g. 2A, </t>
  </si>
  <si>
    <t xml:space="preserve">Gegužių g. 13, </t>
  </si>
  <si>
    <t xml:space="preserve">Dainų g. 72, </t>
  </si>
  <si>
    <t xml:space="preserve">Vilniaus g. 33, </t>
  </si>
  <si>
    <t>Gardino g. 25, .</t>
  </si>
  <si>
    <t>Žemaitės g. 42, .</t>
  </si>
  <si>
    <t>Lyros g. 19, .</t>
  </si>
  <si>
    <t>Korsako g. 26, .</t>
  </si>
  <si>
    <t>Vytauto g. 56, .</t>
  </si>
  <si>
    <t>Vilniaus g. 24, .</t>
  </si>
  <si>
    <t>Trakų g. 7, .</t>
  </si>
  <si>
    <t>Radviliškio g. 108, .</t>
  </si>
  <si>
    <t>Kauno g. 22, .</t>
  </si>
  <si>
    <t>Draugystės pr. 16, .</t>
  </si>
  <si>
    <t>Ežero g. 29, .</t>
  </si>
  <si>
    <t>Stoties g. 14, .</t>
  </si>
  <si>
    <t>Stoties g. 10, .</t>
  </si>
  <si>
    <t>Tilžės g. 126A, .</t>
  </si>
  <si>
    <t>Vasario 16-osios g. 21, .</t>
  </si>
  <si>
    <t>Tilžės g. 128, .</t>
  </si>
  <si>
    <t>Sukilėlių g. 2, .</t>
  </si>
  <si>
    <t>Energetikų g. 11, .</t>
  </si>
  <si>
    <t>Vilniaus g. 213A, .</t>
  </si>
  <si>
    <t>A. Mickevičiaus g. 36, .</t>
  </si>
  <si>
    <t>P. Cvirkos g. 75A, .</t>
  </si>
  <si>
    <t>Ežero g. 14, .</t>
  </si>
  <si>
    <t>P. Višinskio g. 37, .</t>
  </si>
  <si>
    <t>Ežero g. 15, .</t>
  </si>
  <si>
    <t>Šiauliai</t>
  </si>
  <si>
    <t>Dariaus ir Girėno g.47</t>
  </si>
  <si>
    <t>Dariaus ir Girėno g.59</t>
  </si>
  <si>
    <t>Dariaus ir Girėno g.45</t>
  </si>
  <si>
    <t>D.Poškos g.16</t>
  </si>
  <si>
    <t>D.Poškos g.20</t>
  </si>
  <si>
    <t>D.Poškos g.4</t>
  </si>
  <si>
    <t>Kovo 11-osio g.24</t>
  </si>
  <si>
    <t>Šilalė</t>
  </si>
  <si>
    <r>
      <t xml:space="preserve">Dainavos g. 5 </t>
    </r>
    <r>
      <rPr>
        <i/>
        <sz val="8"/>
        <color indexed="10"/>
        <rFont val="Arial"/>
        <family val="2"/>
      </rPr>
      <t>(renov.)</t>
    </r>
  </si>
  <si>
    <r>
      <t xml:space="preserve">Ateities takas 16 </t>
    </r>
    <r>
      <rPr>
        <i/>
        <sz val="8"/>
        <color indexed="10"/>
        <rFont val="Arial"/>
        <family val="2"/>
      </rPr>
      <t>(renov.)</t>
    </r>
  </si>
  <si>
    <r>
      <t xml:space="preserve">J.Tumo-Vaižganto g. 134 </t>
    </r>
    <r>
      <rPr>
        <i/>
        <sz val="8"/>
        <color indexed="10"/>
        <rFont val="Arial"/>
        <family val="2"/>
      </rPr>
      <t>(renov.)</t>
    </r>
  </si>
  <si>
    <r>
      <t xml:space="preserve">Dariaus ir Girėno g. 32A </t>
    </r>
    <r>
      <rPr>
        <i/>
        <sz val="8"/>
        <color indexed="10"/>
        <rFont val="Arial"/>
        <family val="2"/>
      </rPr>
      <t>(renov.)</t>
    </r>
  </si>
  <si>
    <r>
      <t xml:space="preserve">Prezidento g. 65 </t>
    </r>
    <r>
      <rPr>
        <i/>
        <sz val="8"/>
        <color indexed="10"/>
        <rFont val="Arial"/>
        <family val="2"/>
      </rPr>
      <t>(renov.)</t>
    </r>
  </si>
  <si>
    <r>
      <t xml:space="preserve">Prezidento g. 82 </t>
    </r>
    <r>
      <rPr>
        <i/>
        <sz val="8"/>
        <color indexed="10"/>
        <rFont val="Arial"/>
        <family val="2"/>
      </rPr>
      <t>(renov.)</t>
    </r>
  </si>
  <si>
    <r>
      <t xml:space="preserve">J.Tumo-Vaižganto g. 129B </t>
    </r>
    <r>
      <rPr>
        <i/>
        <sz val="8"/>
        <color indexed="10"/>
        <rFont val="Arial"/>
        <family val="2"/>
      </rPr>
      <t>(renov.)</t>
    </r>
  </si>
  <si>
    <t>Gedimino g. 8</t>
  </si>
  <si>
    <t>Dariaus ir Girėno g. 26A</t>
  </si>
  <si>
    <t>Dariaus ir Girėno g. 34</t>
  </si>
  <si>
    <t>Miško g. 8</t>
  </si>
  <si>
    <t>Gedimino g. 32</t>
  </si>
  <si>
    <t>Žemaitės g. 32</t>
  </si>
  <si>
    <t>Vasario 16-osios g. 8</t>
  </si>
  <si>
    <t>Vasario 16-osios g. 5</t>
  </si>
  <si>
    <t>Dariaus ir Girėno g. 38</t>
  </si>
  <si>
    <t>Dariaus ir Girėno g. 24</t>
  </si>
  <si>
    <t>Prezidento g. 67</t>
  </si>
  <si>
    <t>V. Kudirkos g. 5</t>
  </si>
  <si>
    <t>Vytauto g. 62</t>
  </si>
  <si>
    <t>Dariaus ir Girėno g. 20</t>
  </si>
  <si>
    <t>Dariaus ir Girėno g. 16A</t>
  </si>
  <si>
    <t>Dariaus ir Grėno g. 4</t>
  </si>
  <si>
    <t>Prezidento g. 60</t>
  </si>
  <si>
    <t>Tauragė</t>
  </si>
  <si>
    <t>Birutės g. 29, Trakai</t>
  </si>
  <si>
    <t>Mindaugo g. 10, Trakai</t>
  </si>
  <si>
    <t>Trakų g. 16, Trakai</t>
  </si>
  <si>
    <t>Mindaugo g. 1a, Trakai</t>
  </si>
  <si>
    <t>Ežero g. 5, Lentvaris</t>
  </si>
  <si>
    <t>Pakalnės g. 44, Lentvaris</t>
  </si>
  <si>
    <t>Pakalnės g. 7, Lentvaris</t>
  </si>
  <si>
    <t>Vytauto g. 78, Trakai</t>
  </si>
  <si>
    <t>Vytauto g. 70, Trakai</t>
  </si>
  <si>
    <t>Vytauto g. 9A, Lentvaris</t>
  </si>
  <si>
    <t>N.Sodybos g. 36, Lentvaris</t>
  </si>
  <si>
    <t>N.Sodybos g. 38, Lentvaris</t>
  </si>
  <si>
    <t>Maironio g. 5, Trakai</t>
  </si>
  <si>
    <t>Lauko g. 12, Lentvaris</t>
  </si>
  <si>
    <t>Lauko g. 8, Lentvaris</t>
  </si>
  <si>
    <t>Lauko g. 6, Lentvaris</t>
  </si>
  <si>
    <t>Geležinkelio g. 28, Lentvaris</t>
  </si>
  <si>
    <t>Karaimų g. 24, Trakai</t>
  </si>
  <si>
    <t>Mindaugo g. 20, Trakai</t>
  </si>
  <si>
    <t>Mindaugo g. 18, Trakai</t>
  </si>
  <si>
    <t>Pakalnės g. 23, Lentvaris</t>
  </si>
  <si>
    <t>Klevų al. 42, Lentvaris</t>
  </si>
  <si>
    <t>Bažnyčios g. 11, Lentvaris</t>
  </si>
  <si>
    <t>Bažnyčios g. 15, Lentvaris</t>
  </si>
  <si>
    <t>Lauko g. 3, Lentvaris</t>
  </si>
  <si>
    <t>Lauko g. 9, Lentvaris</t>
  </si>
  <si>
    <t>Senkelio g. 5, Trakai</t>
  </si>
  <si>
    <t>Kilimų g. 6, Lentvaris</t>
  </si>
  <si>
    <t>Pakalnės g. 26A, Lentvaris</t>
  </si>
  <si>
    <t>Trakų g. 27, Trakai</t>
  </si>
  <si>
    <t>Trakai</t>
  </si>
  <si>
    <t>Lentvaris</t>
  </si>
  <si>
    <t xml:space="preserve">Kudirkos g. 22, </t>
  </si>
  <si>
    <t>Vyžuonų g. 11a,  (renov.)</t>
  </si>
  <si>
    <t>Aušros g. 99,  (renov.)</t>
  </si>
  <si>
    <t xml:space="preserve">Aukštakalnio g. 108, </t>
  </si>
  <si>
    <t>Aušros g.  89 IIkorp.,  (renov.)</t>
  </si>
  <si>
    <t>Aušros g.  89 Ikorp.,  (renov.)</t>
  </si>
  <si>
    <t xml:space="preserve">Aukštakalnio g. 76, </t>
  </si>
  <si>
    <t xml:space="preserve">Vaižganto g. 58, </t>
  </si>
  <si>
    <t xml:space="preserve">Taikos g. 14, </t>
  </si>
  <si>
    <t xml:space="preserve">Krašuonos g. 13, </t>
  </si>
  <si>
    <t xml:space="preserve">Aukštakalnio g. 110, </t>
  </si>
  <si>
    <t xml:space="preserve">Sėlių g. 59, </t>
  </si>
  <si>
    <t xml:space="preserve">Aušros g. 83, </t>
  </si>
  <si>
    <t xml:space="preserve">Sėlių g. 67, </t>
  </si>
  <si>
    <t xml:space="preserve">Vaižganto g. 46, </t>
  </si>
  <si>
    <t xml:space="preserve">Taikos g. 32, </t>
  </si>
  <si>
    <t xml:space="preserve">Vaižganto g. 62, </t>
  </si>
  <si>
    <t xml:space="preserve">Aukštakalnio g. 116, </t>
  </si>
  <si>
    <t xml:space="preserve">Taikos g. 4, </t>
  </si>
  <si>
    <t xml:space="preserve">Taikos g. 24, </t>
  </si>
  <si>
    <t xml:space="preserve">Užpalių g. 82, </t>
  </si>
  <si>
    <t xml:space="preserve">Aušros g. 62, </t>
  </si>
  <si>
    <t xml:space="preserve">J.Basanavičiaus g. 96, </t>
  </si>
  <si>
    <t xml:space="preserve">Aušros g. 87, </t>
  </si>
  <si>
    <t xml:space="preserve">Taikos g. 80, </t>
  </si>
  <si>
    <t xml:space="preserve">Aušros g. 82, </t>
  </si>
  <si>
    <t xml:space="preserve">Sėlių g. 30b, </t>
  </si>
  <si>
    <t xml:space="preserve">Aušros g. 50, </t>
  </si>
  <si>
    <t xml:space="preserve">Kauno g. 27, </t>
  </si>
  <si>
    <t xml:space="preserve">J.Basanavičiaus g. 106, </t>
  </si>
  <si>
    <t xml:space="preserve">J.Basanavičiaus g. 108, </t>
  </si>
  <si>
    <t xml:space="preserve">Utenio a. 10, </t>
  </si>
  <si>
    <t xml:space="preserve">Aukštakalnio g. 10,12 </t>
  </si>
  <si>
    <t xml:space="preserve">J.Basanavičiaus g. 110, </t>
  </si>
  <si>
    <t xml:space="preserve">Kęstučio g. 1, </t>
  </si>
  <si>
    <t xml:space="preserve">Utenio a. 5, </t>
  </si>
  <si>
    <t xml:space="preserve">K.Donelaičio g. 12, </t>
  </si>
  <si>
    <t xml:space="preserve">Kęstučio g. 9, </t>
  </si>
  <si>
    <t xml:space="preserve">Bažnyčios g. 4, </t>
  </si>
  <si>
    <t xml:space="preserve">Užpalių g. 88, </t>
  </si>
  <si>
    <t>Utena</t>
  </si>
  <si>
    <t>Aušros g. 1</t>
  </si>
  <si>
    <t>Dzūkų g. 36</t>
  </si>
  <si>
    <t>Dzūkų g. 62</t>
  </si>
  <si>
    <t>Dzūkų g. 68</t>
  </si>
  <si>
    <t>J.Basanavičiaus g. 21</t>
  </si>
  <si>
    <t>renov.</t>
  </si>
  <si>
    <t>M.K.Čiurlionio g. 8</t>
  </si>
  <si>
    <t>M.K.Čiurlionio g. 11</t>
  </si>
  <si>
    <t>Pušelės g. 5 Nauj. Valkininkai</t>
  </si>
  <si>
    <t>Pušelės g. 7 Nauj. Valkininkai</t>
  </si>
  <si>
    <t>Pušelės g. 9 Nauj. Valkininkai</t>
  </si>
  <si>
    <t>Dzūkų g. 3</t>
  </si>
  <si>
    <t>Dzūkų g. 44</t>
  </si>
  <si>
    <t>Marcinkonių g. 8</t>
  </si>
  <si>
    <t>Marcinkonių g. 14</t>
  </si>
  <si>
    <t>Marcinkonių g. 16</t>
  </si>
  <si>
    <t>Marcinkonių g. 18</t>
  </si>
  <si>
    <t>M.K.Čiurlionio g. 6</t>
  </si>
  <si>
    <t>Vytauto g. 24</t>
  </si>
  <si>
    <t>Vytauto g. 38</t>
  </si>
  <si>
    <t>Z.Voronecko g. 1</t>
  </si>
  <si>
    <t>Dzūkų g. 17</t>
  </si>
  <si>
    <t>Dzūkų g. 26</t>
  </si>
  <si>
    <t>Kalno g. 7</t>
  </si>
  <si>
    <t>Laisvės g. 3</t>
  </si>
  <si>
    <t>Šiltnamių g. 1</t>
  </si>
  <si>
    <t>Vasario 16 g. 6</t>
  </si>
  <si>
    <t>Vasario 16 g. 8</t>
  </si>
  <si>
    <t>Vasario 16 g. 11</t>
  </si>
  <si>
    <t>Vytauto g. 58</t>
  </si>
  <si>
    <t>Žalioji g. 31</t>
  </si>
  <si>
    <t>Aušros g. 10</t>
  </si>
  <si>
    <t>J.Basanavičiaus g. 44</t>
  </si>
  <si>
    <t>Mechanizatorių g. 21</t>
  </si>
  <si>
    <t>Melioratorių g. 3</t>
  </si>
  <si>
    <t>M.K.Čiurlionio g. 37</t>
  </si>
  <si>
    <t>Vasario 16 g. 4</t>
  </si>
  <si>
    <t>Vasario 16 g. 13</t>
  </si>
  <si>
    <t>Vytauto g. 64</t>
  </si>
  <si>
    <t>Vytauto g. 73</t>
  </si>
  <si>
    <t>V.Krėvės g. 4</t>
  </si>
  <si>
    <t>Varėna</t>
  </si>
  <si>
    <t>Valkininkai</t>
  </si>
  <si>
    <t>M.Mironaitės g. 18</t>
  </si>
  <si>
    <t>Žirmūnų g. 30C</t>
  </si>
  <si>
    <t>Pavilnionių g. 31</t>
  </si>
  <si>
    <t>Bajorų kelias 3</t>
  </si>
  <si>
    <t>Pavilnionių g. 33</t>
  </si>
  <si>
    <t>Sviliškių g. 8</t>
  </si>
  <si>
    <t>Sviliškių g. 4, 6</t>
  </si>
  <si>
    <t>J.Galvydžio g. 11A</t>
  </si>
  <si>
    <t>J.Franko g. 8</t>
  </si>
  <si>
    <t>Blindžių g. 7</t>
  </si>
  <si>
    <t>J.Kubiliaus g. 4</t>
  </si>
  <si>
    <t>Tolminkiemio g. 31</t>
  </si>
  <si>
    <t>M.Marcinkevičiaus g. 37, Baltupio g. 175</t>
  </si>
  <si>
    <t>M.Marcinkevičiaus g. 31, 33, 35</t>
  </si>
  <si>
    <t>S.Žukausko g. 27</t>
  </si>
  <si>
    <t>Tolminkiemio g. 14</t>
  </si>
  <si>
    <t>Gedvydžių g. 29 (bt. 1-36)</t>
  </si>
  <si>
    <t>Taikos g. 134, 136</t>
  </si>
  <si>
    <t>Kovo 11-osios g. 55</t>
  </si>
  <si>
    <t>Gedvydžių g. 20</t>
  </si>
  <si>
    <t>Šviesos g 14 (bt. 81-100)</t>
  </si>
  <si>
    <t>V.Pietario g. 7</t>
  </si>
  <si>
    <t>Šviesos g 11 (bt. 41-60)</t>
  </si>
  <si>
    <t>Šviesos g 4 (bt. 81-100)</t>
  </si>
  <si>
    <t>Taikos g. 25, 27</t>
  </si>
  <si>
    <t>Gabijos g. 81 (bt. 1-36)</t>
  </si>
  <si>
    <t>Musninkų g. 7</t>
  </si>
  <si>
    <t>Taikos g. 241, 243, 245</t>
  </si>
  <si>
    <t>Žemynos g. 35</t>
  </si>
  <si>
    <t>Taikos g. 105</t>
  </si>
  <si>
    <t>S.Stanevičiaus g. 7 (bt. 1-40)</t>
  </si>
  <si>
    <t>Žemynos g. 25</t>
  </si>
  <si>
    <t>Kapsų g. 38</t>
  </si>
  <si>
    <t>Antakalnio g. 118</t>
  </si>
  <si>
    <t>Didlaukio g. 52</t>
  </si>
  <si>
    <t>Peteliškių g. 10</t>
  </si>
  <si>
    <t>Naugarduko g. 56</t>
  </si>
  <si>
    <t>Parko g. 6</t>
  </si>
  <si>
    <t>Kanklių g. 10B</t>
  </si>
  <si>
    <t>Gelvonų g. 57</t>
  </si>
  <si>
    <t>Smėlio g. 11</t>
  </si>
  <si>
    <t>Smėlio g. 15</t>
  </si>
  <si>
    <t>Žaliųjų ežerų g. 9</t>
  </si>
  <si>
    <t>Parko g. 4</t>
  </si>
  <si>
    <t>J.Basanavičiaus g. 17A</t>
  </si>
  <si>
    <t>Šaltkalvių g. 66</t>
  </si>
  <si>
    <t>Vykinto g. 8</t>
  </si>
  <si>
    <t>V.Grybo g. 30</t>
  </si>
  <si>
    <t>Vykinto g. 21</t>
  </si>
  <si>
    <t>Kunigiškių g. 4</t>
  </si>
  <si>
    <t>Lentvario g. 1</t>
  </si>
  <si>
    <t>J.Tiškevičiaus g. 6</t>
  </si>
  <si>
    <t>Žygio g. 4</t>
  </si>
  <si>
    <t>Gedimino pr. 27</t>
  </si>
  <si>
    <t>K.Vanagėlio g. 9</t>
  </si>
  <si>
    <t>S.Skapo g. 6, 8</t>
  </si>
  <si>
    <t>Vilnius</t>
  </si>
  <si>
    <t>Jaunystės 20</t>
  </si>
  <si>
    <t>jaunystės 35</t>
  </si>
  <si>
    <t>Laisvės al. 36</t>
  </si>
  <si>
    <t>Vaižganto 60</t>
  </si>
  <si>
    <t>Gedimino 3</t>
  </si>
  <si>
    <t>Gedimino 5</t>
  </si>
  <si>
    <t>Gedimino 1</t>
  </si>
  <si>
    <t>Gedimino 7</t>
  </si>
  <si>
    <t>Žalioji 35</t>
  </si>
  <si>
    <t>Laisvės al. 34</t>
  </si>
  <si>
    <t>Stiklo 10</t>
  </si>
  <si>
    <t>Jaunystės 27</t>
  </si>
  <si>
    <t>Jaunystės 29</t>
  </si>
  <si>
    <t>Povyliaus 10</t>
  </si>
  <si>
    <t>Kaštonų 8</t>
  </si>
  <si>
    <t>Jaramino 16b</t>
  </si>
  <si>
    <t>Vaižganto 30b</t>
  </si>
  <si>
    <t>Radvilų 23</t>
  </si>
  <si>
    <t>Naujoji 12</t>
  </si>
  <si>
    <t>Radvilų 10</t>
  </si>
  <si>
    <t>Maironio 11A</t>
  </si>
  <si>
    <t>Naujoji 15</t>
  </si>
  <si>
    <t>Jaunystės 22</t>
  </si>
  <si>
    <t>Marijošiaus 1</t>
  </si>
  <si>
    <t>Kęstučio 3a</t>
  </si>
  <si>
    <t>Stiklo 4</t>
  </si>
  <si>
    <t>Dariaus ir Girėno 54</t>
  </si>
  <si>
    <t>Bernotėno 1</t>
  </si>
  <si>
    <t>Vasario 16-osios 4</t>
  </si>
  <si>
    <t>Kudirkos 11</t>
  </si>
  <si>
    <t>Topolių 8</t>
  </si>
  <si>
    <t>Topolių 2</t>
  </si>
  <si>
    <t>Vasario 16-osios 17</t>
  </si>
  <si>
    <t>Stiklo 1a</t>
  </si>
  <si>
    <t>Radviliškis</t>
  </si>
  <si>
    <t>PIETINĖ G.  5</t>
  </si>
  <si>
    <t>I.SIMONAITYTĖS G.  23</t>
  </si>
  <si>
    <t>PARYŽIAUS KOMUNOS G.  6</t>
  </si>
  <si>
    <t>I.SIMONAITYTĖS G.  9</t>
  </si>
  <si>
    <t>ŽARDININKŲ G.  29</t>
  </si>
  <si>
    <t>POILSIO G.  37</t>
  </si>
  <si>
    <t>NAUJAKIEMIO G.  24</t>
  </si>
  <si>
    <t>ALKSNYNĖS G.  5B</t>
  </si>
  <si>
    <t>ŠILUTĖS PL.  8</t>
  </si>
  <si>
    <t>BROŽYNŲ G.  8</t>
  </si>
  <si>
    <t>SMILTELĖS G.  61</t>
  </si>
  <si>
    <t>TAIKOS PR.  38</t>
  </si>
  <si>
    <t>VINGIO G.  39</t>
  </si>
  <si>
    <t>VYTURIO G.  21A</t>
  </si>
  <si>
    <t>MINIJOS G.  147</t>
  </si>
  <si>
    <t>S.DAUKANTO G.  33</t>
  </si>
  <si>
    <t>STRĖVOS G.  10</t>
  </si>
  <si>
    <t>SULUPĖS G.  11</t>
  </si>
  <si>
    <t>MINIJOS G.  129</t>
  </si>
  <si>
    <t>PARYŽIAUS KOMUNOS G.  2</t>
  </si>
  <si>
    <t>H.MANTO G.  1</t>
  </si>
  <si>
    <t>SAUSIO 15-OSIOS G.  19</t>
  </si>
  <si>
    <t>LAUKININKŲ G.  31</t>
  </si>
  <si>
    <t>TAIKOS PR.  41</t>
  </si>
  <si>
    <t>SPORTININKŲ G.  5</t>
  </si>
  <si>
    <t>TAIKOS PR.  27</t>
  </si>
  <si>
    <t>RUMPIŠKĖS G.  20B</t>
  </si>
  <si>
    <t>KANTO G.  8</t>
  </si>
  <si>
    <t>VYTURIO G.  7</t>
  </si>
  <si>
    <t>SULUPĖS G.  13</t>
  </si>
  <si>
    <t>Klaipėda</t>
  </si>
  <si>
    <t>STATYBININKŲ PR.  19 (renovuotas)</t>
  </si>
  <si>
    <t>KRETINGOS G.  55 (renovuotas)</t>
  </si>
  <si>
    <t>I.SIMONAITYTĖS G.  3 (renovuotas)</t>
  </si>
  <si>
    <t>LIEPOJOS G.  6 (renovuotas)</t>
  </si>
  <si>
    <t>DEBRECENO G.  38 (renovuotas)</t>
  </si>
  <si>
    <t>H.MANTO G.  44 (renovuotas)</t>
  </si>
  <si>
    <t>LIEPOJOS G.  20 (renovuotas)</t>
  </si>
  <si>
    <t>RAMIOJI G.  7 (renovuotas)</t>
  </si>
  <si>
    <t>KRETINGOS G.  25 (renovuotas)</t>
  </si>
  <si>
    <t>LAUKININKŲ G.  43 (renovuotas)</t>
  </si>
  <si>
    <t>Masčio 54 (renovuotas)</t>
  </si>
  <si>
    <t>Dariaus ir Girėno 15 (renovuotas)</t>
  </si>
  <si>
    <t>Žirmūnų g. 3 (renovuotas)</t>
  </si>
  <si>
    <t>Birutės 2 (renovuotas)</t>
  </si>
  <si>
    <t>Žirmūnų g. 128 (renovuotas)</t>
  </si>
  <si>
    <t>Žirmūnų g. 126 (renovuotas)</t>
  </si>
  <si>
    <t>Birutės 4 (renovuotas)</t>
  </si>
  <si>
    <t>Mackevičiaus 29 (renovuotas)</t>
  </si>
  <si>
    <t>ŠILTNAMIŲ 18 (renovuotas)</t>
  </si>
  <si>
    <t>Dariaus ir Girėno 2-1 (renovuotas)</t>
  </si>
  <si>
    <t>Kosmonautų 12 (renovuotas)</t>
  </si>
  <si>
    <t>ŠILTNAMIŲ 22 (renovuotas)</t>
  </si>
  <si>
    <t>Kosmonautų 28 (renovuotas)</t>
  </si>
  <si>
    <t>A.Civinsko 7 (renovuotas)</t>
  </si>
  <si>
    <t>Dariaus ir Girėno 4 (renovuotas)</t>
  </si>
  <si>
    <t>Žirmūnų g. 131 (reovuotas)</t>
  </si>
  <si>
    <t>Birutės 3 (renovuotas)</t>
  </si>
  <si>
    <t>Birutės 1  (renovuotas)</t>
  </si>
  <si>
    <t>Dariaus ir Girėno 2-2 (renovuotas)</t>
  </si>
  <si>
    <t>II. Daugiabučiai suvartojantys mažai arba vidutiniškai šilumos (naujos statybos ir kiti kažkiek taupantys šilumą namai)</t>
  </si>
  <si>
    <t>IV. Daugiaubučiai suvartojantys labai daug šilumos (senos statybos, labai prastos šiluminės izoliacijos namai)</t>
  </si>
  <si>
    <t>III. Daugiabučiai suvartojantys daug šilumos (senos statybos nerenovuoti namai)</t>
  </si>
  <si>
    <t>I. Daugiabučiai suvartojantys mažiausiai šilumos (naujos statybos, kokybiški namai)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</si>
</sst>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0.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7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0" borderId="10" xfId="0" applyFont="1" applyFill="1" applyBorder="1" applyAlignment="1">
      <alignment/>
    </xf>
    <xf numFmtId="0" fontId="2" fillId="30" borderId="10" xfId="0" applyFont="1" applyFill="1" applyBorder="1" applyAlignment="1">
      <alignment/>
    </xf>
    <xf numFmtId="0" fontId="2" fillId="30" borderId="10" xfId="0" applyFont="1" applyFill="1" applyBorder="1" applyAlignment="1">
      <alignment horizontal="center"/>
    </xf>
    <xf numFmtId="0" fontId="2" fillId="30" borderId="18" xfId="0" applyFont="1" applyFill="1" applyBorder="1" applyAlignment="1">
      <alignment horizontal="center"/>
    </xf>
    <xf numFmtId="0" fontId="2" fillId="30" borderId="18" xfId="0" applyFont="1" applyFill="1" applyBorder="1" applyAlignment="1">
      <alignment/>
    </xf>
    <xf numFmtId="0" fontId="2" fillId="32" borderId="10" xfId="54" applyFont="1" applyFill="1" applyBorder="1" applyAlignment="1">
      <alignment horizontal="left"/>
      <protection/>
    </xf>
    <xf numFmtId="0" fontId="2" fillId="32" borderId="10" xfId="54" applyFont="1" applyFill="1" applyBorder="1" applyAlignment="1">
      <alignment horizontal="center"/>
      <protection/>
    </xf>
    <xf numFmtId="164" fontId="2" fillId="32" borderId="10" xfId="54" applyNumberFormat="1" applyFont="1" applyFill="1" applyBorder="1" applyAlignment="1">
      <alignment horizontal="right"/>
      <protection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center"/>
    </xf>
    <xf numFmtId="164" fontId="2" fillId="32" borderId="10" xfId="0" applyNumberFormat="1" applyFont="1" applyFill="1" applyBorder="1" applyAlignment="1">
      <alignment horizontal="right"/>
    </xf>
    <xf numFmtId="0" fontId="2" fillId="32" borderId="18" xfId="0" applyFont="1" applyFill="1" applyBorder="1" applyAlignment="1">
      <alignment horizontal="left"/>
    </xf>
    <xf numFmtId="0" fontId="2" fillId="32" borderId="18" xfId="0" applyFont="1" applyFill="1" applyBorder="1" applyAlignment="1">
      <alignment horizontal="center"/>
    </xf>
    <xf numFmtId="164" fontId="2" fillId="32" borderId="18" xfId="0" applyNumberFormat="1" applyFont="1" applyFill="1" applyBorder="1" applyAlignment="1">
      <alignment horizontal="right"/>
    </xf>
    <xf numFmtId="0" fontId="2" fillId="32" borderId="10" xfId="59" applyFont="1" applyFill="1" applyBorder="1" applyAlignment="1">
      <alignment horizontal="left"/>
      <protection/>
    </xf>
    <xf numFmtId="0" fontId="2" fillId="32" borderId="10" xfId="59" applyFont="1" applyFill="1" applyBorder="1" applyAlignment="1">
      <alignment horizontal="center"/>
      <protection/>
    </xf>
    <xf numFmtId="164" fontId="2" fillId="32" borderId="10" xfId="59" applyNumberFormat="1" applyFont="1" applyFill="1" applyBorder="1" applyAlignment="1">
      <alignment horizontal="right"/>
      <protection/>
    </xf>
    <xf numFmtId="0" fontId="2" fillId="34" borderId="10" xfId="59" applyFont="1" applyFill="1" applyBorder="1" applyAlignment="1">
      <alignment horizontal="left" vertical="center"/>
      <protection/>
    </xf>
    <xf numFmtId="0" fontId="2" fillId="34" borderId="10" xfId="59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left"/>
    </xf>
    <xf numFmtId="0" fontId="2" fillId="32" borderId="19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30" borderId="10" xfId="0" applyNumberFormat="1" applyFont="1" applyFill="1" applyBorder="1" applyAlignment="1">
      <alignment horizontal="center"/>
    </xf>
    <xf numFmtId="1" fontId="2" fillId="32" borderId="10" xfId="54" applyNumberFormat="1" applyFont="1" applyFill="1" applyBorder="1" applyAlignment="1">
      <alignment horizontal="center"/>
      <protection/>
    </xf>
    <xf numFmtId="1" fontId="2" fillId="32" borderId="10" xfId="59" applyNumberFormat="1" applyFont="1" applyFill="1" applyBorder="1" applyAlignment="1">
      <alignment horizontal="center"/>
      <protection/>
    </xf>
    <xf numFmtId="1" fontId="2" fillId="34" borderId="10" xfId="59" applyNumberFormat="1" applyFont="1" applyFill="1" applyBorder="1" applyAlignment="1">
      <alignment horizontal="center" vertical="center"/>
      <protection/>
    </xf>
    <xf numFmtId="1" fontId="2" fillId="32" borderId="10" xfId="0" applyNumberFormat="1" applyFont="1" applyFill="1" applyBorder="1" applyAlignment="1">
      <alignment horizontal="center"/>
    </xf>
    <xf numFmtId="1" fontId="2" fillId="32" borderId="19" xfId="0" applyNumberFormat="1" applyFont="1" applyFill="1" applyBorder="1" applyAlignment="1">
      <alignment horizontal="center"/>
    </xf>
    <xf numFmtId="0" fontId="2" fillId="34" borderId="10" xfId="59" applyFont="1" applyFill="1" applyBorder="1" applyAlignment="1">
      <alignment vertical="center"/>
      <protection/>
    </xf>
    <xf numFmtId="2" fontId="2" fillId="32" borderId="10" xfId="54" applyNumberFormat="1" applyFont="1" applyFill="1" applyBorder="1" applyAlignment="1">
      <alignment horizontal="right"/>
      <protection/>
    </xf>
    <xf numFmtId="2" fontId="2" fillId="32" borderId="10" xfId="59" applyNumberFormat="1" applyFont="1" applyFill="1" applyBorder="1" applyAlignment="1">
      <alignment horizontal="right"/>
      <protection/>
    </xf>
    <xf numFmtId="2" fontId="2" fillId="32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 horizontal="right"/>
    </xf>
    <xf numFmtId="164" fontId="2" fillId="30" borderId="10" xfId="0" applyNumberFormat="1" applyFont="1" applyFill="1" applyBorder="1" applyAlignment="1">
      <alignment horizontal="right"/>
    </xf>
    <xf numFmtId="164" fontId="2" fillId="34" borderId="10" xfId="59" applyNumberFormat="1" applyFont="1" applyFill="1" applyBorder="1" applyAlignment="1">
      <alignment horizontal="right" vertical="center"/>
      <protection/>
    </xf>
    <xf numFmtId="164" fontId="2" fillId="32" borderId="19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/>
    </xf>
    <xf numFmtId="2" fontId="2" fillId="30" borderId="10" xfId="0" applyNumberFormat="1" applyFont="1" applyFill="1" applyBorder="1" applyAlignment="1">
      <alignment/>
    </xf>
    <xf numFmtId="2" fontId="2" fillId="32" borderId="10" xfId="54" applyNumberFormat="1" applyFont="1" applyFill="1" applyBorder="1" applyAlignment="1">
      <alignment/>
      <protection/>
    </xf>
    <xf numFmtId="2" fontId="2" fillId="32" borderId="10" xfId="59" applyNumberFormat="1" applyFont="1" applyFill="1" applyBorder="1" applyAlignment="1">
      <alignment/>
      <protection/>
    </xf>
    <xf numFmtId="2" fontId="2" fillId="34" borderId="10" xfId="59" applyNumberFormat="1" applyFont="1" applyFill="1" applyBorder="1" applyAlignment="1">
      <alignment vertical="center"/>
      <protection/>
    </xf>
    <xf numFmtId="2" fontId="2" fillId="32" borderId="10" xfId="0" applyNumberFormat="1" applyFont="1" applyFill="1" applyBorder="1" applyAlignment="1">
      <alignment/>
    </xf>
    <xf numFmtId="2" fontId="2" fillId="32" borderId="19" xfId="0" applyNumberFormat="1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165" fontId="2" fillId="30" borderId="10" xfId="0" applyNumberFormat="1" applyFont="1" applyFill="1" applyBorder="1" applyAlignment="1">
      <alignment/>
    </xf>
    <xf numFmtId="165" fontId="2" fillId="32" borderId="10" xfId="54" applyNumberFormat="1" applyFont="1" applyFill="1" applyBorder="1" applyAlignment="1">
      <alignment/>
      <protection/>
    </xf>
    <xf numFmtId="165" fontId="2" fillId="32" borderId="10" xfId="59" applyNumberFormat="1" applyFont="1" applyFill="1" applyBorder="1" applyAlignment="1">
      <alignment/>
      <protection/>
    </xf>
    <xf numFmtId="165" fontId="2" fillId="34" borderId="10" xfId="59" applyNumberFormat="1" applyFont="1" applyFill="1" applyBorder="1" applyAlignment="1">
      <alignment vertical="center"/>
      <protection/>
    </xf>
    <xf numFmtId="165" fontId="2" fillId="32" borderId="10" xfId="0" applyNumberFormat="1" applyFont="1" applyFill="1" applyBorder="1" applyAlignment="1">
      <alignment/>
    </xf>
    <xf numFmtId="165" fontId="2" fillId="32" borderId="19" xfId="0" applyNumberFormat="1" applyFont="1" applyFill="1" applyBorder="1" applyAlignment="1">
      <alignment/>
    </xf>
    <xf numFmtId="166" fontId="2" fillId="34" borderId="10" xfId="0" applyNumberFormat="1" applyFont="1" applyFill="1" applyBorder="1" applyAlignment="1">
      <alignment/>
    </xf>
    <xf numFmtId="166" fontId="2" fillId="30" borderId="10" xfId="0" applyNumberFormat="1" applyFont="1" applyFill="1" applyBorder="1" applyAlignment="1">
      <alignment/>
    </xf>
    <xf numFmtId="166" fontId="2" fillId="32" borderId="10" xfId="54" applyNumberFormat="1" applyFont="1" applyFill="1" applyBorder="1" applyAlignment="1">
      <alignment/>
      <protection/>
    </xf>
    <xf numFmtId="166" fontId="2" fillId="32" borderId="10" xfId="59" applyNumberFormat="1" applyFont="1" applyFill="1" applyBorder="1" applyAlignment="1">
      <alignment/>
      <protection/>
    </xf>
    <xf numFmtId="166" fontId="2" fillId="34" borderId="10" xfId="59" applyNumberFormat="1" applyFont="1" applyFill="1" applyBorder="1" applyAlignment="1">
      <alignment vertical="center"/>
      <protection/>
    </xf>
    <xf numFmtId="166" fontId="2" fillId="32" borderId="10" xfId="0" applyNumberFormat="1" applyFont="1" applyFill="1" applyBorder="1" applyAlignment="1">
      <alignment/>
    </xf>
    <xf numFmtId="166" fontId="2" fillId="32" borderId="19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 horizontal="right"/>
    </xf>
    <xf numFmtId="2" fontId="2" fillId="30" borderId="10" xfId="0" applyNumberFormat="1" applyFont="1" applyFill="1" applyBorder="1" applyAlignment="1">
      <alignment horizontal="right"/>
    </xf>
    <xf numFmtId="2" fontId="2" fillId="34" borderId="10" xfId="59" applyNumberFormat="1" applyFont="1" applyFill="1" applyBorder="1" applyAlignment="1">
      <alignment horizontal="right" vertical="center"/>
      <protection/>
    </xf>
    <xf numFmtId="2" fontId="2" fillId="32" borderId="19" xfId="0" applyNumberFormat="1" applyFont="1" applyFill="1" applyBorder="1" applyAlignment="1">
      <alignment horizontal="right"/>
    </xf>
    <xf numFmtId="2" fontId="2" fillId="34" borderId="12" xfId="0" applyNumberFormat="1" applyFont="1" applyFill="1" applyBorder="1" applyAlignment="1">
      <alignment/>
    </xf>
    <xf numFmtId="2" fontId="2" fillId="30" borderId="12" xfId="0" applyNumberFormat="1" applyFont="1" applyFill="1" applyBorder="1" applyAlignment="1">
      <alignment/>
    </xf>
    <xf numFmtId="2" fontId="2" fillId="34" borderId="12" xfId="59" applyNumberFormat="1" applyFont="1" applyFill="1" applyBorder="1" applyAlignment="1">
      <alignment vertical="center"/>
      <protection/>
    </xf>
    <xf numFmtId="2" fontId="2" fillId="32" borderId="20" xfId="0" applyNumberFormat="1" applyFont="1" applyFill="1" applyBorder="1" applyAlignment="1">
      <alignment/>
    </xf>
    <xf numFmtId="2" fontId="2" fillId="32" borderId="12" xfId="0" applyNumberFormat="1" applyFont="1" applyFill="1" applyBorder="1" applyAlignment="1">
      <alignment/>
    </xf>
    <xf numFmtId="0" fontId="2" fillId="30" borderId="19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2" borderId="10" xfId="59" applyFont="1" applyFill="1" applyBorder="1" applyAlignment="1">
      <alignment horizontal="left" vertical="center"/>
      <protection/>
    </xf>
    <xf numFmtId="1" fontId="2" fillId="30" borderId="19" xfId="0" applyNumberFormat="1" applyFont="1" applyFill="1" applyBorder="1" applyAlignment="1">
      <alignment horizontal="center"/>
    </xf>
    <xf numFmtId="1" fontId="2" fillId="34" borderId="18" xfId="0" applyNumberFormat="1" applyFont="1" applyFill="1" applyBorder="1" applyAlignment="1">
      <alignment horizontal="center"/>
    </xf>
    <xf numFmtId="1" fontId="2" fillId="32" borderId="10" xfId="59" applyNumberFormat="1" applyFont="1" applyFill="1" applyBorder="1" applyAlignment="1">
      <alignment horizontal="center" vertical="center"/>
      <protection/>
    </xf>
    <xf numFmtId="0" fontId="2" fillId="30" borderId="19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2" borderId="10" xfId="59" applyFont="1" applyFill="1" applyBorder="1" applyAlignment="1">
      <alignment horizontal="center" vertical="center"/>
      <protection/>
    </xf>
    <xf numFmtId="2" fontId="2" fillId="30" borderId="10" xfId="42" applyNumberFormat="1" applyFont="1" applyFill="1" applyBorder="1" applyAlignment="1">
      <alignment horizontal="right" vertical="distributed"/>
    </xf>
    <xf numFmtId="164" fontId="2" fillId="30" borderId="19" xfId="0" applyNumberFormat="1" applyFont="1" applyFill="1" applyBorder="1" applyAlignment="1">
      <alignment horizontal="right"/>
    </xf>
    <xf numFmtId="164" fontId="2" fillId="34" borderId="18" xfId="0" applyNumberFormat="1" applyFont="1" applyFill="1" applyBorder="1" applyAlignment="1">
      <alignment horizontal="right"/>
    </xf>
    <xf numFmtId="164" fontId="2" fillId="32" borderId="10" xfId="59" applyNumberFormat="1" applyFont="1" applyFill="1" applyBorder="1" applyAlignment="1">
      <alignment horizontal="right" vertical="center"/>
      <protection/>
    </xf>
    <xf numFmtId="165" fontId="2" fillId="30" borderId="19" xfId="0" applyNumberFormat="1" applyFont="1" applyFill="1" applyBorder="1" applyAlignment="1">
      <alignment/>
    </xf>
    <xf numFmtId="165" fontId="2" fillId="34" borderId="18" xfId="0" applyNumberFormat="1" applyFont="1" applyFill="1" applyBorder="1" applyAlignment="1">
      <alignment/>
    </xf>
    <xf numFmtId="165" fontId="2" fillId="32" borderId="10" xfId="59" applyNumberFormat="1" applyFont="1" applyFill="1" applyBorder="1" applyAlignment="1">
      <alignment vertical="center"/>
      <protection/>
    </xf>
    <xf numFmtId="166" fontId="2" fillId="30" borderId="19" xfId="0" applyNumberFormat="1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66" fontId="2" fillId="32" borderId="10" xfId="59" applyNumberFormat="1" applyFont="1" applyFill="1" applyBorder="1" applyAlignment="1">
      <alignment vertical="center"/>
      <protection/>
    </xf>
    <xf numFmtId="2" fontId="2" fillId="30" borderId="19" xfId="0" applyNumberFormat="1" applyFont="1" applyFill="1" applyBorder="1" applyAlignment="1">
      <alignment/>
    </xf>
    <xf numFmtId="2" fontId="2" fillId="34" borderId="18" xfId="0" applyNumberFormat="1" applyFont="1" applyFill="1" applyBorder="1" applyAlignment="1">
      <alignment/>
    </xf>
    <xf numFmtId="2" fontId="2" fillId="32" borderId="12" xfId="54" applyNumberFormat="1" applyFont="1" applyFill="1" applyBorder="1" applyAlignment="1">
      <alignment/>
      <protection/>
    </xf>
    <xf numFmtId="2" fontId="2" fillId="30" borderId="20" xfId="0" applyNumberFormat="1" applyFont="1" applyFill="1" applyBorder="1" applyAlignment="1">
      <alignment/>
    </xf>
    <xf numFmtId="2" fontId="2" fillId="34" borderId="21" xfId="0" applyNumberFormat="1" applyFont="1" applyFill="1" applyBorder="1" applyAlignment="1">
      <alignment/>
    </xf>
    <xf numFmtId="2" fontId="2" fillId="32" borderId="12" xfId="59" applyNumberFormat="1" applyFont="1" applyFill="1" applyBorder="1" applyAlignment="1">
      <alignment/>
      <protection/>
    </xf>
    <xf numFmtId="2" fontId="2" fillId="32" borderId="10" xfId="59" applyNumberFormat="1" applyFont="1" applyFill="1" applyBorder="1" applyAlignment="1">
      <alignment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66" fontId="2" fillId="34" borderId="10" xfId="0" applyNumberFormat="1" applyFont="1" applyFill="1" applyBorder="1" applyAlignment="1" applyProtection="1">
      <alignment/>
      <protection/>
    </xf>
    <xf numFmtId="2" fontId="2" fillId="34" borderId="10" xfId="0" applyNumberFormat="1" applyFont="1" applyFill="1" applyBorder="1" applyAlignment="1" applyProtection="1">
      <alignment/>
      <protection locked="0"/>
    </xf>
    <xf numFmtId="2" fontId="2" fillId="34" borderId="10" xfId="0" applyNumberFormat="1" applyFont="1" applyFill="1" applyBorder="1" applyAlignment="1" applyProtection="1">
      <alignment/>
      <protection/>
    </xf>
    <xf numFmtId="0" fontId="6" fillId="34" borderId="10" xfId="60" applyFont="1" applyFill="1" applyBorder="1" applyAlignment="1">
      <alignment vertical="center" wrapText="1"/>
      <protection/>
    </xf>
    <xf numFmtId="1" fontId="6" fillId="34" borderId="10" xfId="60" applyNumberFormat="1" applyFont="1" applyFill="1" applyBorder="1" applyAlignment="1">
      <alignment horizontal="center" vertical="center" wrapText="1"/>
      <protection/>
    </xf>
    <xf numFmtId="0" fontId="2" fillId="34" borderId="10" xfId="60" applyFont="1" applyFill="1" applyBorder="1" applyAlignment="1">
      <alignment horizontal="center" vertical="center"/>
      <protection/>
    </xf>
    <xf numFmtId="164" fontId="6" fillId="34" borderId="10" xfId="60" applyNumberFormat="1" applyFont="1" applyFill="1" applyBorder="1" applyAlignment="1">
      <alignment horizontal="right" vertical="center" wrapText="1"/>
      <protection/>
    </xf>
    <xf numFmtId="165" fontId="6" fillId="34" borderId="10" xfId="0" applyNumberFormat="1" applyFont="1" applyFill="1" applyBorder="1" applyAlignment="1">
      <alignment vertical="top" wrapText="1"/>
    </xf>
    <xf numFmtId="164" fontId="2" fillId="34" borderId="10" xfId="59" applyNumberFormat="1" applyFont="1" applyFill="1" applyBorder="1" applyAlignment="1">
      <alignment horizontal="right"/>
      <protection/>
    </xf>
    <xf numFmtId="165" fontId="2" fillId="34" borderId="10" xfId="59" applyNumberFormat="1" applyFont="1" applyFill="1" applyBorder="1" applyAlignment="1">
      <alignment/>
      <protection/>
    </xf>
    <xf numFmtId="166" fontId="2" fillId="34" borderId="10" xfId="59" applyNumberFormat="1" applyFont="1" applyFill="1" applyBorder="1" applyAlignment="1">
      <alignment/>
      <protection/>
    </xf>
    <xf numFmtId="2" fontId="2" fillId="34" borderId="10" xfId="59" applyNumberFormat="1" applyFont="1" applyFill="1" applyBorder="1" applyAlignment="1">
      <alignment/>
      <protection/>
    </xf>
    <xf numFmtId="1" fontId="2" fillId="34" borderId="10" xfId="54" applyNumberFormat="1" applyFont="1" applyFill="1" applyBorder="1" applyAlignment="1">
      <alignment horizontal="center"/>
      <protection/>
    </xf>
    <xf numFmtId="0" fontId="2" fillId="34" borderId="10" xfId="54" applyFont="1" applyFill="1" applyBorder="1" applyAlignment="1">
      <alignment horizontal="center"/>
      <protection/>
    </xf>
    <xf numFmtId="2" fontId="2" fillId="34" borderId="10" xfId="54" applyNumberFormat="1" applyFont="1" applyFill="1" applyBorder="1" applyAlignment="1">
      <alignment horizontal="right"/>
      <protection/>
    </xf>
    <xf numFmtId="164" fontId="2" fillId="34" borderId="10" xfId="54" applyNumberFormat="1" applyFont="1" applyFill="1" applyBorder="1" applyAlignment="1">
      <alignment horizontal="right"/>
      <protection/>
    </xf>
    <xf numFmtId="165" fontId="2" fillId="34" borderId="10" xfId="54" applyNumberFormat="1" applyFont="1" applyFill="1" applyBorder="1" applyAlignment="1">
      <alignment/>
      <protection/>
    </xf>
    <xf numFmtId="166" fontId="2" fillId="34" borderId="10" xfId="54" applyNumberFormat="1" applyFont="1" applyFill="1" applyBorder="1" applyAlignment="1">
      <alignment/>
      <protection/>
    </xf>
    <xf numFmtId="2" fontId="2" fillId="34" borderId="10" xfId="54" applyNumberFormat="1" applyFont="1" applyFill="1" applyBorder="1" applyAlignment="1">
      <alignment/>
      <protection/>
    </xf>
    <xf numFmtId="0" fontId="2" fillId="34" borderId="10" xfId="59" applyFont="1" applyFill="1" applyBorder="1">
      <alignment/>
      <protection/>
    </xf>
    <xf numFmtId="1" fontId="2" fillId="34" borderId="10" xfId="59" applyNumberFormat="1" applyFont="1" applyFill="1" applyBorder="1" applyAlignment="1">
      <alignment horizontal="center"/>
      <protection/>
    </xf>
    <xf numFmtId="0" fontId="2" fillId="34" borderId="10" xfId="59" applyFont="1" applyFill="1" applyBorder="1" applyAlignment="1">
      <alignment horizontal="center"/>
      <protection/>
    </xf>
    <xf numFmtId="2" fontId="2" fillId="34" borderId="10" xfId="59" applyNumberFormat="1" applyFont="1" applyFill="1" applyBorder="1" applyAlignment="1">
      <alignment horizontal="right"/>
      <protection/>
    </xf>
    <xf numFmtId="0" fontId="2" fillId="34" borderId="10" xfId="54" applyFont="1" applyFill="1" applyBorder="1">
      <alignment/>
      <protection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5" fontId="2" fillId="32" borderId="10" xfId="0" applyNumberFormat="1" applyFont="1" applyFill="1" applyBorder="1" applyAlignment="1" applyProtection="1">
      <alignment/>
      <protection locked="0"/>
    </xf>
    <xf numFmtId="166" fontId="2" fillId="32" borderId="10" xfId="0" applyNumberFormat="1" applyFont="1" applyFill="1" applyBorder="1" applyAlignment="1" applyProtection="1">
      <alignment/>
      <protection/>
    </xf>
    <xf numFmtId="2" fontId="2" fillId="32" borderId="10" xfId="0" applyNumberFormat="1" applyFont="1" applyFill="1" applyBorder="1" applyAlignment="1" applyProtection="1">
      <alignment/>
      <protection locked="0"/>
    </xf>
    <xf numFmtId="2" fontId="2" fillId="32" borderId="10" xfId="0" applyNumberFormat="1" applyFont="1" applyFill="1" applyBorder="1" applyAlignment="1" applyProtection="1">
      <alignment/>
      <protection/>
    </xf>
    <xf numFmtId="0" fontId="2" fillId="32" borderId="10" xfId="59" applyFont="1" applyFill="1" applyBorder="1" applyAlignment="1">
      <alignment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1" fontId="6" fillId="32" borderId="10" xfId="60" applyNumberFormat="1" applyFont="1" applyFill="1" applyBorder="1" applyAlignment="1">
      <alignment horizontal="center" vertical="center" wrapText="1"/>
      <protection/>
    </xf>
    <xf numFmtId="0" fontId="2" fillId="32" borderId="10" xfId="60" applyFont="1" applyFill="1" applyBorder="1" applyAlignment="1">
      <alignment horizontal="center" vertical="center"/>
      <protection/>
    </xf>
    <xf numFmtId="164" fontId="6" fillId="32" borderId="10" xfId="60" applyNumberFormat="1" applyFont="1" applyFill="1" applyBorder="1" applyAlignment="1">
      <alignment horizontal="right" vertical="center" wrapText="1"/>
      <protection/>
    </xf>
    <xf numFmtId="165" fontId="6" fillId="32" borderId="10" xfId="0" applyNumberFormat="1" applyFont="1" applyFill="1" applyBorder="1" applyAlignment="1">
      <alignment vertical="top" wrapText="1"/>
    </xf>
    <xf numFmtId="0" fontId="6" fillId="32" borderId="10" xfId="60" applyFont="1" applyFill="1" applyBorder="1" applyAlignment="1">
      <alignment horizontal="left" vertical="center" wrapText="1"/>
      <protection/>
    </xf>
    <xf numFmtId="0" fontId="2" fillId="32" borderId="10" xfId="59" applyFont="1" applyFill="1" applyBorder="1">
      <alignment/>
      <protection/>
    </xf>
    <xf numFmtId="1" fontId="2" fillId="32" borderId="10" xfId="59" applyNumberFormat="1" applyFont="1" applyFill="1" applyBorder="1" applyAlignment="1">
      <alignment horizontal="center"/>
      <protection/>
    </xf>
    <xf numFmtId="0" fontId="2" fillId="32" borderId="10" xfId="59" applyFont="1" applyFill="1" applyBorder="1" applyAlignment="1">
      <alignment horizontal="center"/>
      <protection/>
    </xf>
    <xf numFmtId="0" fontId="2" fillId="32" borderId="10" xfId="59" applyFont="1" applyFill="1" applyBorder="1">
      <alignment/>
      <protection/>
    </xf>
    <xf numFmtId="2" fontId="2" fillId="32" borderId="10" xfId="42" applyNumberFormat="1" applyFont="1" applyFill="1" applyBorder="1" applyAlignment="1">
      <alignment horizontal="right" vertical="distributed"/>
    </xf>
    <xf numFmtId="0" fontId="6" fillId="32" borderId="10" xfId="0" applyFont="1" applyFill="1" applyBorder="1" applyAlignment="1">
      <alignment/>
    </xf>
    <xf numFmtId="0" fontId="2" fillId="32" borderId="10" xfId="54" applyFont="1" applyFill="1" applyBorder="1">
      <alignment/>
      <protection/>
    </xf>
    <xf numFmtId="0" fontId="2" fillId="32" borderId="10" xfId="0" applyFont="1" applyFill="1" applyBorder="1" applyAlignment="1" applyProtection="1">
      <alignment/>
      <protection locked="0"/>
    </xf>
    <xf numFmtId="1" fontId="2" fillId="32" borderId="10" xfId="0" applyNumberFormat="1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164" fontId="2" fillId="32" borderId="10" xfId="0" applyNumberFormat="1" applyFont="1" applyFill="1" applyBorder="1" applyAlignment="1" applyProtection="1">
      <alignment horizontal="right"/>
      <protection locked="0"/>
    </xf>
    <xf numFmtId="0" fontId="2" fillId="30" borderId="10" xfId="0" applyFont="1" applyFill="1" applyBorder="1" applyAlignment="1">
      <alignment horizontal="center" vertical="center" wrapText="1"/>
    </xf>
    <xf numFmtId="0" fontId="6" fillId="30" borderId="10" xfId="60" applyFont="1" applyFill="1" applyBorder="1" applyAlignment="1">
      <alignment vertical="center" wrapText="1"/>
      <protection/>
    </xf>
    <xf numFmtId="1" fontId="6" fillId="30" borderId="10" xfId="60" applyNumberFormat="1" applyFont="1" applyFill="1" applyBorder="1" applyAlignment="1">
      <alignment horizontal="center" vertical="top" wrapText="1"/>
      <protection/>
    </xf>
    <xf numFmtId="0" fontId="2" fillId="30" borderId="10" xfId="60" applyFont="1" applyFill="1" applyBorder="1" applyAlignment="1">
      <alignment horizontal="center"/>
      <protection/>
    </xf>
    <xf numFmtId="164" fontId="6" fillId="30" borderId="10" xfId="60" applyNumberFormat="1" applyFont="1" applyFill="1" applyBorder="1" applyAlignment="1">
      <alignment horizontal="right" vertical="top" wrapText="1"/>
      <protection/>
    </xf>
    <xf numFmtId="165" fontId="6" fillId="30" borderId="10" xfId="0" applyNumberFormat="1" applyFont="1" applyFill="1" applyBorder="1" applyAlignment="1">
      <alignment vertical="top" wrapText="1"/>
    </xf>
    <xf numFmtId="0" fontId="2" fillId="30" borderId="10" xfId="54" applyFont="1" applyFill="1" applyBorder="1">
      <alignment/>
      <protection/>
    </xf>
    <xf numFmtId="1" fontId="2" fillId="30" borderId="10" xfId="54" applyNumberFormat="1" applyFont="1" applyFill="1" applyBorder="1" applyAlignment="1">
      <alignment horizontal="center"/>
      <protection/>
    </xf>
    <xf numFmtId="0" fontId="2" fillId="30" borderId="10" xfId="54" applyFont="1" applyFill="1" applyBorder="1" applyAlignment="1">
      <alignment horizontal="center"/>
      <protection/>
    </xf>
    <xf numFmtId="164" fontId="2" fillId="30" borderId="10" xfId="54" applyNumberFormat="1" applyFont="1" applyFill="1" applyBorder="1" applyAlignment="1">
      <alignment horizontal="right"/>
      <protection/>
    </xf>
    <xf numFmtId="165" fontId="2" fillId="30" borderId="10" xfId="54" applyNumberFormat="1" applyFont="1" applyFill="1" applyBorder="1" applyAlignment="1">
      <alignment/>
      <protection/>
    </xf>
    <xf numFmtId="166" fontId="2" fillId="30" borderId="10" xfId="54" applyNumberFormat="1" applyFont="1" applyFill="1" applyBorder="1" applyAlignment="1">
      <alignment/>
      <protection/>
    </xf>
    <xf numFmtId="2" fontId="2" fillId="30" borderId="10" xfId="54" applyNumberFormat="1" applyFont="1" applyFill="1" applyBorder="1" applyAlignment="1">
      <alignment/>
      <protection/>
    </xf>
    <xf numFmtId="0" fontId="2" fillId="30" borderId="10" xfId="53" applyFont="1" applyFill="1" applyBorder="1">
      <alignment/>
      <protection/>
    </xf>
    <xf numFmtId="1" fontId="2" fillId="30" borderId="10" xfId="53" applyNumberFormat="1" applyFont="1" applyFill="1" applyBorder="1" applyAlignment="1">
      <alignment horizontal="center"/>
      <protection/>
    </xf>
    <xf numFmtId="0" fontId="2" fillId="30" borderId="10" xfId="53" applyFont="1" applyFill="1" applyBorder="1" applyAlignment="1">
      <alignment horizontal="center"/>
      <protection/>
    </xf>
    <xf numFmtId="164" fontId="2" fillId="30" borderId="10" xfId="53" applyNumberFormat="1" applyFont="1" applyFill="1" applyBorder="1" applyAlignment="1">
      <alignment horizontal="right"/>
      <protection/>
    </xf>
    <xf numFmtId="165" fontId="2" fillId="30" borderId="10" xfId="53" applyNumberFormat="1" applyFont="1" applyFill="1" applyBorder="1" applyAlignment="1">
      <alignment/>
      <protection/>
    </xf>
    <xf numFmtId="166" fontId="2" fillId="30" borderId="10" xfId="53" applyNumberFormat="1" applyFont="1" applyFill="1" applyBorder="1" applyAlignment="1">
      <alignment/>
      <protection/>
    </xf>
    <xf numFmtId="2" fontId="2" fillId="30" borderId="10" xfId="53" applyNumberFormat="1" applyFont="1" applyFill="1" applyBorder="1" applyAlignment="1">
      <alignment/>
      <protection/>
    </xf>
    <xf numFmtId="0" fontId="2" fillId="30" borderId="10" xfId="0" applyFont="1" applyFill="1" applyBorder="1" applyAlignment="1">
      <alignment horizontal="left"/>
    </xf>
    <xf numFmtId="2" fontId="2" fillId="30" borderId="10" xfId="42" applyNumberFormat="1" applyFont="1" applyFill="1" applyBorder="1" applyAlignment="1">
      <alignment horizontal="right"/>
    </xf>
    <xf numFmtId="166" fontId="2" fillId="30" borderId="10" xfId="0" applyNumberFormat="1" applyFont="1" applyFill="1" applyBorder="1" applyAlignment="1" applyProtection="1">
      <alignment/>
      <protection/>
    </xf>
    <xf numFmtId="2" fontId="2" fillId="30" borderId="10" xfId="0" applyNumberFormat="1" applyFont="1" applyFill="1" applyBorder="1" applyAlignment="1" applyProtection="1">
      <alignment/>
      <protection locked="0"/>
    </xf>
    <xf numFmtId="2" fontId="2" fillId="30" borderId="10" xfId="0" applyNumberFormat="1" applyFont="1" applyFill="1" applyBorder="1" applyAlignment="1" applyProtection="1">
      <alignment/>
      <protection/>
    </xf>
    <xf numFmtId="1" fontId="2" fillId="30" borderId="10" xfId="0" applyNumberFormat="1" applyFont="1" applyFill="1" applyBorder="1" applyAlignment="1">
      <alignment horizontal="center"/>
    </xf>
    <xf numFmtId="0" fontId="2" fillId="30" borderId="10" xfId="0" applyFont="1" applyFill="1" applyBorder="1" applyAlignment="1">
      <alignment horizontal="center"/>
    </xf>
    <xf numFmtId="0" fontId="2" fillId="30" borderId="10" xfId="0" applyFont="1" applyFill="1" applyBorder="1" applyAlignment="1">
      <alignment/>
    </xf>
    <xf numFmtId="1" fontId="2" fillId="30" borderId="10" xfId="0" applyNumberFormat="1" applyFont="1" applyFill="1" applyBorder="1" applyAlignment="1">
      <alignment horizontal="center"/>
    </xf>
    <xf numFmtId="0" fontId="2" fillId="30" borderId="10" xfId="0" applyFont="1" applyFill="1" applyBorder="1" applyAlignment="1">
      <alignment horizontal="center"/>
    </xf>
    <xf numFmtId="0" fontId="2" fillId="30" borderId="10" xfId="59" applyFont="1" applyFill="1" applyBorder="1">
      <alignment/>
      <protection/>
    </xf>
    <xf numFmtId="1" fontId="2" fillId="30" borderId="10" xfId="59" applyNumberFormat="1" applyFont="1" applyFill="1" applyBorder="1" applyAlignment="1">
      <alignment horizontal="center"/>
      <protection/>
    </xf>
    <xf numFmtId="0" fontId="2" fillId="30" borderId="10" xfId="59" applyFont="1" applyFill="1" applyBorder="1" applyAlignment="1">
      <alignment horizontal="center"/>
      <protection/>
    </xf>
    <xf numFmtId="164" fontId="2" fillId="30" borderId="10" xfId="59" applyNumberFormat="1" applyFont="1" applyFill="1" applyBorder="1" applyAlignment="1">
      <alignment horizontal="right"/>
      <protection/>
    </xf>
    <xf numFmtId="165" fontId="2" fillId="30" borderId="10" xfId="59" applyNumberFormat="1" applyFont="1" applyFill="1" applyBorder="1" applyAlignment="1">
      <alignment/>
      <protection/>
    </xf>
    <xf numFmtId="166" fontId="2" fillId="30" borderId="10" xfId="59" applyNumberFormat="1" applyFont="1" applyFill="1" applyBorder="1" applyAlignment="1">
      <alignment/>
      <protection/>
    </xf>
    <xf numFmtId="2" fontId="2" fillId="30" borderId="10" xfId="59" applyNumberFormat="1" applyFont="1" applyFill="1" applyBorder="1" applyAlignment="1">
      <alignment/>
      <protection/>
    </xf>
    <xf numFmtId="0" fontId="2" fillId="30" borderId="10" xfId="59" applyFont="1" applyFill="1" applyBorder="1" applyAlignment="1">
      <alignment horizontal="left" vertical="center"/>
      <protection/>
    </xf>
    <xf numFmtId="1" fontId="2" fillId="30" borderId="10" xfId="59" applyNumberFormat="1" applyFont="1" applyFill="1" applyBorder="1" applyAlignment="1">
      <alignment horizontal="center" vertical="center"/>
      <protection/>
    </xf>
    <xf numFmtId="0" fontId="2" fillId="30" borderId="10" xfId="59" applyFont="1" applyFill="1" applyBorder="1" applyAlignment="1">
      <alignment horizontal="center" vertical="center"/>
      <protection/>
    </xf>
    <xf numFmtId="164" fontId="2" fillId="30" borderId="10" xfId="59" applyNumberFormat="1" applyFont="1" applyFill="1" applyBorder="1" applyAlignment="1">
      <alignment horizontal="right" vertical="center"/>
      <protection/>
    </xf>
    <xf numFmtId="165" fontId="2" fillId="30" borderId="10" xfId="59" applyNumberFormat="1" applyFont="1" applyFill="1" applyBorder="1" applyAlignment="1">
      <alignment vertical="center"/>
      <protection/>
    </xf>
    <xf numFmtId="166" fontId="2" fillId="30" borderId="10" xfId="59" applyNumberFormat="1" applyFont="1" applyFill="1" applyBorder="1" applyAlignment="1">
      <alignment vertical="center"/>
      <protection/>
    </xf>
    <xf numFmtId="2" fontId="2" fillId="30" borderId="10" xfId="59" applyNumberFormat="1" applyFont="1" applyFill="1" applyBorder="1" applyAlignment="1">
      <alignment vertical="center"/>
      <protection/>
    </xf>
    <xf numFmtId="0" fontId="2" fillId="30" borderId="10" xfId="59" applyFont="1" applyFill="1" applyBorder="1">
      <alignment/>
      <protection/>
    </xf>
    <xf numFmtId="1" fontId="2" fillId="30" borderId="10" xfId="59" applyNumberFormat="1" applyFont="1" applyFill="1" applyBorder="1" applyAlignment="1">
      <alignment horizontal="center"/>
      <protection/>
    </xf>
    <xf numFmtId="0" fontId="2" fillId="30" borderId="10" xfId="59" applyFont="1" applyFill="1" applyBorder="1" applyAlignment="1">
      <alignment horizontal="center"/>
      <protection/>
    </xf>
    <xf numFmtId="0" fontId="2" fillId="30" borderId="10" xfId="54" applyFont="1" applyFill="1" applyBorder="1">
      <alignment/>
      <protection/>
    </xf>
    <xf numFmtId="1" fontId="2" fillId="30" borderId="10" xfId="54" applyNumberFormat="1" applyFont="1" applyFill="1" applyBorder="1" applyAlignment="1">
      <alignment horizontal="center"/>
      <protection/>
    </xf>
    <xf numFmtId="0" fontId="2" fillId="30" borderId="10" xfId="54" applyFont="1" applyFill="1" applyBorder="1" applyAlignment="1">
      <alignment horizontal="center"/>
      <protection/>
    </xf>
    <xf numFmtId="1" fontId="6" fillId="30" borderId="10" xfId="60" applyNumberFormat="1" applyFont="1" applyFill="1" applyBorder="1" applyAlignment="1">
      <alignment horizontal="center" vertical="center" wrapText="1"/>
      <protection/>
    </xf>
    <xf numFmtId="0" fontId="2" fillId="30" borderId="10" xfId="60" applyFont="1" applyFill="1" applyBorder="1" applyAlignment="1">
      <alignment horizontal="center" vertical="center"/>
      <protection/>
    </xf>
    <xf numFmtId="164" fontId="6" fillId="30" borderId="10" xfId="60" applyNumberFormat="1" applyFont="1" applyFill="1" applyBorder="1" applyAlignment="1">
      <alignment horizontal="right" vertical="center" wrapText="1"/>
      <protection/>
    </xf>
    <xf numFmtId="165" fontId="2" fillId="30" borderId="10" xfId="0" applyNumberFormat="1" applyFont="1" applyFill="1" applyBorder="1" applyAlignment="1" applyProtection="1">
      <alignment/>
      <protection locked="0"/>
    </xf>
    <xf numFmtId="0" fontId="2" fillId="30" borderId="10" xfId="59" applyFont="1" applyFill="1" applyBorder="1" applyAlignment="1">
      <alignment vertical="center"/>
      <protection/>
    </xf>
    <xf numFmtId="1" fontId="2" fillId="30" borderId="10" xfId="59" applyNumberFormat="1" applyFont="1" applyFill="1" applyBorder="1" applyAlignment="1">
      <alignment horizontal="center" vertical="center"/>
      <protection/>
    </xf>
    <xf numFmtId="0" fontId="2" fillId="30" borderId="10" xfId="59" applyFont="1" applyFill="1" applyBorder="1" applyAlignment="1">
      <alignment horizontal="center" vertical="center"/>
      <protection/>
    </xf>
    <xf numFmtId="0" fontId="2" fillId="34" borderId="10" xfId="53" applyFont="1" applyFill="1" applyBorder="1">
      <alignment/>
      <protection/>
    </xf>
    <xf numFmtId="1" fontId="2" fillId="34" borderId="10" xfId="53" applyNumberFormat="1" applyFont="1" applyFill="1" applyBorder="1" applyAlignment="1">
      <alignment horizontal="center"/>
      <protection/>
    </xf>
    <xf numFmtId="0" fontId="2" fillId="34" borderId="10" xfId="53" applyFont="1" applyFill="1" applyBorder="1" applyAlignment="1">
      <alignment horizontal="center"/>
      <protection/>
    </xf>
    <xf numFmtId="164" fontId="2" fillId="34" borderId="10" xfId="53" applyNumberFormat="1" applyFont="1" applyFill="1" applyBorder="1" applyAlignment="1">
      <alignment horizontal="right"/>
      <protection/>
    </xf>
    <xf numFmtId="165" fontId="2" fillId="34" borderId="10" xfId="53" applyNumberFormat="1" applyFont="1" applyFill="1" applyBorder="1" applyAlignment="1">
      <alignment/>
      <protection/>
    </xf>
    <xf numFmtId="166" fontId="2" fillId="34" borderId="10" xfId="53" applyNumberFormat="1" applyFont="1" applyFill="1" applyBorder="1" applyAlignment="1">
      <alignment/>
      <protection/>
    </xf>
    <xf numFmtId="2" fontId="2" fillId="34" borderId="10" xfId="53" applyNumberFormat="1" applyFont="1" applyFill="1" applyBorder="1" applyAlignment="1">
      <alignment/>
      <protection/>
    </xf>
    <xf numFmtId="0" fontId="6" fillId="34" borderId="10" xfId="60" applyFont="1" applyFill="1" applyBorder="1" applyAlignment="1">
      <alignment horizontal="center" vertical="center"/>
      <protection/>
    </xf>
    <xf numFmtId="0" fontId="2" fillId="34" borderId="10" xfId="54" applyFont="1" applyFill="1" applyBorder="1">
      <alignment/>
      <protection/>
    </xf>
    <xf numFmtId="1" fontId="2" fillId="34" borderId="10" xfId="54" applyNumberFormat="1" applyFont="1" applyFill="1" applyBorder="1" applyAlignment="1">
      <alignment horizontal="center"/>
      <protection/>
    </xf>
    <xf numFmtId="0" fontId="2" fillId="34" borderId="10" xfId="54" applyFont="1" applyFill="1" applyBorder="1" applyAlignment="1">
      <alignment horizontal="center"/>
      <protection/>
    </xf>
    <xf numFmtId="4" fontId="2" fillId="34" borderId="10" xfId="60" applyNumberFormat="1" applyFont="1" applyFill="1" applyBorder="1" applyAlignment="1">
      <alignment horizontal="center" vertical="center"/>
      <protection/>
    </xf>
    <xf numFmtId="0" fontId="2" fillId="25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/>
    </xf>
    <xf numFmtId="1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horizontal="right"/>
    </xf>
    <xf numFmtId="165" fontId="2" fillId="25" borderId="10" xfId="0" applyNumberFormat="1" applyFont="1" applyFill="1" applyBorder="1" applyAlignment="1">
      <alignment/>
    </xf>
    <xf numFmtId="166" fontId="2" fillId="25" borderId="10" xfId="0" applyNumberFormat="1" applyFont="1" applyFill="1" applyBorder="1" applyAlignment="1">
      <alignment/>
    </xf>
    <xf numFmtId="2" fontId="2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left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54" applyFont="1" applyFill="1" applyBorder="1">
      <alignment/>
      <protection/>
    </xf>
    <xf numFmtId="1" fontId="2" fillId="25" borderId="10" xfId="54" applyNumberFormat="1" applyFont="1" applyFill="1" applyBorder="1" applyAlignment="1">
      <alignment horizontal="center"/>
      <protection/>
    </xf>
    <xf numFmtId="0" fontId="2" fillId="25" borderId="10" xfId="54" applyFont="1" applyFill="1" applyBorder="1" applyAlignment="1">
      <alignment horizontal="center"/>
      <protection/>
    </xf>
    <xf numFmtId="164" fontId="2" fillId="25" borderId="10" xfId="54" applyNumberFormat="1" applyFont="1" applyFill="1" applyBorder="1" applyAlignment="1">
      <alignment horizontal="right"/>
      <protection/>
    </xf>
    <xf numFmtId="165" fontId="2" fillId="25" borderId="10" xfId="54" applyNumberFormat="1" applyFont="1" applyFill="1" applyBorder="1" applyAlignment="1">
      <alignment/>
      <protection/>
    </xf>
    <xf numFmtId="166" fontId="2" fillId="25" borderId="10" xfId="54" applyNumberFormat="1" applyFont="1" applyFill="1" applyBorder="1" applyAlignment="1">
      <alignment/>
      <protection/>
    </xf>
    <xf numFmtId="2" fontId="2" fillId="25" borderId="10" xfId="54" applyNumberFormat="1" applyFont="1" applyFill="1" applyBorder="1" applyAlignment="1">
      <alignment/>
      <protection/>
    </xf>
    <xf numFmtId="0" fontId="2" fillId="25" borderId="10" xfId="59" applyFont="1" applyFill="1" applyBorder="1">
      <alignment/>
      <protection/>
    </xf>
    <xf numFmtId="1" fontId="2" fillId="25" borderId="10" xfId="59" applyNumberFormat="1" applyFont="1" applyFill="1" applyBorder="1" applyAlignment="1">
      <alignment horizontal="center"/>
      <protection/>
    </xf>
    <xf numFmtId="0" fontId="2" fillId="25" borderId="10" xfId="59" applyFont="1" applyFill="1" applyBorder="1" applyAlignment="1">
      <alignment horizontal="center"/>
      <protection/>
    </xf>
    <xf numFmtId="164" fontId="2" fillId="25" borderId="10" xfId="59" applyNumberFormat="1" applyFont="1" applyFill="1" applyBorder="1" applyAlignment="1">
      <alignment horizontal="right"/>
      <protection/>
    </xf>
    <xf numFmtId="165" fontId="2" fillId="25" borderId="10" xfId="59" applyNumberFormat="1" applyFont="1" applyFill="1" applyBorder="1" applyAlignment="1">
      <alignment/>
      <protection/>
    </xf>
    <xf numFmtId="166" fontId="2" fillId="25" borderId="10" xfId="59" applyNumberFormat="1" applyFont="1" applyFill="1" applyBorder="1" applyAlignment="1">
      <alignment/>
      <protection/>
    </xf>
    <xf numFmtId="2" fontId="2" fillId="25" borderId="10" xfId="59" applyNumberFormat="1" applyFont="1" applyFill="1" applyBorder="1" applyAlignment="1">
      <alignment/>
      <protection/>
    </xf>
    <xf numFmtId="0" fontId="6" fillId="25" borderId="10" xfId="60" applyFont="1" applyFill="1" applyBorder="1" applyAlignment="1">
      <alignment vertical="center" wrapText="1"/>
      <protection/>
    </xf>
    <xf numFmtId="1" fontId="6" fillId="25" borderId="10" xfId="60" applyNumberFormat="1" applyFont="1" applyFill="1" applyBorder="1" applyAlignment="1">
      <alignment horizontal="center" vertical="center" wrapText="1"/>
      <protection/>
    </xf>
    <xf numFmtId="4" fontId="2" fillId="25" borderId="10" xfId="60" applyNumberFormat="1" applyFont="1" applyFill="1" applyBorder="1" applyAlignment="1">
      <alignment horizontal="center" vertical="center"/>
      <protection/>
    </xf>
    <xf numFmtId="164" fontId="6" fillId="25" borderId="10" xfId="60" applyNumberFormat="1" applyFont="1" applyFill="1" applyBorder="1" applyAlignment="1">
      <alignment horizontal="right" vertical="center" wrapText="1"/>
      <protection/>
    </xf>
    <xf numFmtId="165" fontId="6" fillId="25" borderId="10" xfId="0" applyNumberFormat="1" applyFont="1" applyFill="1" applyBorder="1" applyAlignment="1">
      <alignment vertical="top" wrapText="1"/>
    </xf>
    <xf numFmtId="0" fontId="4" fillId="25" borderId="10" xfId="0" applyFont="1" applyFill="1" applyBorder="1" applyAlignment="1">
      <alignment/>
    </xf>
    <xf numFmtId="0" fontId="2" fillId="25" borderId="10" xfId="59" applyFont="1" applyFill="1" applyBorder="1" applyAlignment="1">
      <alignment vertical="center"/>
      <protection/>
    </xf>
    <xf numFmtId="1" fontId="2" fillId="25" borderId="10" xfId="59" applyNumberFormat="1" applyFont="1" applyFill="1" applyBorder="1" applyAlignment="1">
      <alignment horizontal="center" vertical="center"/>
      <protection/>
    </xf>
    <xf numFmtId="0" fontId="2" fillId="25" borderId="10" xfId="59" applyFont="1" applyFill="1" applyBorder="1" applyAlignment="1">
      <alignment horizontal="center" vertical="center"/>
      <protection/>
    </xf>
    <xf numFmtId="164" fontId="2" fillId="25" borderId="10" xfId="59" applyNumberFormat="1" applyFont="1" applyFill="1" applyBorder="1" applyAlignment="1">
      <alignment horizontal="right" vertical="center"/>
      <protection/>
    </xf>
    <xf numFmtId="165" fontId="2" fillId="25" borderId="10" xfId="59" applyNumberFormat="1" applyFont="1" applyFill="1" applyBorder="1" applyAlignment="1">
      <alignment vertical="center"/>
      <protection/>
    </xf>
    <xf numFmtId="166" fontId="2" fillId="25" borderId="10" xfId="59" applyNumberFormat="1" applyFont="1" applyFill="1" applyBorder="1" applyAlignment="1">
      <alignment vertical="center"/>
      <protection/>
    </xf>
    <xf numFmtId="2" fontId="2" fillId="25" borderId="10" xfId="59" applyNumberFormat="1" applyFont="1" applyFill="1" applyBorder="1" applyAlignment="1">
      <alignment vertical="center"/>
      <protection/>
    </xf>
    <xf numFmtId="2" fontId="2" fillId="25" borderId="10" xfId="0" applyNumberFormat="1" applyFont="1" applyFill="1" applyBorder="1" applyAlignment="1">
      <alignment horizontal="center"/>
    </xf>
    <xf numFmtId="166" fontId="2" fillId="25" borderId="10" xfId="0" applyNumberFormat="1" applyFont="1" applyFill="1" applyBorder="1" applyAlignment="1" applyProtection="1">
      <alignment/>
      <protection/>
    </xf>
    <xf numFmtId="2" fontId="2" fillId="25" borderId="10" xfId="0" applyNumberFormat="1" applyFont="1" applyFill="1" applyBorder="1" applyAlignment="1" applyProtection="1">
      <alignment/>
      <protection locked="0"/>
    </xf>
    <xf numFmtId="2" fontId="2" fillId="25" borderId="10" xfId="0" applyNumberFormat="1" applyFont="1" applyFill="1" applyBorder="1" applyAlignment="1" applyProtection="1">
      <alignment/>
      <protection/>
    </xf>
    <xf numFmtId="2" fontId="2" fillId="25" borderId="10" xfId="59" applyNumberFormat="1" applyFont="1" applyFill="1" applyBorder="1" applyAlignment="1">
      <alignment horizontal="left" vertical="center"/>
      <protection/>
    </xf>
    <xf numFmtId="0" fontId="2" fillId="25" borderId="10" xfId="60" applyFont="1" applyFill="1" applyBorder="1" applyAlignment="1">
      <alignment horizontal="center" vertical="center"/>
      <protection/>
    </xf>
    <xf numFmtId="1" fontId="2" fillId="25" borderId="10" xfId="0" applyNumberFormat="1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30" borderId="19" xfId="0" applyFont="1" applyFill="1" applyBorder="1" applyAlignment="1">
      <alignment horizontal="center" vertical="center" wrapText="1"/>
    </xf>
    <xf numFmtId="2" fontId="2" fillId="30" borderId="12" xfId="54" applyNumberFormat="1" applyFont="1" applyFill="1" applyBorder="1" applyAlignment="1">
      <alignment/>
      <protection/>
    </xf>
    <xf numFmtId="2" fontId="2" fillId="30" borderId="12" xfId="53" applyNumberFormat="1" applyFont="1" applyFill="1" applyBorder="1" applyAlignment="1">
      <alignment/>
      <protection/>
    </xf>
    <xf numFmtId="2" fontId="2" fillId="30" borderId="12" xfId="0" applyNumberFormat="1" applyFont="1" applyFill="1" applyBorder="1" applyAlignment="1" applyProtection="1">
      <alignment/>
      <protection/>
    </xf>
    <xf numFmtId="2" fontId="2" fillId="30" borderId="12" xfId="59" applyNumberFormat="1" applyFont="1" applyFill="1" applyBorder="1" applyAlignment="1">
      <alignment/>
      <protection/>
    </xf>
    <xf numFmtId="2" fontId="2" fillId="30" borderId="12" xfId="59" applyNumberFormat="1" applyFont="1" applyFill="1" applyBorder="1" applyAlignment="1">
      <alignment vertical="center"/>
      <protection/>
    </xf>
    <xf numFmtId="0" fontId="2" fillId="30" borderId="18" xfId="0" applyFont="1" applyFill="1" applyBorder="1" applyAlignment="1">
      <alignment horizontal="center" vertical="center" wrapText="1"/>
    </xf>
    <xf numFmtId="1" fontId="2" fillId="30" borderId="18" xfId="0" applyNumberFormat="1" applyFont="1" applyFill="1" applyBorder="1" applyAlignment="1">
      <alignment horizontal="center"/>
    </xf>
    <xf numFmtId="164" fontId="2" fillId="30" borderId="18" xfId="0" applyNumberFormat="1" applyFont="1" applyFill="1" applyBorder="1" applyAlignment="1">
      <alignment horizontal="right"/>
    </xf>
    <xf numFmtId="165" fontId="2" fillId="30" borderId="18" xfId="0" applyNumberFormat="1" applyFont="1" applyFill="1" applyBorder="1" applyAlignment="1">
      <alignment/>
    </xf>
    <xf numFmtId="166" fontId="2" fillId="30" borderId="18" xfId="0" applyNumberFormat="1" applyFont="1" applyFill="1" applyBorder="1" applyAlignment="1">
      <alignment/>
    </xf>
    <xf numFmtId="2" fontId="2" fillId="30" borderId="18" xfId="0" applyNumberFormat="1" applyFont="1" applyFill="1" applyBorder="1" applyAlignment="1">
      <alignment/>
    </xf>
    <xf numFmtId="2" fontId="2" fillId="30" borderId="21" xfId="0" applyNumberFormat="1" applyFont="1" applyFill="1" applyBorder="1" applyAlignment="1">
      <alignment/>
    </xf>
    <xf numFmtId="2" fontId="2" fillId="32" borderId="10" xfId="0" applyNumberFormat="1" applyFont="1" applyFill="1" applyBorder="1" applyAlignment="1" applyProtection="1">
      <alignment horizontal="right"/>
      <protection locked="0"/>
    </xf>
    <xf numFmtId="2" fontId="2" fillId="32" borderId="10" xfId="59" applyNumberFormat="1" applyFont="1" applyFill="1" applyBorder="1" applyAlignment="1">
      <alignment horizontal="right" vertical="center"/>
      <protection/>
    </xf>
    <xf numFmtId="2" fontId="6" fillId="32" borderId="10" xfId="0" applyNumberFormat="1" applyFont="1" applyFill="1" applyBorder="1" applyAlignment="1">
      <alignment horizontal="right" vertical="top" wrapText="1"/>
    </xf>
    <xf numFmtId="2" fontId="2" fillId="30" borderId="19" xfId="0" applyNumberFormat="1" applyFont="1" applyFill="1" applyBorder="1" applyAlignment="1">
      <alignment horizontal="right"/>
    </xf>
    <xf numFmtId="2" fontId="6" fillId="30" borderId="10" xfId="0" applyNumberFormat="1" applyFont="1" applyFill="1" applyBorder="1" applyAlignment="1">
      <alignment horizontal="right" vertical="top" wrapText="1"/>
    </xf>
    <xf numFmtId="2" fontId="2" fillId="30" borderId="10" xfId="54" applyNumberFormat="1" applyFont="1" applyFill="1" applyBorder="1" applyAlignment="1">
      <alignment horizontal="right"/>
      <protection/>
    </xf>
    <xf numFmtId="2" fontId="2" fillId="30" borderId="10" xfId="53" applyNumberFormat="1" applyFont="1" applyFill="1" applyBorder="1" applyAlignment="1">
      <alignment horizontal="right"/>
      <protection/>
    </xf>
    <xf numFmtId="2" fontId="2" fillId="30" borderId="10" xfId="59" applyNumberFormat="1" applyFont="1" applyFill="1" applyBorder="1" applyAlignment="1">
      <alignment horizontal="right"/>
      <protection/>
    </xf>
    <xf numFmtId="2" fontId="2" fillId="30" borderId="10" xfId="59" applyNumberFormat="1" applyFont="1" applyFill="1" applyBorder="1" applyAlignment="1">
      <alignment horizontal="right" vertical="center"/>
      <protection/>
    </xf>
    <xf numFmtId="2" fontId="2" fillId="30" borderId="10" xfId="0" applyNumberFormat="1" applyFont="1" applyFill="1" applyBorder="1" applyAlignment="1" applyProtection="1">
      <alignment horizontal="right"/>
      <protection locked="0"/>
    </xf>
    <xf numFmtId="2" fontId="2" fillId="30" borderId="18" xfId="0" applyNumberFormat="1" applyFont="1" applyFill="1" applyBorder="1" applyAlignment="1">
      <alignment horizontal="right"/>
    </xf>
    <xf numFmtId="2" fontId="2" fillId="34" borderId="10" xfId="53" applyNumberFormat="1" applyFont="1" applyFill="1" applyBorder="1" applyAlignment="1">
      <alignment horizontal="right"/>
      <protection/>
    </xf>
    <xf numFmtId="2" fontId="6" fillId="34" borderId="10" xfId="0" applyNumberFormat="1" applyFont="1" applyFill="1" applyBorder="1" applyAlignment="1">
      <alignment horizontal="right" vertical="top" wrapText="1"/>
    </xf>
    <xf numFmtId="2" fontId="6" fillId="34" borderId="10" xfId="60" applyNumberFormat="1" applyFont="1" applyFill="1" applyBorder="1" applyAlignment="1">
      <alignment horizontal="right" vertical="center" wrapText="1"/>
      <protection/>
    </xf>
    <xf numFmtId="2" fontId="2" fillId="34" borderId="10" xfId="0" applyNumberFormat="1" applyFont="1" applyFill="1" applyBorder="1" applyAlignment="1">
      <alignment horizontal="right"/>
    </xf>
    <xf numFmtId="2" fontId="2" fillId="25" borderId="10" xfId="0" applyNumberFormat="1" applyFont="1" applyFill="1" applyBorder="1" applyAlignment="1">
      <alignment horizontal="right"/>
    </xf>
    <xf numFmtId="2" fontId="2" fillId="25" borderId="10" xfId="54" applyNumberFormat="1" applyFont="1" applyFill="1" applyBorder="1" applyAlignment="1">
      <alignment horizontal="right"/>
      <protection/>
    </xf>
    <xf numFmtId="2" fontId="2" fillId="25" borderId="10" xfId="59" applyNumberFormat="1" applyFont="1" applyFill="1" applyBorder="1" applyAlignment="1">
      <alignment horizontal="right"/>
      <protection/>
    </xf>
    <xf numFmtId="2" fontId="6" fillId="25" borderId="10" xfId="0" applyNumberFormat="1" applyFont="1" applyFill="1" applyBorder="1" applyAlignment="1">
      <alignment horizontal="right" vertical="top" wrapText="1"/>
    </xf>
    <xf numFmtId="2" fontId="6" fillId="25" borderId="10" xfId="60" applyNumberFormat="1" applyFont="1" applyFill="1" applyBorder="1" applyAlignment="1">
      <alignment horizontal="right" vertical="center" wrapText="1"/>
      <protection/>
    </xf>
    <xf numFmtId="2" fontId="2" fillId="25" borderId="10" xfId="59" applyNumberFormat="1" applyFont="1" applyFill="1" applyBorder="1" applyAlignment="1">
      <alignment horizontal="right" vertical="center"/>
      <protection/>
    </xf>
    <xf numFmtId="0" fontId="2" fillId="33" borderId="0" xfId="0" applyFont="1" applyFill="1" applyAlignment="1">
      <alignment horizontal="right"/>
    </xf>
    <xf numFmtId="0" fontId="2" fillId="32" borderId="19" xfId="0" applyFont="1" applyFill="1" applyBorder="1" applyAlignment="1">
      <alignment/>
    </xf>
    <xf numFmtId="2" fontId="2" fillId="32" borderId="12" xfId="0" applyNumberFormat="1" applyFont="1" applyFill="1" applyBorder="1" applyAlignment="1" applyProtection="1">
      <alignment/>
      <protection/>
    </xf>
    <xf numFmtId="2" fontId="2" fillId="32" borderId="12" xfId="59" applyNumberFormat="1" applyFont="1" applyFill="1" applyBorder="1" applyAlignment="1">
      <alignment vertical="center"/>
      <protection/>
    </xf>
    <xf numFmtId="1" fontId="2" fillId="32" borderId="18" xfId="0" applyNumberFormat="1" applyFont="1" applyFill="1" applyBorder="1" applyAlignment="1">
      <alignment horizontal="center"/>
    </xf>
    <xf numFmtId="2" fontId="2" fillId="32" borderId="18" xfId="0" applyNumberFormat="1" applyFont="1" applyFill="1" applyBorder="1" applyAlignment="1">
      <alignment horizontal="right"/>
    </xf>
    <xf numFmtId="165" fontId="2" fillId="32" borderId="18" xfId="0" applyNumberFormat="1" applyFont="1" applyFill="1" applyBorder="1" applyAlignment="1">
      <alignment/>
    </xf>
    <xf numFmtId="166" fontId="2" fillId="32" borderId="18" xfId="0" applyNumberFormat="1" applyFont="1" applyFill="1" applyBorder="1" applyAlignment="1">
      <alignment/>
    </xf>
    <xf numFmtId="2" fontId="2" fillId="32" borderId="18" xfId="0" applyNumberFormat="1" applyFont="1" applyFill="1" applyBorder="1" applyAlignment="1">
      <alignment/>
    </xf>
    <xf numFmtId="2" fontId="2" fillId="32" borderId="21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19" xfId="54" applyFont="1" applyFill="1" applyBorder="1">
      <alignment/>
      <protection/>
    </xf>
    <xf numFmtId="1" fontId="2" fillId="34" borderId="19" xfId="54" applyNumberFormat="1" applyFont="1" applyFill="1" applyBorder="1" applyAlignment="1">
      <alignment horizontal="center"/>
      <protection/>
    </xf>
    <xf numFmtId="0" fontId="2" fillId="34" borderId="19" xfId="54" applyFont="1" applyFill="1" applyBorder="1" applyAlignment="1">
      <alignment horizontal="center"/>
      <protection/>
    </xf>
    <xf numFmtId="2" fontId="2" fillId="34" borderId="19" xfId="54" applyNumberFormat="1" applyFont="1" applyFill="1" applyBorder="1" applyAlignment="1">
      <alignment horizontal="right"/>
      <protection/>
    </xf>
    <xf numFmtId="164" fontId="2" fillId="34" borderId="19" xfId="54" applyNumberFormat="1" applyFont="1" applyFill="1" applyBorder="1" applyAlignment="1">
      <alignment horizontal="right"/>
      <protection/>
    </xf>
    <xf numFmtId="165" fontId="2" fillId="34" borderId="19" xfId="54" applyNumberFormat="1" applyFont="1" applyFill="1" applyBorder="1" applyAlignment="1">
      <alignment/>
      <protection/>
    </xf>
    <xf numFmtId="166" fontId="2" fillId="34" borderId="19" xfId="54" applyNumberFormat="1" applyFont="1" applyFill="1" applyBorder="1" applyAlignment="1">
      <alignment/>
      <protection/>
    </xf>
    <xf numFmtId="2" fontId="2" fillId="34" borderId="19" xfId="54" applyNumberFormat="1" applyFont="1" applyFill="1" applyBorder="1" applyAlignment="1">
      <alignment/>
      <protection/>
    </xf>
    <xf numFmtId="2" fontId="2" fillId="34" borderId="20" xfId="54" applyNumberFormat="1" applyFont="1" applyFill="1" applyBorder="1" applyAlignment="1">
      <alignment/>
      <protection/>
    </xf>
    <xf numFmtId="2" fontId="2" fillId="34" borderId="12" xfId="54" applyNumberFormat="1" applyFont="1" applyFill="1" applyBorder="1" applyAlignment="1">
      <alignment/>
      <protection/>
    </xf>
    <xf numFmtId="2" fontId="2" fillId="34" borderId="12" xfId="53" applyNumberFormat="1" applyFont="1" applyFill="1" applyBorder="1" applyAlignment="1">
      <alignment/>
      <protection/>
    </xf>
    <xf numFmtId="2" fontId="2" fillId="34" borderId="12" xfId="0" applyNumberFormat="1" applyFont="1" applyFill="1" applyBorder="1" applyAlignment="1" applyProtection="1">
      <alignment/>
      <protection/>
    </xf>
    <xf numFmtId="2" fontId="2" fillId="34" borderId="12" xfId="59" applyNumberFormat="1" applyFont="1" applyFill="1" applyBorder="1" applyAlignment="1">
      <alignment/>
      <protection/>
    </xf>
    <xf numFmtId="0" fontId="2" fillId="34" borderId="18" xfId="0" applyFont="1" applyFill="1" applyBorder="1" applyAlignment="1">
      <alignment horizontal="center" vertical="center" wrapText="1"/>
    </xf>
    <xf numFmtId="2" fontId="2" fillId="34" borderId="18" xfId="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2" fillId="25" borderId="19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1" fontId="2" fillId="25" borderId="19" xfId="0" applyNumberFormat="1" applyFont="1" applyFill="1" applyBorder="1" applyAlignment="1">
      <alignment horizontal="center"/>
    </xf>
    <xf numFmtId="2" fontId="2" fillId="25" borderId="19" xfId="0" applyNumberFormat="1" applyFont="1" applyFill="1" applyBorder="1" applyAlignment="1">
      <alignment horizontal="right"/>
    </xf>
    <xf numFmtId="164" fontId="2" fillId="25" borderId="19" xfId="0" applyNumberFormat="1" applyFont="1" applyFill="1" applyBorder="1" applyAlignment="1">
      <alignment horizontal="right"/>
    </xf>
    <xf numFmtId="165" fontId="2" fillId="25" borderId="19" xfId="0" applyNumberFormat="1" applyFont="1" applyFill="1" applyBorder="1" applyAlignment="1">
      <alignment/>
    </xf>
    <xf numFmtId="166" fontId="2" fillId="25" borderId="19" xfId="0" applyNumberFormat="1" applyFont="1" applyFill="1" applyBorder="1" applyAlignment="1">
      <alignment/>
    </xf>
    <xf numFmtId="2" fontId="2" fillId="25" borderId="19" xfId="0" applyNumberFormat="1" applyFont="1" applyFill="1" applyBorder="1" applyAlignment="1">
      <alignment/>
    </xf>
    <xf numFmtId="2" fontId="2" fillId="25" borderId="20" xfId="0" applyNumberFormat="1" applyFont="1" applyFill="1" applyBorder="1" applyAlignment="1">
      <alignment/>
    </xf>
    <xf numFmtId="2" fontId="2" fillId="25" borderId="12" xfId="0" applyNumberFormat="1" applyFont="1" applyFill="1" applyBorder="1" applyAlignment="1">
      <alignment/>
    </xf>
    <xf numFmtId="2" fontId="2" fillId="25" borderId="12" xfId="54" applyNumberFormat="1" applyFont="1" applyFill="1" applyBorder="1" applyAlignment="1">
      <alignment/>
      <protection/>
    </xf>
    <xf numFmtId="2" fontId="2" fillId="25" borderId="12" xfId="59" applyNumberFormat="1" applyFont="1" applyFill="1" applyBorder="1" applyAlignment="1">
      <alignment/>
      <protection/>
    </xf>
    <xf numFmtId="2" fontId="2" fillId="25" borderId="12" xfId="59" applyNumberFormat="1" applyFont="1" applyFill="1" applyBorder="1" applyAlignment="1">
      <alignment vertical="center"/>
      <protection/>
    </xf>
    <xf numFmtId="2" fontId="2" fillId="25" borderId="12" xfId="0" applyNumberFormat="1" applyFont="1" applyFill="1" applyBorder="1" applyAlignment="1" applyProtection="1">
      <alignment/>
      <protection/>
    </xf>
    <xf numFmtId="0" fontId="2" fillId="25" borderId="18" xfId="0" applyFont="1" applyFill="1" applyBorder="1" applyAlignment="1">
      <alignment horizontal="center"/>
    </xf>
    <xf numFmtId="0" fontId="2" fillId="25" borderId="18" xfId="0" applyFont="1" applyFill="1" applyBorder="1" applyAlignment="1">
      <alignment/>
    </xf>
    <xf numFmtId="1" fontId="2" fillId="25" borderId="18" xfId="0" applyNumberFormat="1" applyFont="1" applyFill="1" applyBorder="1" applyAlignment="1">
      <alignment horizontal="center"/>
    </xf>
    <xf numFmtId="2" fontId="2" fillId="25" borderId="18" xfId="0" applyNumberFormat="1" applyFont="1" applyFill="1" applyBorder="1" applyAlignment="1">
      <alignment horizontal="right"/>
    </xf>
    <xf numFmtId="164" fontId="2" fillId="25" borderId="18" xfId="0" applyNumberFormat="1" applyFont="1" applyFill="1" applyBorder="1" applyAlignment="1">
      <alignment horizontal="right"/>
    </xf>
    <xf numFmtId="165" fontId="2" fillId="25" borderId="18" xfId="0" applyNumberFormat="1" applyFont="1" applyFill="1" applyBorder="1" applyAlignment="1">
      <alignment/>
    </xf>
    <xf numFmtId="166" fontId="2" fillId="25" borderId="18" xfId="0" applyNumberFormat="1" applyFont="1" applyFill="1" applyBorder="1" applyAlignment="1">
      <alignment/>
    </xf>
    <xf numFmtId="2" fontId="2" fillId="25" borderId="18" xfId="0" applyNumberFormat="1" applyFont="1" applyFill="1" applyBorder="1" applyAlignment="1">
      <alignment/>
    </xf>
    <xf numFmtId="2" fontId="2" fillId="25" borderId="21" xfId="0" applyNumberFormat="1" applyFont="1" applyFill="1" applyBorder="1" applyAlignment="1">
      <alignment/>
    </xf>
    <xf numFmtId="0" fontId="2" fillId="30" borderId="10" xfId="0" applyFont="1" applyFill="1" applyBorder="1" applyAlignment="1">
      <alignment horizontal="center" vertical="center"/>
    </xf>
    <xf numFmtId="2" fontId="6" fillId="30" borderId="10" xfId="0" applyNumberFormat="1" applyFont="1" applyFill="1" applyBorder="1" applyAlignment="1">
      <alignment horizontal="right" vertical="center" wrapText="1"/>
    </xf>
    <xf numFmtId="165" fontId="6" fillId="30" borderId="10" xfId="0" applyNumberFormat="1" applyFont="1" applyFill="1" applyBorder="1" applyAlignment="1">
      <alignment vertical="center" wrapText="1"/>
    </xf>
    <xf numFmtId="166" fontId="2" fillId="30" borderId="10" xfId="0" applyNumberFormat="1" applyFont="1" applyFill="1" applyBorder="1" applyAlignment="1">
      <alignment vertical="center"/>
    </xf>
    <xf numFmtId="2" fontId="2" fillId="30" borderId="10" xfId="0" applyNumberFormat="1" applyFont="1" applyFill="1" applyBorder="1" applyAlignment="1">
      <alignment vertical="center"/>
    </xf>
    <xf numFmtId="2" fontId="2" fillId="30" borderId="12" xfId="0" applyNumberFormat="1" applyFont="1" applyFill="1" applyBorder="1" applyAlignment="1">
      <alignment vertical="center"/>
    </xf>
    <xf numFmtId="0" fontId="7" fillId="32" borderId="22" xfId="0" applyFont="1" applyFill="1" applyBorder="1" applyAlignment="1">
      <alignment horizontal="center" vertical="center" textRotation="90" wrapText="1"/>
    </xf>
    <xf numFmtId="0" fontId="7" fillId="32" borderId="23" xfId="0" applyFont="1" applyFill="1" applyBorder="1" applyAlignment="1">
      <alignment horizontal="center" vertical="center" textRotation="90" wrapText="1"/>
    </xf>
    <xf numFmtId="0" fontId="7" fillId="32" borderId="24" xfId="0" applyFont="1" applyFill="1" applyBorder="1" applyAlignment="1">
      <alignment horizontal="center" vertical="center" textRotation="90" wrapText="1"/>
    </xf>
    <xf numFmtId="0" fontId="7" fillId="25" borderId="22" xfId="0" applyFont="1" applyFill="1" applyBorder="1" applyAlignment="1">
      <alignment horizontal="center" vertical="center" textRotation="90" wrapText="1"/>
    </xf>
    <xf numFmtId="0" fontId="7" fillId="25" borderId="23" xfId="0" applyFont="1" applyFill="1" applyBorder="1" applyAlignment="1">
      <alignment horizontal="center" vertical="center" textRotation="90" wrapText="1"/>
    </xf>
    <xf numFmtId="0" fontId="7" fillId="25" borderId="24" xfId="0" applyFont="1" applyFill="1" applyBorder="1" applyAlignment="1">
      <alignment horizontal="center" vertical="center" textRotation="90" wrapText="1"/>
    </xf>
    <xf numFmtId="0" fontId="7" fillId="34" borderId="22" xfId="0" applyFont="1" applyFill="1" applyBorder="1" applyAlignment="1">
      <alignment horizontal="center" vertical="center" textRotation="90" wrapText="1"/>
    </xf>
    <xf numFmtId="0" fontId="7" fillId="34" borderId="23" xfId="0" applyFont="1" applyFill="1" applyBorder="1" applyAlignment="1">
      <alignment horizontal="center" vertical="center" textRotation="90" wrapText="1"/>
    </xf>
    <xf numFmtId="0" fontId="7" fillId="34" borderId="24" xfId="0" applyFont="1" applyFill="1" applyBorder="1" applyAlignment="1">
      <alignment horizontal="center" vertical="center" textRotation="90" wrapText="1"/>
    </xf>
    <xf numFmtId="0" fontId="7" fillId="30" borderId="22" xfId="0" applyFont="1" applyFill="1" applyBorder="1" applyAlignment="1">
      <alignment horizontal="center" vertical="center" textRotation="90"/>
    </xf>
    <xf numFmtId="0" fontId="7" fillId="30" borderId="23" xfId="0" applyFont="1" applyFill="1" applyBorder="1" applyAlignment="1">
      <alignment horizontal="center" vertical="center" textRotation="90"/>
    </xf>
    <xf numFmtId="0" fontId="7" fillId="30" borderId="24" xfId="0" applyFont="1" applyFill="1" applyBorder="1" applyAlignment="1">
      <alignment horizontal="center" vertical="center" textRotation="90"/>
    </xf>
    <xf numFmtId="0" fontId="8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right"/>
    </xf>
    <xf numFmtId="0" fontId="2" fillId="33" borderId="31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Įprastas 2 2" xfId="54"/>
    <cellStyle name="Linked Cell" xfId="55"/>
    <cellStyle name="Neutral" xfId="56"/>
    <cellStyle name="Note" xfId="57"/>
    <cellStyle name="Output" xfId="58"/>
    <cellStyle name="Paprastas 2" xfId="59"/>
    <cellStyle name="Paprastas 3" xfId="60"/>
    <cellStyle name="Paprastas 4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894" sqref="T894"/>
    </sheetView>
  </sheetViews>
  <sheetFormatPr defaultColWidth="9.140625" defaultRowHeight="12.75"/>
  <cols>
    <col min="1" max="1" width="8.7109375" style="1" customWidth="1"/>
    <col min="2" max="2" width="12.140625" style="15" bestFit="1" customWidth="1"/>
    <col min="3" max="3" width="27.00390625" style="16" customWidth="1"/>
    <col min="4" max="4" width="6.28125" style="15" customWidth="1"/>
    <col min="5" max="5" width="7.7109375" style="15" customWidth="1"/>
    <col min="6" max="6" width="6.421875" style="309" customWidth="1"/>
    <col min="7" max="7" width="8.57421875" style="309" customWidth="1"/>
    <col min="8" max="8" width="9.57421875" style="309" customWidth="1"/>
    <col min="9" max="9" width="7.140625" style="309" customWidth="1"/>
    <col min="10" max="10" width="8.140625" style="17" customWidth="1"/>
    <col min="11" max="11" width="11.00390625" style="15" customWidth="1"/>
    <col min="12" max="12" width="8.140625" style="17" customWidth="1"/>
    <col min="13" max="14" width="10.140625" style="17" customWidth="1"/>
    <col min="15" max="15" width="11.28125" style="15" customWidth="1"/>
    <col min="16" max="16" width="11.8515625" style="15" customWidth="1"/>
    <col min="17" max="17" width="11.7109375" style="15" customWidth="1"/>
    <col min="18" max="16384" width="9.140625" style="1" customWidth="1"/>
  </cols>
  <sheetData>
    <row r="1" spans="1:17" ht="19.5" customHeight="1" thickBot="1">
      <c r="A1" s="379" t="s">
        <v>27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</row>
    <row r="2" spans="1:17" ht="12.75" customHeight="1">
      <c r="A2" s="390" t="s">
        <v>0</v>
      </c>
      <c r="B2" s="387" t="s">
        <v>26</v>
      </c>
      <c r="C2" s="382" t="s">
        <v>1</v>
      </c>
      <c r="D2" s="382" t="s">
        <v>2</v>
      </c>
      <c r="E2" s="382" t="s">
        <v>15</v>
      </c>
      <c r="F2" s="384" t="s">
        <v>11</v>
      </c>
      <c r="G2" s="385"/>
      <c r="H2" s="385"/>
      <c r="I2" s="386"/>
      <c r="J2" s="382" t="s">
        <v>3</v>
      </c>
      <c r="K2" s="382" t="s">
        <v>14</v>
      </c>
      <c r="L2" s="382" t="s">
        <v>4</v>
      </c>
      <c r="M2" s="382" t="s">
        <v>5</v>
      </c>
      <c r="N2" s="382" t="s">
        <v>10</v>
      </c>
      <c r="O2" s="393" t="s">
        <v>18</v>
      </c>
      <c r="P2" s="382" t="s">
        <v>23</v>
      </c>
      <c r="Q2" s="380" t="s">
        <v>20</v>
      </c>
    </row>
    <row r="3" spans="1:17" s="3" customFormat="1" ht="52.5" customHeight="1">
      <c r="A3" s="391"/>
      <c r="B3" s="388"/>
      <c r="C3" s="395"/>
      <c r="D3" s="383"/>
      <c r="E3" s="383"/>
      <c r="F3" s="2" t="s">
        <v>17</v>
      </c>
      <c r="G3" s="2" t="s">
        <v>12</v>
      </c>
      <c r="H3" s="2" t="s">
        <v>16</v>
      </c>
      <c r="I3" s="2" t="s">
        <v>13</v>
      </c>
      <c r="J3" s="383"/>
      <c r="K3" s="383"/>
      <c r="L3" s="383"/>
      <c r="M3" s="383"/>
      <c r="N3" s="383"/>
      <c r="O3" s="394"/>
      <c r="P3" s="383"/>
      <c r="Q3" s="381"/>
    </row>
    <row r="4" spans="1:17" s="7" customFormat="1" ht="13.5" customHeight="1">
      <c r="A4" s="392"/>
      <c r="B4" s="389"/>
      <c r="C4" s="383"/>
      <c r="D4" s="4" t="s">
        <v>6</v>
      </c>
      <c r="E4" s="4" t="s">
        <v>7</v>
      </c>
      <c r="F4" s="4" t="s">
        <v>8</v>
      </c>
      <c r="G4" s="4" t="s">
        <v>8</v>
      </c>
      <c r="H4" s="4" t="s">
        <v>8</v>
      </c>
      <c r="I4" s="4" t="s">
        <v>8</v>
      </c>
      <c r="J4" s="4" t="s">
        <v>19</v>
      </c>
      <c r="K4" s="4" t="s">
        <v>8</v>
      </c>
      <c r="L4" s="4" t="s">
        <v>19</v>
      </c>
      <c r="M4" s="4" t="s">
        <v>25</v>
      </c>
      <c r="N4" s="4" t="s">
        <v>9</v>
      </c>
      <c r="O4" s="4" t="s">
        <v>24</v>
      </c>
      <c r="P4" s="5" t="s">
        <v>22</v>
      </c>
      <c r="Q4" s="6" t="s">
        <v>21</v>
      </c>
    </row>
    <row r="5" spans="1:17" s="7" customFormat="1" ht="13.5" customHeight="1" thickBot="1">
      <c r="A5" s="8">
        <v>1</v>
      </c>
      <c r="B5" s="9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0">
        <v>12</v>
      </c>
      <c r="M5" s="11">
        <v>13</v>
      </c>
      <c r="N5" s="11">
        <v>14</v>
      </c>
      <c r="O5" s="12">
        <v>15</v>
      </c>
      <c r="P5" s="10">
        <v>16</v>
      </c>
      <c r="Q5" s="13">
        <v>17</v>
      </c>
    </row>
    <row r="6" spans="1:17" s="14" customFormat="1" ht="11.25" customHeight="1">
      <c r="A6" s="367" t="s">
        <v>1091</v>
      </c>
      <c r="B6" s="41" t="s">
        <v>1058</v>
      </c>
      <c r="C6" s="310" t="s">
        <v>1059</v>
      </c>
      <c r="D6" s="48">
        <v>30</v>
      </c>
      <c r="E6" s="41">
        <v>1976</v>
      </c>
      <c r="F6" s="81">
        <v>17.0523</v>
      </c>
      <c r="G6" s="81">
        <v>2.4764</v>
      </c>
      <c r="H6" s="81">
        <v>3</v>
      </c>
      <c r="I6" s="81">
        <v>11.5759</v>
      </c>
      <c r="J6" s="56">
        <v>1704.3</v>
      </c>
      <c r="K6" s="70">
        <v>2.3152</v>
      </c>
      <c r="L6" s="56">
        <v>1704.3</v>
      </c>
      <c r="M6" s="77">
        <f aca="true" t="shared" si="0" ref="M6:M16">K6/L6</f>
        <v>0.0013584462829314087</v>
      </c>
      <c r="N6" s="63">
        <v>249.91</v>
      </c>
      <c r="O6" s="63">
        <f>M6*N6</f>
        <v>0.33948931056738835</v>
      </c>
      <c r="P6" s="63">
        <f aca="true" t="shared" si="1" ref="P6:P16">M6*60*1000</f>
        <v>81.50677697588452</v>
      </c>
      <c r="Q6" s="85">
        <f>P6*N6/1000</f>
        <v>20.369358634043298</v>
      </c>
    </row>
    <row r="7" spans="1:17" s="14" customFormat="1" ht="12.75" customHeight="1">
      <c r="A7" s="368"/>
      <c r="B7" s="30" t="s">
        <v>581</v>
      </c>
      <c r="C7" s="138" t="s">
        <v>541</v>
      </c>
      <c r="D7" s="47">
        <v>100</v>
      </c>
      <c r="E7" s="30" t="s">
        <v>105</v>
      </c>
      <c r="F7" s="52">
        <f>G7+H7+I7</f>
        <v>35.173046</v>
      </c>
      <c r="G7" s="52">
        <v>6.923046</v>
      </c>
      <c r="H7" s="52">
        <v>16</v>
      </c>
      <c r="I7" s="52">
        <v>12.25</v>
      </c>
      <c r="J7" s="31">
        <v>4428.2300000000005</v>
      </c>
      <c r="K7" s="69">
        <v>12.25</v>
      </c>
      <c r="L7" s="31">
        <v>4428.2300000000005</v>
      </c>
      <c r="M7" s="76">
        <f t="shared" si="0"/>
        <v>0.002766342308326351</v>
      </c>
      <c r="N7" s="62">
        <v>238.5</v>
      </c>
      <c r="O7" s="62">
        <f>M7*N7</f>
        <v>0.6597726405358347</v>
      </c>
      <c r="P7" s="62">
        <f t="shared" si="1"/>
        <v>165.9805384995811</v>
      </c>
      <c r="Q7" s="86">
        <f>P7*N7/1000</f>
        <v>39.58635843215009</v>
      </c>
    </row>
    <row r="8" spans="1:17" s="14" customFormat="1" ht="12.75" customHeight="1">
      <c r="A8" s="368"/>
      <c r="B8" s="30" t="s">
        <v>786</v>
      </c>
      <c r="C8" s="138" t="s">
        <v>746</v>
      </c>
      <c r="D8" s="47">
        <v>69</v>
      </c>
      <c r="E8" s="30">
        <v>2008</v>
      </c>
      <c r="F8" s="52">
        <v>32.456</v>
      </c>
      <c r="G8" s="52">
        <v>2.729</v>
      </c>
      <c r="H8" s="52">
        <v>15.89</v>
      </c>
      <c r="I8" s="52">
        <v>13.837</v>
      </c>
      <c r="J8" s="31">
        <v>3891.06</v>
      </c>
      <c r="K8" s="69">
        <v>13.837</v>
      </c>
      <c r="L8" s="31">
        <v>3891.06</v>
      </c>
      <c r="M8" s="76">
        <f t="shared" si="0"/>
        <v>0.0035561003942370458</v>
      </c>
      <c r="N8" s="62">
        <v>249.28</v>
      </c>
      <c r="O8" s="62">
        <f>M8*N8</f>
        <v>0.8864647062754107</v>
      </c>
      <c r="P8" s="62">
        <f t="shared" si="1"/>
        <v>213.36602365422274</v>
      </c>
      <c r="Q8" s="86">
        <f>P8*N8/1000</f>
        <v>53.18788237652465</v>
      </c>
    </row>
    <row r="9" spans="1:17" s="14" customFormat="1" ht="12.75" customHeight="1">
      <c r="A9" s="368"/>
      <c r="B9" s="30" t="s">
        <v>819</v>
      </c>
      <c r="C9" s="138" t="s">
        <v>795</v>
      </c>
      <c r="D9" s="47">
        <v>45</v>
      </c>
      <c r="E9" s="30" t="s">
        <v>105</v>
      </c>
      <c r="F9" s="288">
        <f>G9+H9+I9</f>
        <v>18.6</v>
      </c>
      <c r="G9" s="288">
        <v>2.88</v>
      </c>
      <c r="H9" s="288">
        <v>7.34</v>
      </c>
      <c r="I9" s="288">
        <v>8.38</v>
      </c>
      <c r="J9" s="31">
        <v>2345.2</v>
      </c>
      <c r="K9" s="140">
        <v>8.38</v>
      </c>
      <c r="L9" s="31">
        <v>2345.2</v>
      </c>
      <c r="M9" s="141">
        <f t="shared" si="0"/>
        <v>0.003573256012280403</v>
      </c>
      <c r="N9" s="142">
        <v>205.5</v>
      </c>
      <c r="O9" s="143">
        <f>M9*N9</f>
        <v>0.7343041105236229</v>
      </c>
      <c r="P9" s="143">
        <f t="shared" si="1"/>
        <v>214.3953607368242</v>
      </c>
      <c r="Q9" s="311">
        <f>P9*N9/1000</f>
        <v>44.058246631417376</v>
      </c>
    </row>
    <row r="10" spans="1:17" s="14" customFormat="1" ht="12.75" customHeight="1">
      <c r="A10" s="368"/>
      <c r="B10" s="30" t="s">
        <v>696</v>
      </c>
      <c r="C10" s="138" t="s">
        <v>666</v>
      </c>
      <c r="D10" s="47">
        <v>50</v>
      </c>
      <c r="E10" s="30">
        <v>1978</v>
      </c>
      <c r="F10" s="52">
        <v>22.18</v>
      </c>
      <c r="G10" s="52">
        <v>4.726425</v>
      </c>
      <c r="H10" s="52">
        <v>8</v>
      </c>
      <c r="I10" s="52">
        <v>9.453571</v>
      </c>
      <c r="J10" s="31">
        <v>2590.16</v>
      </c>
      <c r="K10" s="69">
        <v>9.453571</v>
      </c>
      <c r="L10" s="31">
        <v>2590.16</v>
      </c>
      <c r="M10" s="76">
        <f t="shared" si="0"/>
        <v>0.0036498019427371286</v>
      </c>
      <c r="N10" s="62">
        <v>204.92</v>
      </c>
      <c r="O10" s="62">
        <f>K10*N10/J10</f>
        <v>0.7479174141056923</v>
      </c>
      <c r="P10" s="62">
        <f t="shared" si="1"/>
        <v>218.98811656422774</v>
      </c>
      <c r="Q10" s="86">
        <f>O10*60</f>
        <v>44.87504484634154</v>
      </c>
    </row>
    <row r="11" spans="1:17" s="14" customFormat="1" ht="12.75" customHeight="1">
      <c r="A11" s="368"/>
      <c r="B11" s="30" t="s">
        <v>786</v>
      </c>
      <c r="C11" s="138" t="s">
        <v>747</v>
      </c>
      <c r="D11" s="47">
        <v>25</v>
      </c>
      <c r="E11" s="30">
        <v>1969</v>
      </c>
      <c r="F11" s="52">
        <v>10.333</v>
      </c>
      <c r="G11" s="52">
        <v>1.608</v>
      </c>
      <c r="H11" s="52">
        <v>3.84</v>
      </c>
      <c r="I11" s="52">
        <v>4.885</v>
      </c>
      <c r="J11" s="31">
        <v>1322.8</v>
      </c>
      <c r="K11" s="69">
        <v>4.885</v>
      </c>
      <c r="L11" s="31">
        <v>1322.8</v>
      </c>
      <c r="M11" s="76">
        <f t="shared" si="0"/>
        <v>0.0036929241003931055</v>
      </c>
      <c r="N11" s="62">
        <v>249.28</v>
      </c>
      <c r="O11" s="62">
        <f aca="true" t="shared" si="2" ref="O11:O16">M11*N11</f>
        <v>0.9205721197459933</v>
      </c>
      <c r="P11" s="62">
        <f t="shared" si="1"/>
        <v>221.57544602358632</v>
      </c>
      <c r="Q11" s="86">
        <f aca="true" t="shared" si="3" ref="Q11:Q16">P11*N11/1000</f>
        <v>55.2343271847596</v>
      </c>
    </row>
    <row r="12" spans="1:17" s="14" customFormat="1" ht="12.75" customHeight="1">
      <c r="A12" s="368"/>
      <c r="B12" s="30" t="s">
        <v>1058</v>
      </c>
      <c r="C12" s="138" t="s">
        <v>1060</v>
      </c>
      <c r="D12" s="47">
        <v>63</v>
      </c>
      <c r="E12" s="30">
        <v>1982</v>
      </c>
      <c r="F12" s="52">
        <v>30.8398</v>
      </c>
      <c r="G12" s="52">
        <v>4.425</v>
      </c>
      <c r="H12" s="52">
        <v>6</v>
      </c>
      <c r="I12" s="52">
        <v>20.4148</v>
      </c>
      <c r="J12" s="31">
        <v>3277.27</v>
      </c>
      <c r="K12" s="69">
        <v>12.2489</v>
      </c>
      <c r="L12" s="31">
        <v>3277.27</v>
      </c>
      <c r="M12" s="76">
        <f t="shared" si="0"/>
        <v>0.0037375315430220888</v>
      </c>
      <c r="N12" s="62">
        <v>249.91</v>
      </c>
      <c r="O12" s="62">
        <f t="shared" si="2"/>
        <v>0.9340465079166502</v>
      </c>
      <c r="P12" s="62">
        <f t="shared" si="1"/>
        <v>224.25189258132534</v>
      </c>
      <c r="Q12" s="86">
        <f t="shared" si="3"/>
        <v>56.04279047499901</v>
      </c>
    </row>
    <row r="13" spans="1:17" s="14" customFormat="1" ht="12.75" customHeight="1">
      <c r="A13" s="368"/>
      <c r="B13" s="30" t="s">
        <v>581</v>
      </c>
      <c r="C13" s="138" t="s">
        <v>542</v>
      </c>
      <c r="D13" s="47">
        <v>75</v>
      </c>
      <c r="E13" s="30" t="s">
        <v>105</v>
      </c>
      <c r="F13" s="52">
        <f>G13+H13+I13</f>
        <v>34.777</v>
      </c>
      <c r="G13" s="52">
        <v>7.65</v>
      </c>
      <c r="H13" s="52">
        <v>11.84</v>
      </c>
      <c r="I13" s="52">
        <v>15.287</v>
      </c>
      <c r="J13" s="31">
        <v>3992.51</v>
      </c>
      <c r="K13" s="69">
        <v>15.287</v>
      </c>
      <c r="L13" s="31">
        <v>3992.51</v>
      </c>
      <c r="M13" s="76">
        <f t="shared" si="0"/>
        <v>0.003828919652048461</v>
      </c>
      <c r="N13" s="62">
        <v>238.5</v>
      </c>
      <c r="O13" s="62">
        <f t="shared" si="2"/>
        <v>0.9131973370135579</v>
      </c>
      <c r="P13" s="62">
        <f t="shared" si="1"/>
        <v>229.73517912290765</v>
      </c>
      <c r="Q13" s="86">
        <f t="shared" si="3"/>
        <v>54.79184022081347</v>
      </c>
    </row>
    <row r="14" spans="1:17" s="14" customFormat="1" ht="12.75" customHeight="1">
      <c r="A14" s="368"/>
      <c r="B14" s="30" t="s">
        <v>581</v>
      </c>
      <c r="C14" s="138" t="s">
        <v>543</v>
      </c>
      <c r="D14" s="47">
        <v>55</v>
      </c>
      <c r="E14" s="30" t="s">
        <v>105</v>
      </c>
      <c r="F14" s="52">
        <f>G14+H14+I14</f>
        <v>23.450000000000003</v>
      </c>
      <c r="G14" s="52">
        <v>4.59</v>
      </c>
      <c r="H14" s="52">
        <v>8.56</v>
      </c>
      <c r="I14" s="52">
        <v>10.3</v>
      </c>
      <c r="J14" s="31">
        <v>2537.7200000000003</v>
      </c>
      <c r="K14" s="69">
        <v>10.3</v>
      </c>
      <c r="L14" s="31">
        <v>2537.7200000000003</v>
      </c>
      <c r="M14" s="76">
        <f t="shared" si="0"/>
        <v>0.004058761407877937</v>
      </c>
      <c r="N14" s="62">
        <v>238.5</v>
      </c>
      <c r="O14" s="62">
        <f t="shared" si="2"/>
        <v>0.968014595778888</v>
      </c>
      <c r="P14" s="62">
        <f t="shared" si="1"/>
        <v>243.52568447267626</v>
      </c>
      <c r="Q14" s="86">
        <f t="shared" si="3"/>
        <v>58.08087574673329</v>
      </c>
    </row>
    <row r="15" spans="1:17" s="14" customFormat="1" ht="12.75" customHeight="1">
      <c r="A15" s="368"/>
      <c r="B15" s="30" t="s">
        <v>819</v>
      </c>
      <c r="C15" s="138" t="s">
        <v>796</v>
      </c>
      <c r="D15" s="47">
        <v>45</v>
      </c>
      <c r="E15" s="30" t="s">
        <v>105</v>
      </c>
      <c r="F15" s="288">
        <f>SUM(G15:I15)</f>
        <v>21.799</v>
      </c>
      <c r="G15" s="288">
        <v>4.513</v>
      </c>
      <c r="H15" s="288">
        <v>7.338</v>
      </c>
      <c r="I15" s="288">
        <v>9.948</v>
      </c>
      <c r="J15" s="31">
        <v>2285.72</v>
      </c>
      <c r="K15" s="140">
        <v>9.48</v>
      </c>
      <c r="L15" s="31">
        <v>2285.7</v>
      </c>
      <c r="M15" s="141">
        <f t="shared" si="0"/>
        <v>0.004147525922037014</v>
      </c>
      <c r="N15" s="142">
        <v>205.5</v>
      </c>
      <c r="O15" s="143">
        <f t="shared" si="2"/>
        <v>0.8523165769786063</v>
      </c>
      <c r="P15" s="143">
        <f t="shared" si="1"/>
        <v>248.8515553222208</v>
      </c>
      <c r="Q15" s="311">
        <f t="shared" si="3"/>
        <v>51.138994618716374</v>
      </c>
    </row>
    <row r="16" spans="1:17" s="14" customFormat="1" ht="12.75" customHeight="1">
      <c r="A16" s="368"/>
      <c r="B16" s="30" t="s">
        <v>581</v>
      </c>
      <c r="C16" s="138" t="s">
        <v>544</v>
      </c>
      <c r="D16" s="47">
        <v>20</v>
      </c>
      <c r="E16" s="30" t="s">
        <v>105</v>
      </c>
      <c r="F16" s="52">
        <f>G16+H16+I16</f>
        <v>10.343</v>
      </c>
      <c r="G16" s="52">
        <v>1.887</v>
      </c>
      <c r="H16" s="52">
        <v>3.2</v>
      </c>
      <c r="I16" s="52">
        <v>5.256</v>
      </c>
      <c r="J16" s="31">
        <v>1239.08</v>
      </c>
      <c r="K16" s="69">
        <v>5.256</v>
      </c>
      <c r="L16" s="31">
        <v>1239.08</v>
      </c>
      <c r="M16" s="76">
        <f t="shared" si="0"/>
        <v>0.004241856861542435</v>
      </c>
      <c r="N16" s="62">
        <v>238.5</v>
      </c>
      <c r="O16" s="62">
        <f t="shared" si="2"/>
        <v>1.0116828614778708</v>
      </c>
      <c r="P16" s="62">
        <f t="shared" si="1"/>
        <v>254.5114116925461</v>
      </c>
      <c r="Q16" s="86">
        <f t="shared" si="3"/>
        <v>60.70097168867225</v>
      </c>
    </row>
    <row r="17" spans="1:17" s="14" customFormat="1" ht="16.5" customHeight="1">
      <c r="A17" s="368"/>
      <c r="B17" s="139" t="s">
        <v>483</v>
      </c>
      <c r="C17" s="144" t="s">
        <v>1069</v>
      </c>
      <c r="D17" s="92">
        <v>44</v>
      </c>
      <c r="E17" s="95">
        <v>1985</v>
      </c>
      <c r="F17" s="289">
        <v>20.763</v>
      </c>
      <c r="G17" s="289">
        <v>4.483102</v>
      </c>
      <c r="H17" s="289">
        <v>6.32</v>
      </c>
      <c r="I17" s="289">
        <v>9.959905000000001</v>
      </c>
      <c r="J17" s="99">
        <v>2285.27</v>
      </c>
      <c r="K17" s="102">
        <v>9.959905000000001</v>
      </c>
      <c r="L17" s="99">
        <v>2285.27</v>
      </c>
      <c r="M17" s="105">
        <v>0.004358305583147724</v>
      </c>
      <c r="N17" s="112">
        <v>284.163</v>
      </c>
      <c r="O17" s="112">
        <v>1.2384691894240067</v>
      </c>
      <c r="P17" s="112">
        <v>261.49833498886346</v>
      </c>
      <c r="Q17" s="312">
        <v>74.30815136544041</v>
      </c>
    </row>
    <row r="18" spans="1:17" s="14" customFormat="1" ht="12.75" customHeight="1">
      <c r="A18" s="368"/>
      <c r="B18" s="30" t="s">
        <v>581</v>
      </c>
      <c r="C18" s="138" t="s">
        <v>545</v>
      </c>
      <c r="D18" s="47">
        <v>76</v>
      </c>
      <c r="E18" s="30" t="s">
        <v>105</v>
      </c>
      <c r="F18" s="52">
        <f>G18+H18+I18</f>
        <v>35.239000000000004</v>
      </c>
      <c r="G18" s="52">
        <v>5.61</v>
      </c>
      <c r="H18" s="52">
        <v>12</v>
      </c>
      <c r="I18" s="52">
        <v>17.629</v>
      </c>
      <c r="J18" s="31">
        <v>4006.48</v>
      </c>
      <c r="K18" s="69">
        <v>17.629</v>
      </c>
      <c r="L18" s="31">
        <v>4006.48</v>
      </c>
      <c r="M18" s="76">
        <f>K18/L18</f>
        <v>0.00440012180267966</v>
      </c>
      <c r="N18" s="62">
        <v>238.5</v>
      </c>
      <c r="O18" s="62">
        <f>M18*N18</f>
        <v>1.0494290499390988</v>
      </c>
      <c r="P18" s="62">
        <f>M18*60*1000</f>
        <v>264.00730816077953</v>
      </c>
      <c r="Q18" s="86">
        <f>P18*N18/1000</f>
        <v>62.96574299634592</v>
      </c>
    </row>
    <row r="19" spans="1:17" s="14" customFormat="1" ht="12.75" customHeight="1">
      <c r="A19" s="368"/>
      <c r="B19" s="139" t="s">
        <v>299</v>
      </c>
      <c r="C19" s="138" t="s">
        <v>265</v>
      </c>
      <c r="D19" s="47">
        <v>64</v>
      </c>
      <c r="E19" s="30" t="s">
        <v>105</v>
      </c>
      <c r="F19" s="52">
        <v>28.24</v>
      </c>
      <c r="G19" s="52">
        <v>7.85</v>
      </c>
      <c r="H19" s="52">
        <v>9.34</v>
      </c>
      <c r="I19" s="52">
        <v>11.05</v>
      </c>
      <c r="J19" s="31">
        <v>2419.35</v>
      </c>
      <c r="K19" s="69">
        <f>I19/J19*L19</f>
        <v>11.050000000000002</v>
      </c>
      <c r="L19" s="31">
        <v>2419.35</v>
      </c>
      <c r="M19" s="76">
        <f>K19/L19</f>
        <v>0.00456734246801827</v>
      </c>
      <c r="N19" s="62">
        <f>257.6*1.09</f>
        <v>280.78400000000005</v>
      </c>
      <c r="O19" s="62">
        <f>M19*N19</f>
        <v>1.2824366875400421</v>
      </c>
      <c r="P19" s="62">
        <f>M19*60*1000</f>
        <v>274.04054808109623</v>
      </c>
      <c r="Q19" s="86">
        <f>P19*N19/1000</f>
        <v>76.94620125240253</v>
      </c>
    </row>
    <row r="20" spans="1:17" s="14" customFormat="1" ht="12.75" customHeight="1">
      <c r="A20" s="368"/>
      <c r="B20" s="30" t="s">
        <v>1058</v>
      </c>
      <c r="C20" s="138" t="s">
        <v>1061</v>
      </c>
      <c r="D20" s="47">
        <v>135</v>
      </c>
      <c r="E20" s="30">
        <v>1979</v>
      </c>
      <c r="F20" s="52">
        <v>56.9</v>
      </c>
      <c r="G20" s="52">
        <v>9.7538</v>
      </c>
      <c r="H20" s="52">
        <v>13.5</v>
      </c>
      <c r="I20" s="52">
        <v>33.6462</v>
      </c>
      <c r="J20" s="31">
        <v>7266.29</v>
      </c>
      <c r="K20" s="69">
        <v>33.6462</v>
      </c>
      <c r="L20" s="31">
        <v>7266.29</v>
      </c>
      <c r="M20" s="76">
        <f>K20/L20</f>
        <v>0.004630451027966128</v>
      </c>
      <c r="N20" s="62">
        <v>249.91</v>
      </c>
      <c r="O20" s="62">
        <f>M20*N20</f>
        <v>1.1571960163990151</v>
      </c>
      <c r="P20" s="62">
        <f>M20*60*1000</f>
        <v>277.8270616779677</v>
      </c>
      <c r="Q20" s="86">
        <f>P20*N20/1000</f>
        <v>69.43176098394092</v>
      </c>
    </row>
    <row r="21" spans="1:17" s="14" customFormat="1" ht="12.75" customHeight="1">
      <c r="A21" s="368"/>
      <c r="B21" s="30" t="s">
        <v>581</v>
      </c>
      <c r="C21" s="138" t="s">
        <v>546</v>
      </c>
      <c r="D21" s="47">
        <v>42</v>
      </c>
      <c r="E21" s="30" t="s">
        <v>105</v>
      </c>
      <c r="F21" s="52">
        <f>G21+H21+I21</f>
        <v>18.399998</v>
      </c>
      <c r="G21" s="52">
        <v>2.754</v>
      </c>
      <c r="H21" s="52">
        <v>6.74</v>
      </c>
      <c r="I21" s="52">
        <v>8.905998</v>
      </c>
      <c r="J21" s="31">
        <v>1919.95</v>
      </c>
      <c r="K21" s="69">
        <v>8.905998</v>
      </c>
      <c r="L21" s="31">
        <v>1919.95</v>
      </c>
      <c r="M21" s="76">
        <f>K21/L21</f>
        <v>0.004638661423474569</v>
      </c>
      <c r="N21" s="62">
        <v>238.5</v>
      </c>
      <c r="O21" s="62">
        <f>M21*N21</f>
        <v>1.1063207494986849</v>
      </c>
      <c r="P21" s="62">
        <f>M21*60*1000</f>
        <v>278.3196854084742</v>
      </c>
      <c r="Q21" s="86">
        <f>P21*N21/1000</f>
        <v>66.3792449699211</v>
      </c>
    </row>
    <row r="22" spans="1:17" s="14" customFormat="1" ht="12.75" customHeight="1">
      <c r="A22" s="368"/>
      <c r="B22" s="139" t="s">
        <v>483</v>
      </c>
      <c r="C22" s="144" t="s">
        <v>1070</v>
      </c>
      <c r="D22" s="92">
        <v>45</v>
      </c>
      <c r="E22" s="95">
        <v>1975</v>
      </c>
      <c r="F22" s="289">
        <v>21.835</v>
      </c>
      <c r="G22" s="289">
        <v>3.61668</v>
      </c>
      <c r="H22" s="289">
        <v>7.2</v>
      </c>
      <c r="I22" s="289">
        <v>11.018328</v>
      </c>
      <c r="J22" s="99">
        <v>2325.22</v>
      </c>
      <c r="K22" s="102">
        <v>11.018328</v>
      </c>
      <c r="L22" s="99">
        <v>2325.22</v>
      </c>
      <c r="M22" s="105">
        <v>0.004738617421147247</v>
      </c>
      <c r="N22" s="112">
        <v>284.163</v>
      </c>
      <c r="O22" s="112">
        <v>1.3465397422454652</v>
      </c>
      <c r="P22" s="112">
        <v>284.3170452688348</v>
      </c>
      <c r="Q22" s="312">
        <v>80.79238453472792</v>
      </c>
    </row>
    <row r="23" spans="1:17" s="14" customFormat="1" ht="12.75" customHeight="1">
      <c r="A23" s="368"/>
      <c r="B23" s="30" t="s">
        <v>819</v>
      </c>
      <c r="C23" s="138" t="s">
        <v>797</v>
      </c>
      <c r="D23" s="47">
        <v>55</v>
      </c>
      <c r="E23" s="30" t="s">
        <v>105</v>
      </c>
      <c r="F23" s="288">
        <f>SUM(G23:I23)</f>
        <v>27.503</v>
      </c>
      <c r="G23" s="288">
        <v>4.54</v>
      </c>
      <c r="H23" s="288">
        <v>8.81</v>
      </c>
      <c r="I23" s="288">
        <v>14.153</v>
      </c>
      <c r="J23" s="31">
        <v>2979.1</v>
      </c>
      <c r="K23" s="140">
        <v>14.153</v>
      </c>
      <c r="L23" s="31">
        <v>2979.1</v>
      </c>
      <c r="M23" s="141">
        <f aca="true" t="shared" si="4" ref="M23:M38">K23/L23</f>
        <v>0.004750763653452385</v>
      </c>
      <c r="N23" s="142">
        <v>205.5</v>
      </c>
      <c r="O23" s="143">
        <f>M23*N23</f>
        <v>0.9762819307844651</v>
      </c>
      <c r="P23" s="143">
        <f aca="true" t="shared" si="5" ref="P23:P38">M23*60*1000</f>
        <v>285.0458192071431</v>
      </c>
      <c r="Q23" s="311">
        <f>P23*N23/1000</f>
        <v>58.5769158470679</v>
      </c>
    </row>
    <row r="24" spans="1:17" s="14" customFormat="1" ht="12.75" customHeight="1">
      <c r="A24" s="368"/>
      <c r="B24" s="30" t="s">
        <v>696</v>
      </c>
      <c r="C24" s="138" t="s">
        <v>673</v>
      </c>
      <c r="D24" s="47">
        <v>60</v>
      </c>
      <c r="E24" s="30">
        <v>1986</v>
      </c>
      <c r="F24" s="52">
        <v>35.29</v>
      </c>
      <c r="G24" s="52">
        <v>7.814453</v>
      </c>
      <c r="H24" s="52">
        <v>9.28</v>
      </c>
      <c r="I24" s="52">
        <v>18.19555</v>
      </c>
      <c r="J24" s="31">
        <v>3808.22</v>
      </c>
      <c r="K24" s="69">
        <v>18.19555</v>
      </c>
      <c r="L24" s="31">
        <v>3808.22</v>
      </c>
      <c r="M24" s="76">
        <f t="shared" si="4"/>
        <v>0.0047779671342516985</v>
      </c>
      <c r="N24" s="62">
        <v>204.92</v>
      </c>
      <c r="O24" s="62">
        <f>K24*N24/J24</f>
        <v>0.979101025150858</v>
      </c>
      <c r="P24" s="62">
        <f t="shared" si="5"/>
        <v>286.6780280551019</v>
      </c>
      <c r="Q24" s="86">
        <f>O24*60</f>
        <v>58.74606150905148</v>
      </c>
    </row>
    <row r="25" spans="1:17" s="14" customFormat="1" ht="12.75" customHeight="1">
      <c r="A25" s="368"/>
      <c r="B25" s="139" t="s">
        <v>227</v>
      </c>
      <c r="C25" s="138" t="s">
        <v>189</v>
      </c>
      <c r="D25" s="47">
        <v>60</v>
      </c>
      <c r="E25" s="30">
        <v>1966</v>
      </c>
      <c r="F25" s="52">
        <f>SUM(G25:I25)</f>
        <v>28.711</v>
      </c>
      <c r="G25" s="52">
        <v>5.592569</v>
      </c>
      <c r="H25" s="52">
        <v>9.6</v>
      </c>
      <c r="I25" s="52">
        <v>13.518431000000001</v>
      </c>
      <c r="J25" s="31">
        <v>2708.28</v>
      </c>
      <c r="K25" s="69">
        <v>13.518431000000001</v>
      </c>
      <c r="L25" s="31">
        <v>2708.28</v>
      </c>
      <c r="M25" s="76">
        <f t="shared" si="4"/>
        <v>0.004991518971450515</v>
      </c>
      <c r="N25" s="62">
        <v>238.928</v>
      </c>
      <c r="O25" s="62">
        <f>M25*N25</f>
        <v>1.1926136448107287</v>
      </c>
      <c r="P25" s="62">
        <f t="shared" si="5"/>
        <v>299.4911382870309</v>
      </c>
      <c r="Q25" s="86">
        <f>P25*N25/1000</f>
        <v>71.55681868864372</v>
      </c>
    </row>
    <row r="26" spans="1:17" s="14" customFormat="1" ht="12.75" customHeight="1">
      <c r="A26" s="368"/>
      <c r="B26" s="30" t="s">
        <v>581</v>
      </c>
      <c r="C26" s="138" t="s">
        <v>547</v>
      </c>
      <c r="D26" s="47">
        <v>76</v>
      </c>
      <c r="E26" s="30" t="s">
        <v>105</v>
      </c>
      <c r="F26" s="52">
        <f>G26+H26+I26</f>
        <v>38.316</v>
      </c>
      <c r="G26" s="52">
        <v>6.273</v>
      </c>
      <c r="H26" s="52">
        <v>11.92</v>
      </c>
      <c r="I26" s="52">
        <v>20.123</v>
      </c>
      <c r="J26" s="31">
        <v>3987.52</v>
      </c>
      <c r="K26" s="69">
        <v>20.123</v>
      </c>
      <c r="L26" s="31">
        <v>3987.52</v>
      </c>
      <c r="M26" s="76">
        <f t="shared" si="4"/>
        <v>0.005046495064601557</v>
      </c>
      <c r="N26" s="62">
        <v>238.5</v>
      </c>
      <c r="O26" s="62">
        <f>M26*N26</f>
        <v>1.2035890729074714</v>
      </c>
      <c r="P26" s="62">
        <f t="shared" si="5"/>
        <v>302.7897038760934</v>
      </c>
      <c r="Q26" s="86">
        <f>P26*N26/1000</f>
        <v>72.21534437444828</v>
      </c>
    </row>
    <row r="27" spans="1:17" s="14" customFormat="1" ht="12.75" customHeight="1">
      <c r="A27" s="368"/>
      <c r="B27" s="139" t="s">
        <v>227</v>
      </c>
      <c r="C27" s="138" t="s">
        <v>190</v>
      </c>
      <c r="D27" s="47">
        <v>20</v>
      </c>
      <c r="E27" s="30" t="s">
        <v>105</v>
      </c>
      <c r="F27" s="52">
        <f>SUM(G27:I27)</f>
        <v>11.814820000000001</v>
      </c>
      <c r="G27" s="52">
        <v>1.9264400000000002</v>
      </c>
      <c r="H27" s="52">
        <v>3.2</v>
      </c>
      <c r="I27" s="52">
        <v>6.6883799999999995</v>
      </c>
      <c r="J27" s="31">
        <v>1298.9</v>
      </c>
      <c r="K27" s="69">
        <v>6.6883799999999995</v>
      </c>
      <c r="L27" s="31">
        <v>1298.9</v>
      </c>
      <c r="M27" s="76">
        <f t="shared" si="4"/>
        <v>0.005149264762491338</v>
      </c>
      <c r="N27" s="62">
        <v>238.928</v>
      </c>
      <c r="O27" s="62">
        <f>M27*N27</f>
        <v>1.2303035311725303</v>
      </c>
      <c r="P27" s="62">
        <f t="shared" si="5"/>
        <v>308.9558857494803</v>
      </c>
      <c r="Q27" s="86">
        <f>P27*N27/1000</f>
        <v>73.81821187035182</v>
      </c>
    </row>
    <row r="28" spans="1:17" s="14" customFormat="1" ht="12.75" customHeight="1">
      <c r="A28" s="368"/>
      <c r="B28" s="30" t="s">
        <v>786</v>
      </c>
      <c r="C28" s="138" t="s">
        <v>748</v>
      </c>
      <c r="D28" s="47">
        <v>29</v>
      </c>
      <c r="E28" s="30">
        <v>1991</v>
      </c>
      <c r="F28" s="52">
        <v>14.86</v>
      </c>
      <c r="G28" s="52">
        <v>2.52</v>
      </c>
      <c r="H28" s="52">
        <v>4.56</v>
      </c>
      <c r="I28" s="52">
        <v>7.78</v>
      </c>
      <c r="J28" s="31">
        <v>1509.42</v>
      </c>
      <c r="K28" s="69">
        <v>7.78</v>
      </c>
      <c r="L28" s="31">
        <v>1509.42</v>
      </c>
      <c r="M28" s="76">
        <f t="shared" si="4"/>
        <v>0.005154297677253514</v>
      </c>
      <c r="N28" s="62">
        <v>249.28</v>
      </c>
      <c r="O28" s="62">
        <f>M28*N28</f>
        <v>1.284863324985756</v>
      </c>
      <c r="P28" s="62">
        <f t="shared" si="5"/>
        <v>309.2578606352108</v>
      </c>
      <c r="Q28" s="86">
        <f>P28*N28/1000</f>
        <v>77.09179949914537</v>
      </c>
    </row>
    <row r="29" spans="1:17" s="14" customFormat="1" ht="12.75" customHeight="1">
      <c r="A29" s="368"/>
      <c r="B29" s="30" t="s">
        <v>696</v>
      </c>
      <c r="C29" s="138" t="s">
        <v>671</v>
      </c>
      <c r="D29" s="47">
        <v>55</v>
      </c>
      <c r="E29" s="30">
        <v>1966</v>
      </c>
      <c r="F29" s="52">
        <v>27.08</v>
      </c>
      <c r="G29" s="52">
        <v>4.9538</v>
      </c>
      <c r="H29" s="52">
        <v>8.8</v>
      </c>
      <c r="I29" s="52">
        <v>13.3262</v>
      </c>
      <c r="J29" s="31">
        <v>2564.02</v>
      </c>
      <c r="K29" s="69">
        <v>13.3262</v>
      </c>
      <c r="L29" s="31">
        <v>2564.02</v>
      </c>
      <c r="M29" s="76">
        <f t="shared" si="4"/>
        <v>0.005197385355808457</v>
      </c>
      <c r="N29" s="62">
        <v>204.92</v>
      </c>
      <c r="O29" s="62">
        <f>K29*N29/J29</f>
        <v>1.0650482071122689</v>
      </c>
      <c r="P29" s="62">
        <f t="shared" si="5"/>
        <v>311.84312134850745</v>
      </c>
      <c r="Q29" s="86">
        <f>O29*60</f>
        <v>63.90289242673613</v>
      </c>
    </row>
    <row r="30" spans="1:17" s="14" customFormat="1" ht="22.5">
      <c r="A30" s="368"/>
      <c r="B30" s="30" t="s">
        <v>655</v>
      </c>
      <c r="C30" s="145" t="s">
        <v>614</v>
      </c>
      <c r="D30" s="146">
        <v>40</v>
      </c>
      <c r="E30" s="147" t="s">
        <v>105</v>
      </c>
      <c r="F30" s="290">
        <v>24.93</v>
      </c>
      <c r="G30" s="290">
        <v>5.44</v>
      </c>
      <c r="H30" s="290">
        <v>6.4</v>
      </c>
      <c r="I30" s="290">
        <v>13.09</v>
      </c>
      <c r="J30" s="148">
        <v>2495.71</v>
      </c>
      <c r="K30" s="149">
        <v>13.09</v>
      </c>
      <c r="L30" s="148">
        <v>2495.71</v>
      </c>
      <c r="M30" s="76">
        <f t="shared" si="4"/>
        <v>0.005245000420721959</v>
      </c>
      <c r="N30" s="62">
        <v>219.7</v>
      </c>
      <c r="O30" s="62">
        <f>M30*N30</f>
        <v>1.1523265924326143</v>
      </c>
      <c r="P30" s="62">
        <f t="shared" si="5"/>
        <v>314.70002524331755</v>
      </c>
      <c r="Q30" s="86">
        <f>P30*N30/1000</f>
        <v>69.13959554595687</v>
      </c>
    </row>
    <row r="31" spans="1:17" s="14" customFormat="1" ht="12.75" customHeight="1">
      <c r="A31" s="368"/>
      <c r="B31" s="30" t="s">
        <v>581</v>
      </c>
      <c r="C31" s="138" t="s">
        <v>548</v>
      </c>
      <c r="D31" s="47">
        <v>28</v>
      </c>
      <c r="E31" s="30" t="s">
        <v>105</v>
      </c>
      <c r="F31" s="52">
        <f>G31+H31+I31</f>
        <v>14.233003</v>
      </c>
      <c r="G31" s="52">
        <v>2.058003</v>
      </c>
      <c r="H31" s="52">
        <v>4.08</v>
      </c>
      <c r="I31" s="52">
        <v>8.095</v>
      </c>
      <c r="J31" s="31">
        <v>1539.28</v>
      </c>
      <c r="K31" s="69">
        <v>8.095</v>
      </c>
      <c r="L31" s="31">
        <v>1539.28</v>
      </c>
      <c r="M31" s="76">
        <f t="shared" si="4"/>
        <v>0.005258952237409699</v>
      </c>
      <c r="N31" s="62">
        <v>238.5</v>
      </c>
      <c r="O31" s="62">
        <f>M31*N31</f>
        <v>1.2542601086222132</v>
      </c>
      <c r="P31" s="62">
        <f t="shared" si="5"/>
        <v>315.5371342445819</v>
      </c>
      <c r="Q31" s="86">
        <f>P31*N31/1000</f>
        <v>75.2556065173328</v>
      </c>
    </row>
    <row r="32" spans="1:17" s="14" customFormat="1" ht="12.75" customHeight="1">
      <c r="A32" s="368"/>
      <c r="B32" s="30" t="s">
        <v>786</v>
      </c>
      <c r="C32" s="138" t="s">
        <v>749</v>
      </c>
      <c r="D32" s="47">
        <v>29</v>
      </c>
      <c r="E32" s="30">
        <v>1984</v>
      </c>
      <c r="F32" s="52">
        <v>12.294</v>
      </c>
      <c r="G32" s="52">
        <v>2.373</v>
      </c>
      <c r="H32" s="52">
        <v>2.021</v>
      </c>
      <c r="I32" s="52">
        <v>7.9</v>
      </c>
      <c r="J32" s="31">
        <v>1502.19</v>
      </c>
      <c r="K32" s="69">
        <v>7.9</v>
      </c>
      <c r="L32" s="31">
        <v>1502.19</v>
      </c>
      <c r="M32" s="76">
        <f t="shared" si="4"/>
        <v>0.005258988543393312</v>
      </c>
      <c r="N32" s="62">
        <v>249.28</v>
      </c>
      <c r="O32" s="62">
        <f>M32*N32</f>
        <v>1.3109606640970848</v>
      </c>
      <c r="P32" s="62">
        <f t="shared" si="5"/>
        <v>315.5393126035987</v>
      </c>
      <c r="Q32" s="86">
        <f>P32*N32/1000</f>
        <v>78.65763984582509</v>
      </c>
    </row>
    <row r="33" spans="1:17" s="14" customFormat="1" ht="12.75" customHeight="1">
      <c r="A33" s="368"/>
      <c r="B33" s="139" t="s">
        <v>299</v>
      </c>
      <c r="C33" s="138" t="s">
        <v>264</v>
      </c>
      <c r="D33" s="47">
        <v>86</v>
      </c>
      <c r="E33" s="30">
        <v>2006</v>
      </c>
      <c r="F33" s="52">
        <v>41.74</v>
      </c>
      <c r="G33" s="52">
        <v>12.534066</v>
      </c>
      <c r="H33" s="52">
        <v>2.460934</v>
      </c>
      <c r="I33" s="52">
        <f>F33-G33-H33</f>
        <v>26.745000000000005</v>
      </c>
      <c r="J33" s="31">
        <v>5056.92</v>
      </c>
      <c r="K33" s="69">
        <f>I33/J33*L33</f>
        <v>26.745000000000005</v>
      </c>
      <c r="L33" s="31">
        <v>5056.92</v>
      </c>
      <c r="M33" s="76">
        <f t="shared" si="4"/>
        <v>0.0052887923874611435</v>
      </c>
      <c r="N33" s="62">
        <f>257.6*1.09</f>
        <v>280.78400000000005</v>
      </c>
      <c r="O33" s="62">
        <f>M33*N33</f>
        <v>1.48500828172089</v>
      </c>
      <c r="P33" s="62">
        <f t="shared" si="5"/>
        <v>317.3275432476686</v>
      </c>
      <c r="Q33" s="86">
        <f>P33*N33/1000</f>
        <v>89.1004969032534</v>
      </c>
    </row>
    <row r="34" spans="1:17" s="14" customFormat="1" ht="12.75" customHeight="1">
      <c r="A34" s="368"/>
      <c r="B34" s="30" t="s">
        <v>696</v>
      </c>
      <c r="C34" s="138" t="s">
        <v>670</v>
      </c>
      <c r="D34" s="47">
        <v>12</v>
      </c>
      <c r="E34" s="30">
        <v>1963</v>
      </c>
      <c r="F34" s="52">
        <v>5.62</v>
      </c>
      <c r="G34" s="52">
        <v>0.868014</v>
      </c>
      <c r="H34" s="52">
        <v>1.92</v>
      </c>
      <c r="I34" s="52">
        <v>2.83168</v>
      </c>
      <c r="J34" s="31">
        <v>532.45</v>
      </c>
      <c r="K34" s="69">
        <v>2.83168</v>
      </c>
      <c r="L34" s="31">
        <v>532.45</v>
      </c>
      <c r="M34" s="76">
        <f t="shared" si="4"/>
        <v>0.005318208282467837</v>
      </c>
      <c r="N34" s="62">
        <v>204.92</v>
      </c>
      <c r="O34" s="62">
        <f>K34*N34/J34</f>
        <v>1.089807241243309</v>
      </c>
      <c r="P34" s="62">
        <f t="shared" si="5"/>
        <v>319.0924969480702</v>
      </c>
      <c r="Q34" s="86">
        <f>O34*60</f>
        <v>65.38843447459854</v>
      </c>
    </row>
    <row r="35" spans="1:17" s="14" customFormat="1" ht="12.75" customHeight="1">
      <c r="A35" s="368"/>
      <c r="B35" s="30" t="s">
        <v>581</v>
      </c>
      <c r="C35" s="138" t="s">
        <v>549</v>
      </c>
      <c r="D35" s="47">
        <v>32</v>
      </c>
      <c r="E35" s="30" t="s">
        <v>105</v>
      </c>
      <c r="F35" s="52">
        <f>G35+H35+I35</f>
        <v>14.387413</v>
      </c>
      <c r="G35" s="52">
        <v>1.594413</v>
      </c>
      <c r="H35" s="52">
        <v>5.12</v>
      </c>
      <c r="I35" s="52">
        <v>7.673</v>
      </c>
      <c r="J35" s="31">
        <v>1417.51</v>
      </c>
      <c r="K35" s="69">
        <v>7.673</v>
      </c>
      <c r="L35" s="31">
        <v>1417.51</v>
      </c>
      <c r="M35" s="76">
        <f t="shared" si="4"/>
        <v>0.005413012959344202</v>
      </c>
      <c r="N35" s="62">
        <v>238.5</v>
      </c>
      <c r="O35" s="62">
        <f>M35*N35</f>
        <v>1.2910035908035922</v>
      </c>
      <c r="P35" s="62">
        <f t="shared" si="5"/>
        <v>324.78077756065215</v>
      </c>
      <c r="Q35" s="86">
        <f>P35*N35/1000</f>
        <v>77.46021544821555</v>
      </c>
    </row>
    <row r="36" spans="1:17" s="14" customFormat="1" ht="12.75" customHeight="1">
      <c r="A36" s="368"/>
      <c r="B36" s="30" t="s">
        <v>786</v>
      </c>
      <c r="C36" s="138" t="s">
        <v>750</v>
      </c>
      <c r="D36" s="47">
        <v>30</v>
      </c>
      <c r="E36" s="30">
        <v>1985</v>
      </c>
      <c r="F36" s="52">
        <v>16.002</v>
      </c>
      <c r="G36" s="52">
        <v>3.039</v>
      </c>
      <c r="H36" s="52">
        <v>4.8</v>
      </c>
      <c r="I36" s="52">
        <v>8.163</v>
      </c>
      <c r="J36" s="31">
        <v>1495.81</v>
      </c>
      <c r="K36" s="69">
        <v>8.163</v>
      </c>
      <c r="L36" s="31">
        <v>1495.81</v>
      </c>
      <c r="M36" s="76">
        <f t="shared" si="4"/>
        <v>0.005457243901297625</v>
      </c>
      <c r="N36" s="62">
        <v>249.28</v>
      </c>
      <c r="O36" s="62">
        <f>M36*N36</f>
        <v>1.360381759715472</v>
      </c>
      <c r="P36" s="62">
        <f t="shared" si="5"/>
        <v>327.4346340778575</v>
      </c>
      <c r="Q36" s="86">
        <f>P36*N36/1000</f>
        <v>81.62290558292831</v>
      </c>
    </row>
    <row r="37" spans="1:17" s="14" customFormat="1" ht="12.75" customHeight="1">
      <c r="A37" s="368"/>
      <c r="B37" s="30" t="s">
        <v>1027</v>
      </c>
      <c r="C37" s="29" t="s">
        <v>993</v>
      </c>
      <c r="D37" s="47">
        <v>40</v>
      </c>
      <c r="E37" s="30">
        <v>1992</v>
      </c>
      <c r="F37" s="52">
        <f>SUM(G37:I37)</f>
        <v>22.473</v>
      </c>
      <c r="G37" s="52">
        <v>3.657082</v>
      </c>
      <c r="H37" s="52">
        <v>6.4</v>
      </c>
      <c r="I37" s="52">
        <v>12.415918</v>
      </c>
      <c r="J37" s="31">
        <v>2267.64</v>
      </c>
      <c r="K37" s="69">
        <f>I37</f>
        <v>12.415918</v>
      </c>
      <c r="L37" s="31">
        <f>J37</f>
        <v>2267.64</v>
      </c>
      <c r="M37" s="76">
        <f t="shared" si="4"/>
        <v>0.005475259741405162</v>
      </c>
      <c r="N37" s="62">
        <v>207.536</v>
      </c>
      <c r="O37" s="62">
        <f>M37*N37</f>
        <v>1.1363135056922617</v>
      </c>
      <c r="P37" s="62">
        <f t="shared" si="5"/>
        <v>328.5155844843097</v>
      </c>
      <c r="Q37" s="86">
        <f>P37*N37/1000</f>
        <v>68.17881034153571</v>
      </c>
    </row>
    <row r="38" spans="1:17" s="14" customFormat="1" ht="12.75" customHeight="1">
      <c r="A38" s="368"/>
      <c r="B38" s="30" t="s">
        <v>696</v>
      </c>
      <c r="C38" s="138" t="s">
        <v>674</v>
      </c>
      <c r="D38" s="47">
        <v>24</v>
      </c>
      <c r="E38" s="30">
        <v>1991</v>
      </c>
      <c r="F38" s="52">
        <v>12.7</v>
      </c>
      <c r="G38" s="52">
        <v>2.401692</v>
      </c>
      <c r="H38" s="52">
        <v>3.84</v>
      </c>
      <c r="I38" s="52">
        <v>6.45829</v>
      </c>
      <c r="J38" s="31">
        <v>1163.97</v>
      </c>
      <c r="K38" s="69">
        <v>6.45829</v>
      </c>
      <c r="L38" s="31">
        <v>1163.97</v>
      </c>
      <c r="M38" s="76">
        <f t="shared" si="4"/>
        <v>0.005548502109160889</v>
      </c>
      <c r="N38" s="62">
        <v>204.92</v>
      </c>
      <c r="O38" s="62">
        <f>K38*N38/J38</f>
        <v>1.1369990522092492</v>
      </c>
      <c r="P38" s="62">
        <f t="shared" si="5"/>
        <v>332.91012654965334</v>
      </c>
      <c r="Q38" s="86">
        <f>O38*60</f>
        <v>68.21994313255496</v>
      </c>
    </row>
    <row r="39" spans="1:17" s="14" customFormat="1" ht="12.75" customHeight="1">
      <c r="A39" s="368"/>
      <c r="B39" s="30" t="s">
        <v>992</v>
      </c>
      <c r="C39" s="29" t="s">
        <v>1071</v>
      </c>
      <c r="D39" s="47">
        <v>61</v>
      </c>
      <c r="E39" s="30">
        <v>1965</v>
      </c>
      <c r="F39" s="52">
        <v>32.868</v>
      </c>
      <c r="G39" s="52">
        <v>8.265059</v>
      </c>
      <c r="H39" s="52">
        <v>9.6</v>
      </c>
      <c r="I39" s="52">
        <v>15.002948</v>
      </c>
      <c r="J39" s="31">
        <v>2700.04</v>
      </c>
      <c r="K39" s="69">
        <v>15.002948</v>
      </c>
      <c r="L39" s="31">
        <v>2700.04</v>
      </c>
      <c r="M39" s="76">
        <v>0.005556565087924624</v>
      </c>
      <c r="N39" s="62">
        <v>264.434</v>
      </c>
      <c r="O39" s="62">
        <v>1.46934473246026</v>
      </c>
      <c r="P39" s="62">
        <v>333.39390527547744</v>
      </c>
      <c r="Q39" s="86">
        <v>88.1606839476156</v>
      </c>
    </row>
    <row r="40" spans="1:17" s="14" customFormat="1" ht="22.5">
      <c r="A40" s="368"/>
      <c r="B40" s="30" t="s">
        <v>655</v>
      </c>
      <c r="C40" s="150" t="s">
        <v>615</v>
      </c>
      <c r="D40" s="146">
        <v>20</v>
      </c>
      <c r="E40" s="147" t="s">
        <v>105</v>
      </c>
      <c r="F40" s="290">
        <v>10.06</v>
      </c>
      <c r="G40" s="290">
        <v>1.84</v>
      </c>
      <c r="H40" s="290">
        <v>3.2</v>
      </c>
      <c r="I40" s="290">
        <v>5.02</v>
      </c>
      <c r="J40" s="148">
        <v>899.93</v>
      </c>
      <c r="K40" s="149">
        <v>5.02</v>
      </c>
      <c r="L40" s="148">
        <v>899.93</v>
      </c>
      <c r="M40" s="76">
        <f>K40/L40</f>
        <v>0.005578211638683009</v>
      </c>
      <c r="N40" s="62">
        <v>219.7</v>
      </c>
      <c r="O40" s="62">
        <f>M40*N40</f>
        <v>1.2255330970186569</v>
      </c>
      <c r="P40" s="62">
        <f>M40*60*1000</f>
        <v>334.6926983209805</v>
      </c>
      <c r="Q40" s="86">
        <f>P40*N40/1000</f>
        <v>73.53198582111942</v>
      </c>
    </row>
    <row r="41" spans="1:17" s="14" customFormat="1" ht="12.75" customHeight="1">
      <c r="A41" s="368"/>
      <c r="B41" s="139" t="s">
        <v>483</v>
      </c>
      <c r="C41" s="151" t="s">
        <v>473</v>
      </c>
      <c r="D41" s="152">
        <v>20</v>
      </c>
      <c r="E41" s="153">
        <v>1973</v>
      </c>
      <c r="F41" s="51">
        <v>21.863</v>
      </c>
      <c r="G41" s="51">
        <v>1.1462</v>
      </c>
      <c r="H41" s="51">
        <v>3.2</v>
      </c>
      <c r="I41" s="51">
        <v>17.516801</v>
      </c>
      <c r="J41" s="37">
        <v>929.05</v>
      </c>
      <c r="K41" s="67">
        <v>17.516801</v>
      </c>
      <c r="L41" s="37">
        <v>3133.55</v>
      </c>
      <c r="M41" s="74">
        <v>0.0055900818560418696</v>
      </c>
      <c r="N41" s="60">
        <v>284.163</v>
      </c>
      <c r="O41" s="60">
        <v>1.5884944304584259</v>
      </c>
      <c r="P41" s="60">
        <v>335.40491136251217</v>
      </c>
      <c r="Q41" s="111">
        <v>95.30966582750555</v>
      </c>
    </row>
    <row r="42" spans="1:17" s="14" customFormat="1" ht="12.75" customHeight="1">
      <c r="A42" s="368"/>
      <c r="B42" s="139" t="s">
        <v>385</v>
      </c>
      <c r="C42" s="26" t="s">
        <v>355</v>
      </c>
      <c r="D42" s="44">
        <v>30</v>
      </c>
      <c r="E42" s="27">
        <v>1971</v>
      </c>
      <c r="F42" s="50">
        <v>17.287</v>
      </c>
      <c r="G42" s="50">
        <v>3.70461</v>
      </c>
      <c r="H42" s="50">
        <v>4.8</v>
      </c>
      <c r="I42" s="50">
        <v>8.782395</v>
      </c>
      <c r="J42" s="28">
        <v>1569.65</v>
      </c>
      <c r="K42" s="66">
        <v>8.782395</v>
      </c>
      <c r="L42" s="28">
        <v>1569.65</v>
      </c>
      <c r="M42" s="73">
        <v>0.005595129487465358</v>
      </c>
      <c r="N42" s="59">
        <v>282.96400000000006</v>
      </c>
      <c r="O42" s="59">
        <v>1.5832202202911478</v>
      </c>
      <c r="P42" s="59">
        <v>335.7077692479215</v>
      </c>
      <c r="Q42" s="108">
        <v>94.99321321746888</v>
      </c>
    </row>
    <row r="43" spans="1:17" s="14" customFormat="1" ht="12.75" customHeight="1">
      <c r="A43" s="368"/>
      <c r="B43" s="30" t="s">
        <v>992</v>
      </c>
      <c r="C43" s="29" t="s">
        <v>936</v>
      </c>
      <c r="D43" s="47">
        <v>47</v>
      </c>
      <c r="E43" s="30">
        <v>2007</v>
      </c>
      <c r="F43" s="52">
        <v>29.85</v>
      </c>
      <c r="G43" s="52">
        <v>9.98019</v>
      </c>
      <c r="H43" s="52">
        <v>3.76</v>
      </c>
      <c r="I43" s="52">
        <v>16.109814</v>
      </c>
      <c r="J43" s="31">
        <v>2876.41</v>
      </c>
      <c r="K43" s="69">
        <v>16.109814</v>
      </c>
      <c r="L43" s="31">
        <v>2876.41</v>
      </c>
      <c r="M43" s="76">
        <v>0.005600666803411197</v>
      </c>
      <c r="N43" s="62">
        <v>264.434</v>
      </c>
      <c r="O43" s="62">
        <v>1.4810067254932366</v>
      </c>
      <c r="P43" s="62">
        <v>336.0400082046718</v>
      </c>
      <c r="Q43" s="86">
        <v>88.86040352959418</v>
      </c>
    </row>
    <row r="44" spans="1:17" s="14" customFormat="1" ht="12.75" customHeight="1">
      <c r="A44" s="368"/>
      <c r="B44" s="30" t="s">
        <v>819</v>
      </c>
      <c r="C44" s="138" t="s">
        <v>798</v>
      </c>
      <c r="D44" s="47">
        <v>36</v>
      </c>
      <c r="E44" s="30" t="s">
        <v>105</v>
      </c>
      <c r="F44" s="288">
        <f>G44+H44+I44</f>
        <v>22.468</v>
      </c>
      <c r="G44" s="288">
        <v>3.6</v>
      </c>
      <c r="H44" s="288">
        <v>5.87</v>
      </c>
      <c r="I44" s="288">
        <v>12.998</v>
      </c>
      <c r="J44" s="31">
        <v>2305.31</v>
      </c>
      <c r="K44" s="140">
        <v>12.57</v>
      </c>
      <c r="L44" s="31">
        <v>2232.72</v>
      </c>
      <c r="M44" s="141">
        <f>K44/L44</f>
        <v>0.005629904331935935</v>
      </c>
      <c r="N44" s="142">
        <v>205.5</v>
      </c>
      <c r="O44" s="143">
        <f>M44*N44</f>
        <v>1.1569453402128347</v>
      </c>
      <c r="P44" s="143">
        <f>M44*60*1000</f>
        <v>337.7942599161561</v>
      </c>
      <c r="Q44" s="311">
        <f>P44*N44/1000</f>
        <v>69.41672041277006</v>
      </c>
    </row>
    <row r="45" spans="1:17" s="14" customFormat="1" ht="12.75" customHeight="1">
      <c r="A45" s="368"/>
      <c r="B45" s="30" t="s">
        <v>581</v>
      </c>
      <c r="C45" s="138" t="s">
        <v>550</v>
      </c>
      <c r="D45" s="47">
        <v>53</v>
      </c>
      <c r="E45" s="30" t="s">
        <v>105</v>
      </c>
      <c r="F45" s="52">
        <f>G45+H45+I45</f>
        <v>25.299003</v>
      </c>
      <c r="G45" s="52">
        <v>2.8560000000000003</v>
      </c>
      <c r="H45" s="52">
        <v>8.24</v>
      </c>
      <c r="I45" s="52">
        <v>14.203003</v>
      </c>
      <c r="J45" s="31">
        <v>2517.62</v>
      </c>
      <c r="K45" s="69">
        <v>14.203003</v>
      </c>
      <c r="L45" s="31">
        <v>2517.62</v>
      </c>
      <c r="M45" s="76">
        <f>K45/L45</f>
        <v>0.005641440328564279</v>
      </c>
      <c r="N45" s="62">
        <v>238.5</v>
      </c>
      <c r="O45" s="62">
        <f>M45*N45</f>
        <v>1.3454835183625806</v>
      </c>
      <c r="P45" s="62">
        <f>M45*60*1000</f>
        <v>338.4864197138567</v>
      </c>
      <c r="Q45" s="86">
        <f>P45*N45/1000</f>
        <v>80.72901110175484</v>
      </c>
    </row>
    <row r="46" spans="1:17" s="14" customFormat="1" ht="12.75" customHeight="1">
      <c r="A46" s="368"/>
      <c r="B46" s="30" t="s">
        <v>992</v>
      </c>
      <c r="C46" s="29" t="s">
        <v>937</v>
      </c>
      <c r="D46" s="47">
        <v>70</v>
      </c>
      <c r="E46" s="30">
        <v>2008</v>
      </c>
      <c r="F46" s="52">
        <v>41.491</v>
      </c>
      <c r="G46" s="52">
        <v>14.362008</v>
      </c>
      <c r="H46" s="52">
        <v>0</v>
      </c>
      <c r="I46" s="52">
        <v>27.12899</v>
      </c>
      <c r="J46" s="31">
        <v>4787.37</v>
      </c>
      <c r="K46" s="69">
        <v>27.12899</v>
      </c>
      <c r="L46" s="31">
        <v>4787.37</v>
      </c>
      <c r="M46" s="76">
        <v>0.00566678364112237</v>
      </c>
      <c r="N46" s="62">
        <v>264.434</v>
      </c>
      <c r="O46" s="62">
        <v>1.498490265356553</v>
      </c>
      <c r="P46" s="62">
        <v>340.0070184673422</v>
      </c>
      <c r="Q46" s="86">
        <v>89.90941592139319</v>
      </c>
    </row>
    <row r="47" spans="1:17" s="14" customFormat="1" ht="12.75" customHeight="1">
      <c r="A47" s="368"/>
      <c r="B47" s="30" t="s">
        <v>992</v>
      </c>
      <c r="C47" s="29" t="s">
        <v>938</v>
      </c>
      <c r="D47" s="47">
        <v>40</v>
      </c>
      <c r="E47" s="30">
        <v>2007</v>
      </c>
      <c r="F47" s="52">
        <v>24.354</v>
      </c>
      <c r="G47" s="52">
        <v>7.575968</v>
      </c>
      <c r="H47" s="52">
        <v>3.2</v>
      </c>
      <c r="I47" s="52">
        <v>13.578026999999999</v>
      </c>
      <c r="J47" s="31">
        <v>2350.71</v>
      </c>
      <c r="K47" s="69">
        <v>13.578026999999999</v>
      </c>
      <c r="L47" s="31">
        <v>2350.71</v>
      </c>
      <c r="M47" s="76">
        <v>0.0057761386985208715</v>
      </c>
      <c r="N47" s="62">
        <v>264.434</v>
      </c>
      <c r="O47" s="62">
        <v>1.5274074606046684</v>
      </c>
      <c r="P47" s="62">
        <v>346.5683219112523</v>
      </c>
      <c r="Q47" s="86">
        <v>91.6444476362801</v>
      </c>
    </row>
    <row r="48" spans="1:17" s="14" customFormat="1" ht="12.75" customHeight="1">
      <c r="A48" s="368"/>
      <c r="B48" s="30" t="s">
        <v>1058</v>
      </c>
      <c r="C48" s="138" t="s">
        <v>1062</v>
      </c>
      <c r="D48" s="47">
        <v>36</v>
      </c>
      <c r="E48" s="30">
        <v>1987</v>
      </c>
      <c r="F48" s="52">
        <v>23.3</v>
      </c>
      <c r="G48" s="52">
        <v>3.8045</v>
      </c>
      <c r="H48" s="52">
        <v>3.6</v>
      </c>
      <c r="I48" s="52">
        <v>15.8955</v>
      </c>
      <c r="J48" s="31">
        <v>2224.69</v>
      </c>
      <c r="K48" s="69">
        <v>12.7164</v>
      </c>
      <c r="L48" s="31">
        <v>2170.7</v>
      </c>
      <c r="M48" s="76">
        <f>K48/L48</f>
        <v>0.005858202423181463</v>
      </c>
      <c r="N48" s="62">
        <v>249.91</v>
      </c>
      <c r="O48" s="62">
        <f>M48*N48</f>
        <v>1.4640233675772794</v>
      </c>
      <c r="P48" s="62">
        <f>M48*60*1000</f>
        <v>351.49214539088774</v>
      </c>
      <c r="Q48" s="86">
        <f>P48*N48/1000</f>
        <v>87.84140205463676</v>
      </c>
    </row>
    <row r="49" spans="1:17" s="14" customFormat="1" ht="12" customHeight="1">
      <c r="A49" s="368"/>
      <c r="B49" s="30" t="s">
        <v>992</v>
      </c>
      <c r="C49" s="29" t="s">
        <v>939</v>
      </c>
      <c r="D49" s="47">
        <v>52</v>
      </c>
      <c r="E49" s="30">
        <v>2009</v>
      </c>
      <c r="F49" s="52">
        <v>28.374</v>
      </c>
      <c r="G49" s="52">
        <v>8.435171</v>
      </c>
      <c r="H49" s="52">
        <v>4.16</v>
      </c>
      <c r="I49" s="52">
        <v>15.778832999999999</v>
      </c>
      <c r="J49" s="31">
        <v>2686.29</v>
      </c>
      <c r="K49" s="69">
        <v>15.778832999999999</v>
      </c>
      <c r="L49" s="31">
        <v>2686.29</v>
      </c>
      <c r="M49" s="76">
        <v>0.005873838267647946</v>
      </c>
      <c r="N49" s="62">
        <v>264.434</v>
      </c>
      <c r="O49" s="62">
        <v>1.553242548467217</v>
      </c>
      <c r="P49" s="62">
        <v>352.4302960588767</v>
      </c>
      <c r="Q49" s="86">
        <v>93.19455290803302</v>
      </c>
    </row>
    <row r="50" spans="1:17" s="14" customFormat="1" ht="12.75" customHeight="1">
      <c r="A50" s="368"/>
      <c r="B50" s="30" t="s">
        <v>992</v>
      </c>
      <c r="C50" s="29" t="s">
        <v>940</v>
      </c>
      <c r="D50" s="47">
        <v>40</v>
      </c>
      <c r="E50" s="30">
        <v>2007</v>
      </c>
      <c r="F50" s="52">
        <v>24.649</v>
      </c>
      <c r="G50" s="52">
        <v>7.575859</v>
      </c>
      <c r="H50" s="52">
        <v>3.2</v>
      </c>
      <c r="I50" s="52">
        <v>13.873147000000001</v>
      </c>
      <c r="J50" s="31">
        <v>2352.74</v>
      </c>
      <c r="K50" s="69">
        <v>13.873147000000001</v>
      </c>
      <c r="L50" s="31">
        <v>2352.74</v>
      </c>
      <c r="M50" s="76">
        <v>0.005896591633584672</v>
      </c>
      <c r="N50" s="62">
        <v>264.434</v>
      </c>
      <c r="O50" s="62">
        <v>1.5592593120353293</v>
      </c>
      <c r="P50" s="62">
        <v>353.7954980150803</v>
      </c>
      <c r="Q50" s="86">
        <v>93.55555872211976</v>
      </c>
    </row>
    <row r="51" spans="1:17" s="14" customFormat="1" ht="12.75" customHeight="1">
      <c r="A51" s="368"/>
      <c r="B51" s="139" t="s">
        <v>483</v>
      </c>
      <c r="C51" s="154" t="s">
        <v>478</v>
      </c>
      <c r="D51" s="45">
        <v>6</v>
      </c>
      <c r="E51" s="36">
        <v>1956</v>
      </c>
      <c r="F51" s="51">
        <v>8.78</v>
      </c>
      <c r="G51" s="51">
        <v>0.521</v>
      </c>
      <c r="H51" s="51">
        <v>0.96</v>
      </c>
      <c r="I51" s="51">
        <v>7.299001</v>
      </c>
      <c r="J51" s="37">
        <v>327.26</v>
      </c>
      <c r="K51" s="67">
        <v>7.299001</v>
      </c>
      <c r="L51" s="37">
        <v>1237.47</v>
      </c>
      <c r="M51" s="74">
        <v>0.005898325615974529</v>
      </c>
      <c r="N51" s="60">
        <v>284.163</v>
      </c>
      <c r="O51" s="60">
        <v>1.6760859020121701</v>
      </c>
      <c r="P51" s="60">
        <v>353.8995369584717</v>
      </c>
      <c r="Q51" s="111">
        <v>100.5651541207302</v>
      </c>
    </row>
    <row r="52" spans="1:17" s="14" customFormat="1" ht="12.75" customHeight="1">
      <c r="A52" s="368"/>
      <c r="B52" s="139" t="s">
        <v>385</v>
      </c>
      <c r="C52" s="26" t="s">
        <v>356</v>
      </c>
      <c r="D52" s="44">
        <v>36</v>
      </c>
      <c r="E52" s="27">
        <v>1984</v>
      </c>
      <c r="F52" s="50">
        <v>25.4935</v>
      </c>
      <c r="G52" s="50">
        <v>3.5394</v>
      </c>
      <c r="H52" s="50">
        <v>8.64</v>
      </c>
      <c r="I52" s="50">
        <v>13.314098</v>
      </c>
      <c r="J52" s="28">
        <v>2249.59</v>
      </c>
      <c r="K52" s="66">
        <v>13.314098</v>
      </c>
      <c r="L52" s="28">
        <v>2249.59</v>
      </c>
      <c r="M52" s="73">
        <v>0.005918455362977253</v>
      </c>
      <c r="N52" s="59">
        <v>282.96400000000006</v>
      </c>
      <c r="O52" s="59">
        <v>1.6747098033294956</v>
      </c>
      <c r="P52" s="59">
        <v>355.1073217786352</v>
      </c>
      <c r="Q52" s="108">
        <v>100.48258819976974</v>
      </c>
    </row>
    <row r="53" spans="1:17" s="14" customFormat="1" ht="12.75" customHeight="1">
      <c r="A53" s="368"/>
      <c r="B53" s="30" t="s">
        <v>992</v>
      </c>
      <c r="C53" s="29" t="s">
        <v>941</v>
      </c>
      <c r="D53" s="47">
        <v>62</v>
      </c>
      <c r="E53" s="30">
        <v>2007</v>
      </c>
      <c r="F53" s="52">
        <v>34.66</v>
      </c>
      <c r="G53" s="52">
        <v>11.037894</v>
      </c>
      <c r="H53" s="52">
        <v>0</v>
      </c>
      <c r="I53" s="52">
        <v>23.622104</v>
      </c>
      <c r="J53" s="31">
        <v>3936.72</v>
      </c>
      <c r="K53" s="69">
        <v>23.622104</v>
      </c>
      <c r="L53" s="31">
        <v>3936.72</v>
      </c>
      <c r="M53" s="76">
        <v>0.006000453169135727</v>
      </c>
      <c r="N53" s="62">
        <v>264.434</v>
      </c>
      <c r="O53" s="62">
        <v>1.586723833327237</v>
      </c>
      <c r="P53" s="62">
        <v>360.0271901481437</v>
      </c>
      <c r="Q53" s="86">
        <v>95.20342999963422</v>
      </c>
    </row>
    <row r="54" spans="1:17" s="14" customFormat="1" ht="12.75" customHeight="1">
      <c r="A54" s="368"/>
      <c r="B54" s="30" t="s">
        <v>1027</v>
      </c>
      <c r="C54" s="29" t="s">
        <v>994</v>
      </c>
      <c r="D54" s="47">
        <v>45</v>
      </c>
      <c r="E54" s="30">
        <v>1990</v>
      </c>
      <c r="F54" s="52">
        <f>SUM(G54:I54)</f>
        <v>26.298963999999998</v>
      </c>
      <c r="G54" s="52">
        <v>5.082964</v>
      </c>
      <c r="H54" s="52">
        <v>7.2</v>
      </c>
      <c r="I54" s="52">
        <v>14.016</v>
      </c>
      <c r="J54" s="31">
        <v>2333.65</v>
      </c>
      <c r="K54" s="69">
        <f>I54</f>
        <v>14.016</v>
      </c>
      <c r="L54" s="31">
        <f>J54</f>
        <v>2333.65</v>
      </c>
      <c r="M54" s="76">
        <f>K54/L54</f>
        <v>0.0060060420371521005</v>
      </c>
      <c r="N54" s="62">
        <v>207.536</v>
      </c>
      <c r="O54" s="62">
        <f>M54*N54</f>
        <v>1.2464699402223984</v>
      </c>
      <c r="P54" s="62">
        <f>M54*60*1000</f>
        <v>360.362522229126</v>
      </c>
      <c r="Q54" s="86">
        <f>P54*N54/1000</f>
        <v>74.78819641334388</v>
      </c>
    </row>
    <row r="55" spans="1:17" s="14" customFormat="1" ht="12.75" customHeight="1">
      <c r="A55" s="368"/>
      <c r="B55" s="30" t="s">
        <v>581</v>
      </c>
      <c r="C55" s="138" t="s">
        <v>551</v>
      </c>
      <c r="D55" s="47">
        <v>75</v>
      </c>
      <c r="E55" s="30" t="s">
        <v>105</v>
      </c>
      <c r="F55" s="52">
        <f>G55+H55+I55</f>
        <v>42.136004</v>
      </c>
      <c r="G55" s="52">
        <v>5.559</v>
      </c>
      <c r="H55" s="52">
        <v>12</v>
      </c>
      <c r="I55" s="52">
        <v>24.577004000000002</v>
      </c>
      <c r="J55" s="31">
        <v>4062.96</v>
      </c>
      <c r="K55" s="69">
        <v>24.577004000000002</v>
      </c>
      <c r="L55" s="31">
        <v>4062.96</v>
      </c>
      <c r="M55" s="76">
        <f>K55/L55</f>
        <v>0.0060490391241853235</v>
      </c>
      <c r="N55" s="62">
        <v>238.5</v>
      </c>
      <c r="O55" s="62">
        <f>M55*N55</f>
        <v>1.4426958311181997</v>
      </c>
      <c r="P55" s="62">
        <f>M55*60*1000</f>
        <v>362.9423474511194</v>
      </c>
      <c r="Q55" s="86">
        <f>P55*N55/1000</f>
        <v>86.56174986709198</v>
      </c>
    </row>
    <row r="56" spans="1:17" s="14" customFormat="1" ht="12.75" customHeight="1">
      <c r="A56" s="368"/>
      <c r="B56" s="30" t="s">
        <v>992</v>
      </c>
      <c r="C56" s="29" t="s">
        <v>942</v>
      </c>
      <c r="D56" s="47">
        <v>116</v>
      </c>
      <c r="E56" s="30">
        <v>2007</v>
      </c>
      <c r="F56" s="52">
        <v>64.781</v>
      </c>
      <c r="G56" s="52">
        <v>22.087275</v>
      </c>
      <c r="H56" s="52">
        <v>0</v>
      </c>
      <c r="I56" s="52">
        <v>42.693723999999996</v>
      </c>
      <c r="J56" s="31">
        <v>7056.51</v>
      </c>
      <c r="K56" s="69">
        <v>42.693723999999996</v>
      </c>
      <c r="L56" s="31">
        <v>7056.51</v>
      </c>
      <c r="M56" s="76">
        <v>0.006050260539558506</v>
      </c>
      <c r="N56" s="62">
        <v>264.434</v>
      </c>
      <c r="O56" s="62">
        <v>1.5998945955176143</v>
      </c>
      <c r="P56" s="62">
        <v>363.01563237351036</v>
      </c>
      <c r="Q56" s="86">
        <v>95.99367573105685</v>
      </c>
    </row>
    <row r="57" spans="1:17" s="14" customFormat="1" ht="12.75" customHeight="1">
      <c r="A57" s="368"/>
      <c r="B57" s="139" t="s">
        <v>227</v>
      </c>
      <c r="C57" s="138" t="s">
        <v>191</v>
      </c>
      <c r="D57" s="47">
        <v>60</v>
      </c>
      <c r="E57" s="30">
        <v>1965</v>
      </c>
      <c r="F57" s="52">
        <f>SUM(G57:I57)</f>
        <v>31.142</v>
      </c>
      <c r="G57" s="52">
        <v>5.04274</v>
      </c>
      <c r="H57" s="52">
        <v>9.6</v>
      </c>
      <c r="I57" s="52">
        <v>16.49926</v>
      </c>
      <c r="J57" s="31">
        <v>2701.06</v>
      </c>
      <c r="K57" s="69">
        <v>16.49926</v>
      </c>
      <c r="L57" s="31">
        <v>2701.06</v>
      </c>
      <c r="M57" s="76">
        <f aca="true" t="shared" si="6" ref="M57:M63">K57/L57</f>
        <v>0.006108438909168993</v>
      </c>
      <c r="N57" s="62">
        <v>238.928</v>
      </c>
      <c r="O57" s="62">
        <f aca="true" t="shared" si="7" ref="O57:O63">M57*N57</f>
        <v>1.4594770916899291</v>
      </c>
      <c r="P57" s="62">
        <f aca="true" t="shared" si="8" ref="P57:P63">M57*60*1000</f>
        <v>366.5063345501395</v>
      </c>
      <c r="Q57" s="86">
        <f aca="true" t="shared" si="9" ref="Q57:Q63">P57*N57/1000</f>
        <v>87.56862550139573</v>
      </c>
    </row>
    <row r="58" spans="1:17" s="14" customFormat="1" ht="12.75" customHeight="1">
      <c r="A58" s="368"/>
      <c r="B58" s="139" t="s">
        <v>227</v>
      </c>
      <c r="C58" s="138" t="s">
        <v>192</v>
      </c>
      <c r="D58" s="47">
        <v>40</v>
      </c>
      <c r="E58" s="30">
        <v>1974</v>
      </c>
      <c r="F58" s="52">
        <f>SUM(G58:I58)</f>
        <v>25.586</v>
      </c>
      <c r="G58" s="52">
        <v>5.479249</v>
      </c>
      <c r="H58" s="52">
        <v>6.4</v>
      </c>
      <c r="I58" s="52">
        <v>13.706750999999999</v>
      </c>
      <c r="J58" s="31">
        <v>2221.43</v>
      </c>
      <c r="K58" s="69">
        <v>13.706750999999999</v>
      </c>
      <c r="L58" s="31">
        <v>2221.43</v>
      </c>
      <c r="M58" s="76">
        <f t="shared" si="6"/>
        <v>0.00617023763971856</v>
      </c>
      <c r="N58" s="62">
        <v>238.928</v>
      </c>
      <c r="O58" s="62">
        <f t="shared" si="7"/>
        <v>1.474242538782676</v>
      </c>
      <c r="P58" s="62">
        <f t="shared" si="8"/>
        <v>370.21425838311353</v>
      </c>
      <c r="Q58" s="86">
        <f t="shared" si="9"/>
        <v>88.45455232696055</v>
      </c>
    </row>
    <row r="59" spans="1:17" s="14" customFormat="1" ht="12.75" customHeight="1">
      <c r="A59" s="368"/>
      <c r="B59" s="30" t="s">
        <v>786</v>
      </c>
      <c r="C59" s="138" t="s">
        <v>751</v>
      </c>
      <c r="D59" s="47">
        <v>75</v>
      </c>
      <c r="E59" s="30">
        <v>1976</v>
      </c>
      <c r="F59" s="52">
        <v>44.94</v>
      </c>
      <c r="G59" s="52">
        <v>8.05</v>
      </c>
      <c r="H59" s="52">
        <v>12</v>
      </c>
      <c r="I59" s="52">
        <v>24.89</v>
      </c>
      <c r="J59" s="31">
        <v>3969.84</v>
      </c>
      <c r="K59" s="69">
        <v>24.89</v>
      </c>
      <c r="L59" s="31">
        <v>3969.84</v>
      </c>
      <c r="M59" s="76">
        <f t="shared" si="6"/>
        <v>0.006269774096689035</v>
      </c>
      <c r="N59" s="62">
        <v>249.28</v>
      </c>
      <c r="O59" s="62">
        <f t="shared" si="7"/>
        <v>1.5629292868226425</v>
      </c>
      <c r="P59" s="62">
        <f t="shared" si="8"/>
        <v>376.1864458013421</v>
      </c>
      <c r="Q59" s="86">
        <f t="shared" si="9"/>
        <v>93.77575720935855</v>
      </c>
    </row>
    <row r="60" spans="1:17" s="14" customFormat="1" ht="12.75" customHeight="1">
      <c r="A60" s="368"/>
      <c r="B60" s="139" t="s">
        <v>299</v>
      </c>
      <c r="C60" s="138" t="s">
        <v>260</v>
      </c>
      <c r="D60" s="47">
        <v>60</v>
      </c>
      <c r="E60" s="30">
        <v>2005</v>
      </c>
      <c r="F60" s="52">
        <v>47.08</v>
      </c>
      <c r="G60" s="52">
        <v>10.984788</v>
      </c>
      <c r="H60" s="52">
        <v>4.96</v>
      </c>
      <c r="I60" s="52">
        <f>F60-G60-H60</f>
        <v>31.135211999999996</v>
      </c>
      <c r="J60" s="31">
        <v>4933.47</v>
      </c>
      <c r="K60" s="69">
        <f>I60/J60*L60</f>
        <v>30.212730675893436</v>
      </c>
      <c r="L60" s="31">
        <v>4787.3</v>
      </c>
      <c r="M60" s="76">
        <f t="shared" si="6"/>
        <v>0.006311016789399752</v>
      </c>
      <c r="N60" s="62">
        <f>257.6*1.09</f>
        <v>280.78400000000005</v>
      </c>
      <c r="O60" s="62">
        <f t="shared" si="7"/>
        <v>1.7720325381948203</v>
      </c>
      <c r="P60" s="62">
        <f t="shared" si="8"/>
        <v>378.6610073639851</v>
      </c>
      <c r="Q60" s="86">
        <f t="shared" si="9"/>
        <v>106.32195229168921</v>
      </c>
    </row>
    <row r="61" spans="1:17" s="14" customFormat="1" ht="12.75" customHeight="1">
      <c r="A61" s="368"/>
      <c r="B61" s="139" t="s">
        <v>227</v>
      </c>
      <c r="C61" s="138" t="s">
        <v>193</v>
      </c>
      <c r="D61" s="47">
        <v>60</v>
      </c>
      <c r="E61" s="30">
        <v>1964</v>
      </c>
      <c r="F61" s="52">
        <f>SUM(G61:I61)</f>
        <v>32.905</v>
      </c>
      <c r="G61" s="52">
        <v>5.0994</v>
      </c>
      <c r="H61" s="52">
        <v>9.6</v>
      </c>
      <c r="I61" s="52">
        <v>18.2056</v>
      </c>
      <c r="J61" s="31">
        <v>2880.44</v>
      </c>
      <c r="K61" s="69">
        <v>18.2056</v>
      </c>
      <c r="L61" s="31">
        <v>2880.44</v>
      </c>
      <c r="M61" s="76">
        <f t="shared" si="6"/>
        <v>0.006320423268667287</v>
      </c>
      <c r="N61" s="62">
        <v>238.928</v>
      </c>
      <c r="O61" s="62">
        <f t="shared" si="7"/>
        <v>1.5101260907361373</v>
      </c>
      <c r="P61" s="62">
        <f t="shared" si="8"/>
        <v>379.2253961200372</v>
      </c>
      <c r="Q61" s="86">
        <f t="shared" si="9"/>
        <v>90.60756544416824</v>
      </c>
    </row>
    <row r="62" spans="1:17" s="14" customFormat="1" ht="12.75" customHeight="1">
      <c r="A62" s="368"/>
      <c r="B62" s="30" t="s">
        <v>1027</v>
      </c>
      <c r="C62" s="29" t="s">
        <v>995</v>
      </c>
      <c r="D62" s="47">
        <v>46</v>
      </c>
      <c r="E62" s="30">
        <v>1974</v>
      </c>
      <c r="F62" s="52">
        <f>SUM(G62:I62)</f>
        <v>27.150001000000003</v>
      </c>
      <c r="G62" s="52">
        <v>5.21664</v>
      </c>
      <c r="H62" s="52">
        <v>7.2</v>
      </c>
      <c r="I62" s="52">
        <v>14.733361</v>
      </c>
      <c r="J62" s="31">
        <v>2307.02</v>
      </c>
      <c r="K62" s="69">
        <f>I62</f>
        <v>14.733361</v>
      </c>
      <c r="L62" s="31">
        <f>J62</f>
        <v>2307.02</v>
      </c>
      <c r="M62" s="76">
        <f t="shared" si="6"/>
        <v>0.006386316980346941</v>
      </c>
      <c r="N62" s="62">
        <v>207.536</v>
      </c>
      <c r="O62" s="62">
        <f t="shared" si="7"/>
        <v>1.3253906808332827</v>
      </c>
      <c r="P62" s="62">
        <f t="shared" si="8"/>
        <v>383.17901882081645</v>
      </c>
      <c r="Q62" s="86">
        <f t="shared" si="9"/>
        <v>79.52344084999696</v>
      </c>
    </row>
    <row r="63" spans="1:17" s="14" customFormat="1" ht="12.75" customHeight="1">
      <c r="A63" s="368"/>
      <c r="B63" s="139" t="s">
        <v>227</v>
      </c>
      <c r="C63" s="138" t="s">
        <v>194</v>
      </c>
      <c r="D63" s="47">
        <v>22</v>
      </c>
      <c r="E63" s="30" t="s">
        <v>105</v>
      </c>
      <c r="F63" s="52">
        <f>SUM(G63:I63)</f>
        <v>13.986</v>
      </c>
      <c r="G63" s="52">
        <v>2.6063600000000005</v>
      </c>
      <c r="H63" s="52">
        <v>3.52</v>
      </c>
      <c r="I63" s="52">
        <v>7.859640000000001</v>
      </c>
      <c r="J63" s="31">
        <v>1230.47</v>
      </c>
      <c r="K63" s="69">
        <v>7.859640000000001</v>
      </c>
      <c r="L63" s="31">
        <v>1230.47</v>
      </c>
      <c r="M63" s="76">
        <f t="shared" si="6"/>
        <v>0.0063875104634814345</v>
      </c>
      <c r="N63" s="62">
        <v>238.928</v>
      </c>
      <c r="O63" s="62">
        <f t="shared" si="7"/>
        <v>1.5261551000186921</v>
      </c>
      <c r="P63" s="62">
        <f t="shared" si="8"/>
        <v>383.25062780888607</v>
      </c>
      <c r="Q63" s="86">
        <f t="shared" si="9"/>
        <v>91.56930600112153</v>
      </c>
    </row>
    <row r="64" spans="1:17" s="14" customFormat="1" ht="12.75" customHeight="1">
      <c r="A64" s="368"/>
      <c r="B64" s="139" t="s">
        <v>385</v>
      </c>
      <c r="C64" s="26" t="s">
        <v>357</v>
      </c>
      <c r="D64" s="44">
        <v>40</v>
      </c>
      <c r="E64" s="27">
        <v>2009</v>
      </c>
      <c r="F64" s="50">
        <v>27.597</v>
      </c>
      <c r="G64" s="50">
        <v>10.061506</v>
      </c>
      <c r="H64" s="50">
        <v>3.2</v>
      </c>
      <c r="I64" s="50">
        <v>14.335493</v>
      </c>
      <c r="J64" s="28">
        <v>2225.48</v>
      </c>
      <c r="K64" s="66">
        <v>14.335493</v>
      </c>
      <c r="L64" s="28">
        <v>2225.48</v>
      </c>
      <c r="M64" s="73">
        <v>0.006441528569117673</v>
      </c>
      <c r="N64" s="59">
        <v>282.96400000000006</v>
      </c>
      <c r="O64" s="59">
        <v>1.8227206900318136</v>
      </c>
      <c r="P64" s="59">
        <v>386.4917141470604</v>
      </c>
      <c r="Q64" s="108">
        <v>109.36324140190882</v>
      </c>
    </row>
    <row r="65" spans="1:17" s="14" customFormat="1" ht="12.75" customHeight="1">
      <c r="A65" s="368"/>
      <c r="B65" s="139" t="s">
        <v>227</v>
      </c>
      <c r="C65" s="138" t="s">
        <v>195</v>
      </c>
      <c r="D65" s="47">
        <v>60</v>
      </c>
      <c r="E65" s="30">
        <v>1963</v>
      </c>
      <c r="F65" s="52">
        <f>SUM(G65:I65)</f>
        <v>35.032</v>
      </c>
      <c r="G65" s="52">
        <v>6.878977</v>
      </c>
      <c r="H65" s="52">
        <v>9.6</v>
      </c>
      <c r="I65" s="52">
        <v>18.553023</v>
      </c>
      <c r="J65" s="31">
        <v>2879.9500000000003</v>
      </c>
      <c r="K65" s="69">
        <v>18.553023</v>
      </c>
      <c r="L65" s="31">
        <v>2879.9500000000003</v>
      </c>
      <c r="M65" s="76">
        <f aca="true" t="shared" si="10" ref="M65:M72">K65/L65</f>
        <v>0.006442133717599263</v>
      </c>
      <c r="N65" s="62">
        <v>238.928</v>
      </c>
      <c r="O65" s="62">
        <f aca="true" t="shared" si="11" ref="O65:O72">M65*N65</f>
        <v>1.5392061248785567</v>
      </c>
      <c r="P65" s="62">
        <f aca="true" t="shared" si="12" ref="P65:P72">M65*60*1000</f>
        <v>386.52802305595577</v>
      </c>
      <c r="Q65" s="86">
        <f aca="true" t="shared" si="13" ref="Q65:Q72">P65*N65/1000</f>
        <v>92.3523674927134</v>
      </c>
    </row>
    <row r="66" spans="1:17" s="14" customFormat="1" ht="12.75" customHeight="1">
      <c r="A66" s="368"/>
      <c r="B66" s="30" t="s">
        <v>786</v>
      </c>
      <c r="C66" s="138" t="s">
        <v>752</v>
      </c>
      <c r="D66" s="47">
        <v>60</v>
      </c>
      <c r="E66" s="30">
        <v>1971</v>
      </c>
      <c r="F66" s="52">
        <v>32.949</v>
      </c>
      <c r="G66" s="52">
        <v>5.255</v>
      </c>
      <c r="H66" s="52">
        <v>9.6</v>
      </c>
      <c r="I66" s="52">
        <v>18.094</v>
      </c>
      <c r="J66" s="31">
        <v>2799.04</v>
      </c>
      <c r="K66" s="69">
        <v>18.094</v>
      </c>
      <c r="L66" s="31">
        <v>2799.04</v>
      </c>
      <c r="M66" s="76">
        <f t="shared" si="10"/>
        <v>0.006464359208871614</v>
      </c>
      <c r="N66" s="62">
        <v>249.28</v>
      </c>
      <c r="O66" s="62">
        <f t="shared" si="11"/>
        <v>1.6114354635875159</v>
      </c>
      <c r="P66" s="62">
        <f t="shared" si="12"/>
        <v>387.8615525322968</v>
      </c>
      <c r="Q66" s="86">
        <f t="shared" si="13"/>
        <v>96.68612781525094</v>
      </c>
    </row>
    <row r="67" spans="1:17" s="14" customFormat="1" ht="12.75" customHeight="1">
      <c r="A67" s="368"/>
      <c r="B67" s="139" t="s">
        <v>227</v>
      </c>
      <c r="C67" s="138" t="s">
        <v>196</v>
      </c>
      <c r="D67" s="47">
        <v>45</v>
      </c>
      <c r="E67" s="30" t="s">
        <v>105</v>
      </c>
      <c r="F67" s="52">
        <f>SUM(G67:I67)</f>
        <v>27.843000000000004</v>
      </c>
      <c r="G67" s="52">
        <v>5.5526800000000005</v>
      </c>
      <c r="H67" s="52">
        <v>7.2</v>
      </c>
      <c r="I67" s="52">
        <v>15.09032</v>
      </c>
      <c r="J67" s="31">
        <v>2324.67</v>
      </c>
      <c r="K67" s="69">
        <v>15.09032</v>
      </c>
      <c r="L67" s="31">
        <v>2324.67</v>
      </c>
      <c r="M67" s="76">
        <f t="shared" si="10"/>
        <v>0.006491381572438238</v>
      </c>
      <c r="N67" s="62">
        <v>238.928</v>
      </c>
      <c r="O67" s="62">
        <f t="shared" si="11"/>
        <v>1.5509728163395233</v>
      </c>
      <c r="P67" s="62">
        <f t="shared" si="12"/>
        <v>389.4828943462943</v>
      </c>
      <c r="Q67" s="86">
        <f t="shared" si="13"/>
        <v>93.05836898037141</v>
      </c>
    </row>
    <row r="68" spans="1:17" s="14" customFormat="1" ht="12.75" customHeight="1">
      <c r="A68" s="368"/>
      <c r="B68" s="30" t="s">
        <v>1058</v>
      </c>
      <c r="C68" s="138" t="s">
        <v>1063</v>
      </c>
      <c r="D68" s="47">
        <v>72</v>
      </c>
      <c r="E68" s="30">
        <v>1973</v>
      </c>
      <c r="F68" s="52">
        <v>39.533</v>
      </c>
      <c r="G68" s="52">
        <v>7.4927</v>
      </c>
      <c r="H68" s="52">
        <v>7.2</v>
      </c>
      <c r="I68" s="52">
        <v>24.8403</v>
      </c>
      <c r="J68" s="31">
        <v>3811.66</v>
      </c>
      <c r="K68" s="69">
        <v>24.8403</v>
      </c>
      <c r="L68" s="31">
        <v>3811.66</v>
      </c>
      <c r="M68" s="76">
        <f t="shared" si="10"/>
        <v>0.006516924384651307</v>
      </c>
      <c r="N68" s="62">
        <v>249.91</v>
      </c>
      <c r="O68" s="62">
        <f t="shared" si="11"/>
        <v>1.628644572968208</v>
      </c>
      <c r="P68" s="62">
        <f t="shared" si="12"/>
        <v>391.0154630790784</v>
      </c>
      <c r="Q68" s="86">
        <f t="shared" si="13"/>
        <v>97.71867437809249</v>
      </c>
    </row>
    <row r="69" spans="1:17" s="14" customFormat="1" ht="12.75" customHeight="1">
      <c r="A69" s="368"/>
      <c r="B69" s="30" t="s">
        <v>786</v>
      </c>
      <c r="C69" s="138" t="s">
        <v>753</v>
      </c>
      <c r="D69" s="47">
        <v>34</v>
      </c>
      <c r="E69" s="30">
        <v>1983</v>
      </c>
      <c r="F69" s="52">
        <v>22.74</v>
      </c>
      <c r="G69" s="52">
        <v>3.494</v>
      </c>
      <c r="H69" s="52">
        <v>5.12</v>
      </c>
      <c r="I69" s="52">
        <v>14.127</v>
      </c>
      <c r="J69" s="31">
        <v>2162.72</v>
      </c>
      <c r="K69" s="69">
        <v>14.127</v>
      </c>
      <c r="L69" s="31">
        <v>2162.72</v>
      </c>
      <c r="M69" s="76">
        <f t="shared" si="10"/>
        <v>0.006532052230524526</v>
      </c>
      <c r="N69" s="62">
        <v>249.28</v>
      </c>
      <c r="O69" s="62">
        <f t="shared" si="11"/>
        <v>1.6283099800251537</v>
      </c>
      <c r="P69" s="62">
        <f t="shared" si="12"/>
        <v>391.92313383147155</v>
      </c>
      <c r="Q69" s="86">
        <f t="shared" si="13"/>
        <v>97.69859880150923</v>
      </c>
    </row>
    <row r="70" spans="1:17" s="14" customFormat="1" ht="12.75" customHeight="1">
      <c r="A70" s="368"/>
      <c r="B70" s="139" t="s">
        <v>49</v>
      </c>
      <c r="C70" s="138" t="s">
        <v>106</v>
      </c>
      <c r="D70" s="47">
        <v>25</v>
      </c>
      <c r="E70" s="30" t="s">
        <v>28</v>
      </c>
      <c r="F70" s="52">
        <f>+G70+H70+I70</f>
        <v>3.930001</v>
      </c>
      <c r="G70" s="52">
        <v>1.357117</v>
      </c>
      <c r="H70" s="52">
        <v>1.86</v>
      </c>
      <c r="I70" s="52">
        <v>0.712884</v>
      </c>
      <c r="J70" s="31">
        <v>1312.39</v>
      </c>
      <c r="K70" s="69">
        <v>8.612884</v>
      </c>
      <c r="L70" s="31">
        <v>1312.39</v>
      </c>
      <c r="M70" s="76">
        <f t="shared" si="10"/>
        <v>0.0065627473540639586</v>
      </c>
      <c r="N70" s="62">
        <v>247</v>
      </c>
      <c r="O70" s="62">
        <f t="shared" si="11"/>
        <v>1.6209985964537978</v>
      </c>
      <c r="P70" s="62">
        <f t="shared" si="12"/>
        <v>393.76484124383757</v>
      </c>
      <c r="Q70" s="86">
        <f t="shared" si="13"/>
        <v>97.25991578722787</v>
      </c>
    </row>
    <row r="71" spans="1:17" s="14" customFormat="1" ht="12.75" customHeight="1">
      <c r="A71" s="368"/>
      <c r="B71" s="30" t="s">
        <v>786</v>
      </c>
      <c r="C71" s="138" t="s">
        <v>754</v>
      </c>
      <c r="D71" s="47">
        <v>51</v>
      </c>
      <c r="E71" s="30">
        <v>2007</v>
      </c>
      <c r="F71" s="52">
        <v>32.924</v>
      </c>
      <c r="G71" s="52">
        <v>6.067</v>
      </c>
      <c r="H71" s="52">
        <v>7.486</v>
      </c>
      <c r="I71" s="52">
        <v>19.371</v>
      </c>
      <c r="J71" s="31">
        <v>2938.88</v>
      </c>
      <c r="K71" s="69">
        <v>19.371</v>
      </c>
      <c r="L71" s="31">
        <v>2938.88</v>
      </c>
      <c r="M71" s="76">
        <f t="shared" si="10"/>
        <v>0.006591286476480836</v>
      </c>
      <c r="N71" s="62">
        <v>249.28</v>
      </c>
      <c r="O71" s="62">
        <f t="shared" si="11"/>
        <v>1.6430758928571427</v>
      </c>
      <c r="P71" s="62">
        <f t="shared" si="12"/>
        <v>395.4771885888502</v>
      </c>
      <c r="Q71" s="86">
        <f t="shared" si="13"/>
        <v>98.58455357142859</v>
      </c>
    </row>
    <row r="72" spans="1:17" s="14" customFormat="1" ht="12.75" customHeight="1">
      <c r="A72" s="368"/>
      <c r="B72" s="30" t="s">
        <v>581</v>
      </c>
      <c r="C72" s="138" t="s">
        <v>552</v>
      </c>
      <c r="D72" s="47">
        <v>10</v>
      </c>
      <c r="E72" s="30" t="s">
        <v>105</v>
      </c>
      <c r="F72" s="52">
        <f>G72+H72+I72</f>
        <v>7.27</v>
      </c>
      <c r="G72" s="52">
        <v>1.432029</v>
      </c>
      <c r="H72" s="52">
        <v>1.6</v>
      </c>
      <c r="I72" s="52">
        <v>4.237971</v>
      </c>
      <c r="J72" s="31">
        <v>641.61</v>
      </c>
      <c r="K72" s="69">
        <v>4.237971</v>
      </c>
      <c r="L72" s="31">
        <v>641.61</v>
      </c>
      <c r="M72" s="76">
        <f t="shared" si="10"/>
        <v>0.00660521344742133</v>
      </c>
      <c r="N72" s="62">
        <v>238.5</v>
      </c>
      <c r="O72" s="62">
        <f t="shared" si="11"/>
        <v>1.5753434072099872</v>
      </c>
      <c r="P72" s="62">
        <f t="shared" si="12"/>
        <v>396.3128068452798</v>
      </c>
      <c r="Q72" s="86">
        <f t="shared" si="13"/>
        <v>94.52060443259923</v>
      </c>
    </row>
    <row r="73" spans="1:17" s="14" customFormat="1" ht="12.75" customHeight="1">
      <c r="A73" s="368"/>
      <c r="B73" s="139" t="s">
        <v>483</v>
      </c>
      <c r="C73" s="151" t="s">
        <v>474</v>
      </c>
      <c r="D73" s="152">
        <v>43</v>
      </c>
      <c r="E73" s="153">
        <v>1971</v>
      </c>
      <c r="F73" s="51">
        <v>28.573</v>
      </c>
      <c r="G73" s="51">
        <v>0</v>
      </c>
      <c r="H73" s="51">
        <v>0</v>
      </c>
      <c r="I73" s="51">
        <v>28.572999</v>
      </c>
      <c r="J73" s="37">
        <v>1764.69</v>
      </c>
      <c r="K73" s="67">
        <v>28.572999</v>
      </c>
      <c r="L73" s="37">
        <v>4324.5</v>
      </c>
      <c r="M73" s="74">
        <v>0.006607237599722511</v>
      </c>
      <c r="N73" s="60">
        <v>284.163</v>
      </c>
      <c r="O73" s="60">
        <v>1.8775324580499482</v>
      </c>
      <c r="P73" s="60">
        <v>396.4342559833507</v>
      </c>
      <c r="Q73" s="111">
        <v>112.65194748299689</v>
      </c>
    </row>
    <row r="74" spans="1:17" s="14" customFormat="1" ht="12.75" customHeight="1">
      <c r="A74" s="368"/>
      <c r="B74" s="139" t="s">
        <v>227</v>
      </c>
      <c r="C74" s="138" t="s">
        <v>197</v>
      </c>
      <c r="D74" s="47">
        <v>60</v>
      </c>
      <c r="E74" s="30">
        <v>1965</v>
      </c>
      <c r="F74" s="52">
        <f>SUM(G74:I74)</f>
        <v>31.894</v>
      </c>
      <c r="G74" s="52">
        <v>4.41948</v>
      </c>
      <c r="H74" s="52">
        <v>9.6</v>
      </c>
      <c r="I74" s="52">
        <v>17.87452</v>
      </c>
      <c r="J74" s="31">
        <v>2701.1</v>
      </c>
      <c r="K74" s="69">
        <v>17.87452</v>
      </c>
      <c r="L74" s="31">
        <v>2701.1</v>
      </c>
      <c r="M74" s="76">
        <f aca="true" t="shared" si="14" ref="M74:M80">K74/L74</f>
        <v>0.0066174965754692535</v>
      </c>
      <c r="N74" s="62">
        <v>238.928</v>
      </c>
      <c r="O74" s="62">
        <f aca="true" t="shared" si="15" ref="O74:O79">M74*N74</f>
        <v>1.5811052217837178</v>
      </c>
      <c r="P74" s="62">
        <f aca="true" t="shared" si="16" ref="P74:P80">M74*60*1000</f>
        <v>397.0497945281552</v>
      </c>
      <c r="Q74" s="86">
        <f aca="true" t="shared" si="17" ref="Q74:Q79">P74*N74/1000</f>
        <v>94.86631330702306</v>
      </c>
    </row>
    <row r="75" spans="1:17" s="14" customFormat="1" ht="12.75" customHeight="1">
      <c r="A75" s="368"/>
      <c r="B75" s="30" t="s">
        <v>655</v>
      </c>
      <c r="C75" s="145" t="s">
        <v>616</v>
      </c>
      <c r="D75" s="146">
        <v>45</v>
      </c>
      <c r="E75" s="147" t="s">
        <v>617</v>
      </c>
      <c r="F75" s="290">
        <v>27.67</v>
      </c>
      <c r="G75" s="290">
        <v>5.01</v>
      </c>
      <c r="H75" s="290">
        <v>7.2</v>
      </c>
      <c r="I75" s="290">
        <v>15.46</v>
      </c>
      <c r="J75" s="148">
        <v>2319.88</v>
      </c>
      <c r="K75" s="149">
        <v>15.46</v>
      </c>
      <c r="L75" s="148">
        <v>2319.88</v>
      </c>
      <c r="M75" s="76">
        <f t="shared" si="14"/>
        <v>0.006664137800231047</v>
      </c>
      <c r="N75" s="62">
        <v>219.7</v>
      </c>
      <c r="O75" s="62">
        <f t="shared" si="15"/>
        <v>1.4641110747107609</v>
      </c>
      <c r="P75" s="62">
        <f t="shared" si="16"/>
        <v>399.8482680138628</v>
      </c>
      <c r="Q75" s="86">
        <f t="shared" si="17"/>
        <v>87.84666448264566</v>
      </c>
    </row>
    <row r="76" spans="1:17" s="14" customFormat="1" ht="12.75" customHeight="1">
      <c r="A76" s="368"/>
      <c r="B76" s="139" t="s">
        <v>299</v>
      </c>
      <c r="C76" s="138" t="s">
        <v>262</v>
      </c>
      <c r="D76" s="47">
        <v>118</v>
      </c>
      <c r="E76" s="30">
        <v>2007</v>
      </c>
      <c r="F76" s="52">
        <v>91.89</v>
      </c>
      <c r="G76" s="52">
        <v>22.0422</v>
      </c>
      <c r="H76" s="52">
        <v>18.2808</v>
      </c>
      <c r="I76" s="52">
        <f>F76-G76-H76</f>
        <v>51.56700000000001</v>
      </c>
      <c r="J76" s="31">
        <v>7736.38</v>
      </c>
      <c r="K76" s="69">
        <f>I76/J76*L76</f>
        <v>46.53679824931041</v>
      </c>
      <c r="L76" s="31">
        <v>6981.72</v>
      </c>
      <c r="M76" s="76">
        <f t="shared" si="14"/>
        <v>0.006665520566466488</v>
      </c>
      <c r="N76" s="62">
        <f>257.6*1.09</f>
        <v>280.78400000000005</v>
      </c>
      <c r="O76" s="62">
        <f t="shared" si="15"/>
        <v>1.8715715267347266</v>
      </c>
      <c r="P76" s="62">
        <f t="shared" si="16"/>
        <v>399.93123398798923</v>
      </c>
      <c r="Q76" s="86">
        <f t="shared" si="17"/>
        <v>112.29429160408358</v>
      </c>
    </row>
    <row r="77" spans="1:17" s="14" customFormat="1" ht="12.75" customHeight="1">
      <c r="A77" s="368"/>
      <c r="B77" s="139" t="s">
        <v>49</v>
      </c>
      <c r="C77" s="138" t="s">
        <v>107</v>
      </c>
      <c r="D77" s="47">
        <v>40</v>
      </c>
      <c r="E77" s="30" t="s">
        <v>28</v>
      </c>
      <c r="F77" s="52">
        <f>+G77+H77+I77</f>
        <v>24.892439</v>
      </c>
      <c r="G77" s="52">
        <v>3.748878</v>
      </c>
      <c r="H77" s="52">
        <v>6.17</v>
      </c>
      <c r="I77" s="52">
        <v>14.973561</v>
      </c>
      <c r="J77" s="31">
        <v>2233.8</v>
      </c>
      <c r="K77" s="69">
        <v>14.973561</v>
      </c>
      <c r="L77" s="31">
        <v>2233.8</v>
      </c>
      <c r="M77" s="76">
        <f t="shared" si="14"/>
        <v>0.006703178887993553</v>
      </c>
      <c r="N77" s="62">
        <v>247</v>
      </c>
      <c r="O77" s="62">
        <f t="shared" si="15"/>
        <v>1.6556851853344077</v>
      </c>
      <c r="P77" s="62">
        <f t="shared" si="16"/>
        <v>402.1907332796132</v>
      </c>
      <c r="Q77" s="86">
        <f t="shared" si="17"/>
        <v>99.34111112006447</v>
      </c>
    </row>
    <row r="78" spans="1:17" s="14" customFormat="1" ht="12.75" customHeight="1">
      <c r="A78" s="368"/>
      <c r="B78" s="139" t="s">
        <v>172</v>
      </c>
      <c r="C78" s="138" t="s">
        <v>173</v>
      </c>
      <c r="D78" s="47">
        <v>15</v>
      </c>
      <c r="E78" s="30">
        <v>1980</v>
      </c>
      <c r="F78" s="52">
        <v>9.076</v>
      </c>
      <c r="G78" s="52">
        <v>1.073</v>
      </c>
      <c r="H78" s="52">
        <v>2.4</v>
      </c>
      <c r="I78" s="52">
        <v>5.603</v>
      </c>
      <c r="J78" s="31">
        <v>833.65</v>
      </c>
      <c r="K78" s="69">
        <v>5.603</v>
      </c>
      <c r="L78" s="31">
        <v>833.65</v>
      </c>
      <c r="M78" s="76">
        <f t="shared" si="14"/>
        <v>0.006721046002519043</v>
      </c>
      <c r="N78" s="62">
        <v>198.7</v>
      </c>
      <c r="O78" s="62">
        <f t="shared" si="15"/>
        <v>1.3354718407005337</v>
      </c>
      <c r="P78" s="62">
        <f t="shared" si="16"/>
        <v>403.2627601511425</v>
      </c>
      <c r="Q78" s="86">
        <f t="shared" si="17"/>
        <v>80.12831044203202</v>
      </c>
    </row>
    <row r="79" spans="1:17" s="14" customFormat="1" ht="12.75" customHeight="1">
      <c r="A79" s="368"/>
      <c r="B79" s="139" t="s">
        <v>227</v>
      </c>
      <c r="C79" s="138" t="s">
        <v>198</v>
      </c>
      <c r="D79" s="47">
        <v>60</v>
      </c>
      <c r="E79" s="30">
        <v>1963</v>
      </c>
      <c r="F79" s="52">
        <f>SUM(G79:I79)</f>
        <v>33.873000000000005</v>
      </c>
      <c r="G79" s="52">
        <v>4.839217</v>
      </c>
      <c r="H79" s="52">
        <v>9.6</v>
      </c>
      <c r="I79" s="52">
        <v>19.433783000000002</v>
      </c>
      <c r="J79" s="31">
        <v>2880.29</v>
      </c>
      <c r="K79" s="69">
        <v>19.433783000000002</v>
      </c>
      <c r="L79" s="31">
        <v>2880.29</v>
      </c>
      <c r="M79" s="76">
        <f t="shared" si="14"/>
        <v>0.006747161917723564</v>
      </c>
      <c r="N79" s="62">
        <v>238.928</v>
      </c>
      <c r="O79" s="62">
        <f t="shared" si="15"/>
        <v>1.6120859026778556</v>
      </c>
      <c r="P79" s="62">
        <f t="shared" si="16"/>
        <v>404.8297150634138</v>
      </c>
      <c r="Q79" s="86">
        <f t="shared" si="17"/>
        <v>96.72515416067132</v>
      </c>
    </row>
    <row r="80" spans="1:17" s="14" customFormat="1" ht="12.75" customHeight="1">
      <c r="A80" s="368"/>
      <c r="B80" s="30" t="s">
        <v>696</v>
      </c>
      <c r="C80" s="138" t="s">
        <v>668</v>
      </c>
      <c r="D80" s="47">
        <v>12</v>
      </c>
      <c r="E80" s="30">
        <v>1962</v>
      </c>
      <c r="F80" s="52">
        <v>6.72</v>
      </c>
      <c r="G80" s="52">
        <v>1.235066</v>
      </c>
      <c r="H80" s="52">
        <v>1.92</v>
      </c>
      <c r="I80" s="52">
        <v>3.564936</v>
      </c>
      <c r="J80" s="31">
        <v>528.27</v>
      </c>
      <c r="K80" s="69">
        <v>3.564936</v>
      </c>
      <c r="L80" s="31">
        <v>528.27</v>
      </c>
      <c r="M80" s="76">
        <f t="shared" si="14"/>
        <v>0.00674832188085638</v>
      </c>
      <c r="N80" s="62">
        <v>204.92</v>
      </c>
      <c r="O80" s="62">
        <f>K80*N80/J80</f>
        <v>1.3828661198250893</v>
      </c>
      <c r="P80" s="62">
        <f t="shared" si="16"/>
        <v>404.89931285138283</v>
      </c>
      <c r="Q80" s="86">
        <f>O80*60</f>
        <v>82.97196718950536</v>
      </c>
    </row>
    <row r="81" spans="1:17" s="14" customFormat="1" ht="12.75" customHeight="1">
      <c r="A81" s="368"/>
      <c r="B81" s="139" t="s">
        <v>517</v>
      </c>
      <c r="C81" s="89" t="s">
        <v>1072</v>
      </c>
      <c r="D81" s="92">
        <v>50</v>
      </c>
      <c r="E81" s="95">
        <v>1973</v>
      </c>
      <c r="F81" s="289">
        <v>29.641</v>
      </c>
      <c r="G81" s="289">
        <v>3.887985</v>
      </c>
      <c r="H81" s="289">
        <v>8.01</v>
      </c>
      <c r="I81" s="289">
        <v>17.74302</v>
      </c>
      <c r="J81" s="99">
        <v>2622.52</v>
      </c>
      <c r="K81" s="102">
        <v>17.74302</v>
      </c>
      <c r="L81" s="99">
        <v>2622.52</v>
      </c>
      <c r="M81" s="105">
        <v>0.006765637630980889</v>
      </c>
      <c r="N81" s="112">
        <v>235.113</v>
      </c>
      <c r="O81" s="112">
        <v>1.5906893603328096</v>
      </c>
      <c r="P81" s="112">
        <v>405.9382578588533</v>
      </c>
      <c r="Q81" s="312">
        <v>95.44136161996857</v>
      </c>
    </row>
    <row r="82" spans="1:17" s="14" customFormat="1" ht="12.75" customHeight="1">
      <c r="A82" s="368"/>
      <c r="B82" s="139" t="s">
        <v>385</v>
      </c>
      <c r="C82" s="26" t="s">
        <v>358</v>
      </c>
      <c r="D82" s="44">
        <v>30</v>
      </c>
      <c r="E82" s="27">
        <v>1973</v>
      </c>
      <c r="F82" s="50">
        <v>18.764</v>
      </c>
      <c r="G82" s="50">
        <v>3.269097</v>
      </c>
      <c r="H82" s="50">
        <v>4.8</v>
      </c>
      <c r="I82" s="50">
        <v>10.694905</v>
      </c>
      <c r="J82" s="28">
        <v>1569.45</v>
      </c>
      <c r="K82" s="66">
        <v>10.694905</v>
      </c>
      <c r="L82" s="28">
        <v>1569.45</v>
      </c>
      <c r="M82" s="73">
        <v>0.0068144286214916056</v>
      </c>
      <c r="N82" s="59">
        <v>282.96400000000006</v>
      </c>
      <c r="O82" s="59">
        <v>1.928237980451751</v>
      </c>
      <c r="P82" s="59">
        <v>408.86571728949633</v>
      </c>
      <c r="Q82" s="108">
        <v>115.69427882710507</v>
      </c>
    </row>
    <row r="83" spans="1:17" s="14" customFormat="1" ht="12.75" customHeight="1">
      <c r="A83" s="368"/>
      <c r="B83" s="139" t="s">
        <v>385</v>
      </c>
      <c r="C83" s="26" t="s">
        <v>359</v>
      </c>
      <c r="D83" s="44">
        <v>10</v>
      </c>
      <c r="E83" s="27">
        <v>1999</v>
      </c>
      <c r="F83" s="50">
        <v>8.6357</v>
      </c>
      <c r="G83" s="50">
        <v>0</v>
      </c>
      <c r="H83" s="50">
        <v>0</v>
      </c>
      <c r="I83" s="50">
        <v>8.6357</v>
      </c>
      <c r="J83" s="28">
        <v>1261.9</v>
      </c>
      <c r="K83" s="66">
        <v>8.6357</v>
      </c>
      <c r="L83" s="28">
        <v>1261.9</v>
      </c>
      <c r="M83" s="73">
        <v>0.00684341072985181</v>
      </c>
      <c r="N83" s="59">
        <v>282.96400000000006</v>
      </c>
      <c r="O83" s="59">
        <v>1.9364388737617881</v>
      </c>
      <c r="P83" s="59">
        <v>410.60464379110863</v>
      </c>
      <c r="Q83" s="108">
        <v>116.18633242570728</v>
      </c>
    </row>
    <row r="84" spans="1:17" s="14" customFormat="1" ht="12.75" customHeight="1">
      <c r="A84" s="368"/>
      <c r="B84" s="30" t="s">
        <v>655</v>
      </c>
      <c r="C84" s="145" t="s">
        <v>618</v>
      </c>
      <c r="D84" s="146">
        <v>92</v>
      </c>
      <c r="E84" s="147">
        <v>2007</v>
      </c>
      <c r="F84" s="290">
        <v>52.61</v>
      </c>
      <c r="G84" s="290">
        <v>0</v>
      </c>
      <c r="H84" s="290">
        <v>8.99</v>
      </c>
      <c r="I84" s="290">
        <v>43.62</v>
      </c>
      <c r="J84" s="148">
        <v>6320.16</v>
      </c>
      <c r="K84" s="149">
        <v>43.62</v>
      </c>
      <c r="L84" s="148">
        <v>6320.16</v>
      </c>
      <c r="M84" s="76">
        <f>K84/L84</f>
        <v>0.006901724006987165</v>
      </c>
      <c r="N84" s="62">
        <v>219.7</v>
      </c>
      <c r="O84" s="62">
        <f>M84*N84</f>
        <v>1.51630876433508</v>
      </c>
      <c r="P84" s="62">
        <f>M84*60*1000</f>
        <v>414.1034404192299</v>
      </c>
      <c r="Q84" s="86">
        <f>P84*N84/1000</f>
        <v>90.97852586010481</v>
      </c>
    </row>
    <row r="85" spans="1:17" s="14" customFormat="1" ht="12.75" customHeight="1">
      <c r="A85" s="368"/>
      <c r="B85" s="30" t="s">
        <v>935</v>
      </c>
      <c r="C85" s="138" t="s">
        <v>902</v>
      </c>
      <c r="D85" s="47">
        <v>50</v>
      </c>
      <c r="E85" s="30" t="s">
        <v>898</v>
      </c>
      <c r="F85" s="52">
        <f>SUM(I85+H85+G85)</f>
        <v>29.5</v>
      </c>
      <c r="G85" s="52">
        <v>3.756</v>
      </c>
      <c r="H85" s="52">
        <v>7.84</v>
      </c>
      <c r="I85" s="52">
        <v>17.904</v>
      </c>
      <c r="J85" s="31">
        <v>2586.98</v>
      </c>
      <c r="K85" s="69">
        <v>17.904</v>
      </c>
      <c r="L85" s="31">
        <v>2586.98</v>
      </c>
      <c r="M85" s="76">
        <f>K85/L85</f>
        <v>0.006920811138856891</v>
      </c>
      <c r="N85" s="62">
        <v>206.56</v>
      </c>
      <c r="O85" s="62">
        <f>M85*N85</f>
        <v>1.4295627488422795</v>
      </c>
      <c r="P85" s="62">
        <f>M85*60*1000</f>
        <v>415.24866833141346</v>
      </c>
      <c r="Q85" s="86">
        <f>P85*N85/1000</f>
        <v>85.77376493053677</v>
      </c>
    </row>
    <row r="86" spans="1:17" s="14" customFormat="1" ht="12.75" customHeight="1">
      <c r="A86" s="368"/>
      <c r="B86" s="30" t="s">
        <v>992</v>
      </c>
      <c r="C86" s="29" t="s">
        <v>1073</v>
      </c>
      <c r="D86" s="47">
        <v>30</v>
      </c>
      <c r="E86" s="30">
        <v>1967</v>
      </c>
      <c r="F86" s="52">
        <v>19.202</v>
      </c>
      <c r="G86" s="52">
        <v>3.621</v>
      </c>
      <c r="H86" s="52">
        <v>4.8</v>
      </c>
      <c r="I86" s="52">
        <v>10.781</v>
      </c>
      <c r="J86" s="31">
        <v>1550</v>
      </c>
      <c r="K86" s="69">
        <v>10.781</v>
      </c>
      <c r="L86" s="31">
        <v>1550</v>
      </c>
      <c r="M86" s="76">
        <v>0.0069554838709677425</v>
      </c>
      <c r="N86" s="62">
        <v>263.01700000000005</v>
      </c>
      <c r="O86" s="62">
        <v>1.829410501290323</v>
      </c>
      <c r="P86" s="62">
        <v>417.32903225806456</v>
      </c>
      <c r="Q86" s="86">
        <v>109.7646300774194</v>
      </c>
    </row>
    <row r="87" spans="1:17" s="14" customFormat="1" ht="12.75" customHeight="1">
      <c r="A87" s="368"/>
      <c r="B87" s="30" t="s">
        <v>696</v>
      </c>
      <c r="C87" s="138" t="s">
        <v>669</v>
      </c>
      <c r="D87" s="47">
        <v>12</v>
      </c>
      <c r="E87" s="30">
        <v>1962</v>
      </c>
      <c r="F87" s="52">
        <v>6.63</v>
      </c>
      <c r="G87" s="52">
        <v>0.997166</v>
      </c>
      <c r="H87" s="52">
        <v>1.92</v>
      </c>
      <c r="I87" s="52">
        <v>3.71283</v>
      </c>
      <c r="J87" s="31">
        <v>533.7</v>
      </c>
      <c r="K87" s="69">
        <v>3.71283</v>
      </c>
      <c r="L87" s="31">
        <v>533.7</v>
      </c>
      <c r="M87" s="76">
        <f>K87/L87</f>
        <v>0.006956773468240584</v>
      </c>
      <c r="N87" s="62">
        <v>204.92</v>
      </c>
      <c r="O87" s="62">
        <f>K87*N87/J87</f>
        <v>1.4255820191118602</v>
      </c>
      <c r="P87" s="62">
        <f>M87*60*1000</f>
        <v>417.406408094435</v>
      </c>
      <c r="Q87" s="86">
        <f>O87*60</f>
        <v>85.53492114671161</v>
      </c>
    </row>
    <row r="88" spans="1:17" s="14" customFormat="1" ht="12.75" customHeight="1">
      <c r="A88" s="368"/>
      <c r="B88" s="139" t="s">
        <v>385</v>
      </c>
      <c r="C88" s="26" t="s">
        <v>360</v>
      </c>
      <c r="D88" s="44">
        <v>34</v>
      </c>
      <c r="E88" s="27">
        <v>2001</v>
      </c>
      <c r="F88" s="50">
        <v>22.505</v>
      </c>
      <c r="G88" s="50">
        <v>4.888207</v>
      </c>
      <c r="H88" s="50">
        <v>5.44</v>
      </c>
      <c r="I88" s="50">
        <v>12.176793</v>
      </c>
      <c r="J88" s="28">
        <v>1747.92</v>
      </c>
      <c r="K88" s="66">
        <v>12.176793</v>
      </c>
      <c r="L88" s="28">
        <v>1747.92</v>
      </c>
      <c r="M88" s="73">
        <v>0.006966447549086915</v>
      </c>
      <c r="N88" s="59">
        <v>282.96400000000006</v>
      </c>
      <c r="O88" s="59">
        <v>1.97125386427983</v>
      </c>
      <c r="P88" s="59">
        <v>417.9868529452149</v>
      </c>
      <c r="Q88" s="108">
        <v>118.2752318567898</v>
      </c>
    </row>
    <row r="89" spans="1:17" s="14" customFormat="1" ht="12.75" customHeight="1">
      <c r="A89" s="368"/>
      <c r="B89" s="139" t="s">
        <v>483</v>
      </c>
      <c r="C89" s="154" t="s">
        <v>479</v>
      </c>
      <c r="D89" s="45">
        <v>29</v>
      </c>
      <c r="E89" s="36">
        <v>1960</v>
      </c>
      <c r="F89" s="51">
        <v>23.6</v>
      </c>
      <c r="G89" s="51">
        <v>0</v>
      </c>
      <c r="H89" s="51">
        <v>0</v>
      </c>
      <c r="I89" s="51">
        <v>23.600002</v>
      </c>
      <c r="J89" s="37">
        <v>1187.67</v>
      </c>
      <c r="K89" s="67">
        <v>23.600002</v>
      </c>
      <c r="L89" s="37">
        <v>3382.64</v>
      </c>
      <c r="M89" s="74">
        <v>0.006976799777688433</v>
      </c>
      <c r="N89" s="60">
        <v>284.163</v>
      </c>
      <c r="O89" s="60">
        <v>1.9825483552272782</v>
      </c>
      <c r="P89" s="60">
        <v>418.607986661306</v>
      </c>
      <c r="Q89" s="111">
        <v>118.9529013136367</v>
      </c>
    </row>
    <row r="90" spans="1:17" s="14" customFormat="1" ht="12.75" customHeight="1">
      <c r="A90" s="368"/>
      <c r="B90" s="30" t="s">
        <v>819</v>
      </c>
      <c r="C90" s="138" t="s">
        <v>799</v>
      </c>
      <c r="D90" s="47">
        <v>20</v>
      </c>
      <c r="E90" s="30" t="s">
        <v>105</v>
      </c>
      <c r="F90" s="288">
        <f>G90+H90+I90</f>
        <v>11.658000000000001</v>
      </c>
      <c r="G90" s="288">
        <v>0.969</v>
      </c>
      <c r="H90" s="288">
        <v>3.26</v>
      </c>
      <c r="I90" s="288">
        <v>7.429</v>
      </c>
      <c r="J90" s="31">
        <v>1055.4</v>
      </c>
      <c r="K90" s="140">
        <v>7.429</v>
      </c>
      <c r="L90" s="31">
        <v>1055.4</v>
      </c>
      <c r="M90" s="141">
        <f aca="true" t="shared" si="18" ref="M90:M95">K90/L90</f>
        <v>0.00703903733181732</v>
      </c>
      <c r="N90" s="142">
        <v>205.5</v>
      </c>
      <c r="O90" s="143">
        <f aca="true" t="shared" si="19" ref="O90:O95">M90*N90</f>
        <v>1.4465221716884593</v>
      </c>
      <c r="P90" s="143">
        <f aca="true" t="shared" si="20" ref="P90:P95">M90*60*1000</f>
        <v>422.34223990903917</v>
      </c>
      <c r="Q90" s="311">
        <f aca="true" t="shared" si="21" ref="Q90:Q95">P90*N90/1000</f>
        <v>86.79133030130755</v>
      </c>
    </row>
    <row r="91" spans="1:17" s="14" customFormat="1" ht="22.5">
      <c r="A91" s="368"/>
      <c r="B91" s="30" t="s">
        <v>655</v>
      </c>
      <c r="C91" s="145" t="s">
        <v>619</v>
      </c>
      <c r="D91" s="146">
        <v>40</v>
      </c>
      <c r="E91" s="147" t="s">
        <v>105</v>
      </c>
      <c r="F91" s="290">
        <v>28.31</v>
      </c>
      <c r="G91" s="290">
        <v>3.47</v>
      </c>
      <c r="H91" s="290">
        <v>6.4</v>
      </c>
      <c r="I91" s="290">
        <v>18.43</v>
      </c>
      <c r="J91" s="148">
        <v>2612.13</v>
      </c>
      <c r="K91" s="149">
        <v>18.43</v>
      </c>
      <c r="L91" s="148">
        <v>2612.13</v>
      </c>
      <c r="M91" s="76">
        <f t="shared" si="18"/>
        <v>0.0070555447087242975</v>
      </c>
      <c r="N91" s="62">
        <v>219.7</v>
      </c>
      <c r="O91" s="62">
        <f t="shared" si="19"/>
        <v>1.550103172506728</v>
      </c>
      <c r="P91" s="62">
        <f t="shared" si="20"/>
        <v>423.33268252345783</v>
      </c>
      <c r="Q91" s="86">
        <f t="shared" si="21"/>
        <v>93.00619035040367</v>
      </c>
    </row>
    <row r="92" spans="1:17" s="14" customFormat="1" ht="12.75" customHeight="1">
      <c r="A92" s="368"/>
      <c r="B92" s="30" t="s">
        <v>581</v>
      </c>
      <c r="C92" s="138" t="s">
        <v>553</v>
      </c>
      <c r="D92" s="47">
        <v>22</v>
      </c>
      <c r="E92" s="30" t="s">
        <v>105</v>
      </c>
      <c r="F92" s="52">
        <f>G92+H92+I92</f>
        <v>12.699997999999999</v>
      </c>
      <c r="G92" s="52">
        <v>1.173</v>
      </c>
      <c r="H92" s="52">
        <v>3.52</v>
      </c>
      <c r="I92" s="52">
        <v>8.006998</v>
      </c>
      <c r="J92" s="31">
        <v>1131.55</v>
      </c>
      <c r="K92" s="69">
        <v>8.006998</v>
      </c>
      <c r="L92" s="31">
        <v>1131.55</v>
      </c>
      <c r="M92" s="76">
        <f t="shared" si="18"/>
        <v>0.0070761327382793515</v>
      </c>
      <c r="N92" s="62">
        <v>238.5</v>
      </c>
      <c r="O92" s="62">
        <f t="shared" si="19"/>
        <v>1.6876576580796254</v>
      </c>
      <c r="P92" s="62">
        <f t="shared" si="20"/>
        <v>424.5679642967611</v>
      </c>
      <c r="Q92" s="86">
        <f t="shared" si="21"/>
        <v>101.25945948477751</v>
      </c>
    </row>
    <row r="93" spans="1:17" s="14" customFormat="1" ht="12.75" customHeight="1">
      <c r="A93" s="368"/>
      <c r="B93" s="30" t="s">
        <v>786</v>
      </c>
      <c r="C93" s="138" t="s">
        <v>755</v>
      </c>
      <c r="D93" s="47">
        <v>108</v>
      </c>
      <c r="E93" s="30">
        <v>1985</v>
      </c>
      <c r="F93" s="52">
        <v>72.66</v>
      </c>
      <c r="G93" s="52">
        <v>11.1</v>
      </c>
      <c r="H93" s="52">
        <v>17.28</v>
      </c>
      <c r="I93" s="52">
        <v>44.28</v>
      </c>
      <c r="J93" s="31">
        <v>6255.37</v>
      </c>
      <c r="K93" s="69">
        <v>44.28</v>
      </c>
      <c r="L93" s="31">
        <v>6255.37</v>
      </c>
      <c r="M93" s="76">
        <f t="shared" si="18"/>
        <v>0.007078717965524022</v>
      </c>
      <c r="N93" s="62">
        <v>249.28</v>
      </c>
      <c r="O93" s="62">
        <f t="shared" si="19"/>
        <v>1.7645828144458282</v>
      </c>
      <c r="P93" s="62">
        <f t="shared" si="20"/>
        <v>424.7230779314413</v>
      </c>
      <c r="Q93" s="86">
        <f t="shared" si="21"/>
        <v>105.8749688667497</v>
      </c>
    </row>
    <row r="94" spans="1:17" s="14" customFormat="1" ht="12.75" customHeight="1">
      <c r="A94" s="368"/>
      <c r="B94" s="30" t="s">
        <v>819</v>
      </c>
      <c r="C94" s="138" t="s">
        <v>800</v>
      </c>
      <c r="D94" s="47">
        <v>40</v>
      </c>
      <c r="E94" s="30" t="s">
        <v>105</v>
      </c>
      <c r="F94" s="288">
        <f>G94+H94+I94</f>
        <v>26.099999999999998</v>
      </c>
      <c r="G94" s="288">
        <v>3.33</v>
      </c>
      <c r="H94" s="288">
        <v>6.44</v>
      </c>
      <c r="I94" s="288">
        <v>16.33</v>
      </c>
      <c r="J94" s="31">
        <v>2287.45</v>
      </c>
      <c r="K94" s="140">
        <v>16.33</v>
      </c>
      <c r="L94" s="31">
        <v>2287.45</v>
      </c>
      <c r="M94" s="141">
        <f t="shared" si="18"/>
        <v>0.007138953856914905</v>
      </c>
      <c r="N94" s="142">
        <v>205.5</v>
      </c>
      <c r="O94" s="143">
        <f t="shared" si="19"/>
        <v>1.467055017596013</v>
      </c>
      <c r="P94" s="143">
        <f t="shared" si="20"/>
        <v>428.33723141489435</v>
      </c>
      <c r="Q94" s="311">
        <f t="shared" si="21"/>
        <v>88.0233010557608</v>
      </c>
    </row>
    <row r="95" spans="1:17" s="14" customFormat="1" ht="12.75" customHeight="1">
      <c r="A95" s="368"/>
      <c r="B95" s="30" t="s">
        <v>581</v>
      </c>
      <c r="C95" s="138" t="s">
        <v>554</v>
      </c>
      <c r="D95" s="47">
        <v>37</v>
      </c>
      <c r="E95" s="30" t="s">
        <v>105</v>
      </c>
      <c r="F95" s="52">
        <f>G95+H95+I95</f>
        <v>24.84</v>
      </c>
      <c r="G95" s="52">
        <v>3.06</v>
      </c>
      <c r="H95" s="52">
        <v>5.84</v>
      </c>
      <c r="I95" s="52">
        <v>15.94</v>
      </c>
      <c r="J95" s="31">
        <v>2232.48</v>
      </c>
      <c r="K95" s="69">
        <v>15.94</v>
      </c>
      <c r="L95" s="31">
        <v>2232.48</v>
      </c>
      <c r="M95" s="76">
        <f t="shared" si="18"/>
        <v>0.00714004156812155</v>
      </c>
      <c r="N95" s="62">
        <v>238.5</v>
      </c>
      <c r="O95" s="62">
        <f t="shared" si="19"/>
        <v>1.7028999139969898</v>
      </c>
      <c r="P95" s="62">
        <f t="shared" si="20"/>
        <v>428.402494087293</v>
      </c>
      <c r="Q95" s="86">
        <f t="shared" si="21"/>
        <v>102.17399483981939</v>
      </c>
    </row>
    <row r="96" spans="1:17" s="14" customFormat="1" ht="12.75" customHeight="1">
      <c r="A96" s="368"/>
      <c r="B96" s="139" t="s">
        <v>385</v>
      </c>
      <c r="C96" s="26" t="s">
        <v>361</v>
      </c>
      <c r="D96" s="44">
        <v>20</v>
      </c>
      <c r="E96" s="27">
        <v>1976</v>
      </c>
      <c r="F96" s="50">
        <v>19.444</v>
      </c>
      <c r="G96" s="50">
        <v>3.876</v>
      </c>
      <c r="H96" s="50">
        <v>3.04</v>
      </c>
      <c r="I96" s="50">
        <v>12.528</v>
      </c>
      <c r="J96" s="28">
        <v>1720.29</v>
      </c>
      <c r="K96" s="66">
        <v>12.528</v>
      </c>
      <c r="L96" s="28">
        <v>1720.29</v>
      </c>
      <c r="M96" s="73">
        <v>0.007282493068029228</v>
      </c>
      <c r="N96" s="59">
        <v>282.96400000000006</v>
      </c>
      <c r="O96" s="59">
        <v>2.060683368501823</v>
      </c>
      <c r="P96" s="59">
        <v>436.9495840817537</v>
      </c>
      <c r="Q96" s="108">
        <v>123.64100211010937</v>
      </c>
    </row>
    <row r="97" spans="1:17" s="14" customFormat="1" ht="12.75" customHeight="1">
      <c r="A97" s="368"/>
      <c r="B97" s="30" t="s">
        <v>992</v>
      </c>
      <c r="C97" s="29" t="s">
        <v>1074</v>
      </c>
      <c r="D97" s="47">
        <v>90</v>
      </c>
      <c r="E97" s="30">
        <v>1967</v>
      </c>
      <c r="F97" s="52">
        <v>58.997</v>
      </c>
      <c r="G97" s="52">
        <v>11.73</v>
      </c>
      <c r="H97" s="52">
        <v>14.4</v>
      </c>
      <c r="I97" s="52">
        <v>32.867</v>
      </c>
      <c r="J97" s="31">
        <v>4485</v>
      </c>
      <c r="K97" s="69">
        <v>32.867</v>
      </c>
      <c r="L97" s="31">
        <v>4485</v>
      </c>
      <c r="M97" s="76">
        <v>0.007328205128205128</v>
      </c>
      <c r="N97" s="62">
        <v>263.01700000000005</v>
      </c>
      <c r="O97" s="62">
        <v>1.9274425282051284</v>
      </c>
      <c r="P97" s="62">
        <v>439.6923076923077</v>
      </c>
      <c r="Q97" s="86">
        <v>115.64655169230771</v>
      </c>
    </row>
    <row r="98" spans="1:17" s="14" customFormat="1" ht="12.75" customHeight="1">
      <c r="A98" s="368"/>
      <c r="B98" s="139" t="s">
        <v>110</v>
      </c>
      <c r="C98" s="138" t="s">
        <v>109</v>
      </c>
      <c r="D98" s="47">
        <v>75</v>
      </c>
      <c r="E98" s="30" t="s">
        <v>105</v>
      </c>
      <c r="F98" s="52">
        <f>G98+H98+I98</f>
        <v>45.209</v>
      </c>
      <c r="G98" s="52">
        <v>8.505</v>
      </c>
      <c r="H98" s="52">
        <v>11.84</v>
      </c>
      <c r="I98" s="52">
        <v>24.864</v>
      </c>
      <c r="J98" s="31">
        <v>3389.14</v>
      </c>
      <c r="K98" s="69">
        <f>I98</f>
        <v>24.864</v>
      </c>
      <c r="L98" s="31">
        <f>J98</f>
        <v>3389.14</v>
      </c>
      <c r="M98" s="76">
        <f>K98/L98</f>
        <v>0.007336374419469246</v>
      </c>
      <c r="N98" s="62">
        <v>327.87</v>
      </c>
      <c r="O98" s="62">
        <f>M98*N98</f>
        <v>2.4053770809113817</v>
      </c>
      <c r="P98" s="62">
        <f>M98*60*1000</f>
        <v>440.1824651681548</v>
      </c>
      <c r="Q98" s="86">
        <f>P98*N98/1000</f>
        <v>144.3226248546829</v>
      </c>
    </row>
    <row r="99" spans="1:17" s="14" customFormat="1" ht="12.75" customHeight="1">
      <c r="A99" s="368"/>
      <c r="B99" s="30" t="s">
        <v>655</v>
      </c>
      <c r="C99" s="145" t="s">
        <v>620</v>
      </c>
      <c r="D99" s="146">
        <v>78</v>
      </c>
      <c r="E99" s="147">
        <v>2009</v>
      </c>
      <c r="F99" s="290">
        <v>41.46</v>
      </c>
      <c r="G99" s="290">
        <v>0</v>
      </c>
      <c r="H99" s="290">
        <v>3.3</v>
      </c>
      <c r="I99" s="290">
        <v>38.16</v>
      </c>
      <c r="J99" s="148">
        <v>5193.04</v>
      </c>
      <c r="K99" s="149">
        <v>38.16</v>
      </c>
      <c r="L99" s="148">
        <v>5193.04</v>
      </c>
      <c r="M99" s="76">
        <f>K99/L99</f>
        <v>0.007348296951304053</v>
      </c>
      <c r="N99" s="62">
        <v>219.7</v>
      </c>
      <c r="O99" s="62">
        <f>M99*N99</f>
        <v>1.6144208402015003</v>
      </c>
      <c r="P99" s="62">
        <f>M99*60*1000</f>
        <v>440.8978170782432</v>
      </c>
      <c r="Q99" s="86">
        <f>P99*N99/1000</f>
        <v>96.86525041209002</v>
      </c>
    </row>
    <row r="100" spans="1:17" s="14" customFormat="1" ht="12.75" customHeight="1">
      <c r="A100" s="368"/>
      <c r="B100" s="30" t="s">
        <v>540</v>
      </c>
      <c r="C100" s="89" t="s">
        <v>518</v>
      </c>
      <c r="D100" s="92">
        <v>14</v>
      </c>
      <c r="E100" s="95">
        <v>2011</v>
      </c>
      <c r="F100" s="289">
        <v>7.652</v>
      </c>
      <c r="G100" s="289">
        <v>0.790092</v>
      </c>
      <c r="H100" s="289">
        <v>3.04</v>
      </c>
      <c r="I100" s="289">
        <v>3.821908</v>
      </c>
      <c r="J100" s="99">
        <v>517.4</v>
      </c>
      <c r="K100" s="102">
        <v>3.821908</v>
      </c>
      <c r="L100" s="99">
        <v>517.4</v>
      </c>
      <c r="M100" s="105">
        <v>0.007386756861229224</v>
      </c>
      <c r="N100" s="112">
        <v>306.39900000000006</v>
      </c>
      <c r="O100" s="112">
        <v>2.2632949155237734</v>
      </c>
      <c r="P100" s="112">
        <v>443.2054116737534</v>
      </c>
      <c r="Q100" s="312">
        <v>135.7976949314264</v>
      </c>
    </row>
    <row r="101" spans="1:17" s="14" customFormat="1" ht="12.75" customHeight="1">
      <c r="A101" s="368"/>
      <c r="B101" s="30" t="s">
        <v>696</v>
      </c>
      <c r="C101" s="138" t="s">
        <v>657</v>
      </c>
      <c r="D101" s="47">
        <v>30</v>
      </c>
      <c r="E101" s="30">
        <v>2007</v>
      </c>
      <c r="F101" s="52">
        <v>16.62</v>
      </c>
      <c r="G101" s="52">
        <v>3.62688</v>
      </c>
      <c r="H101" s="52">
        <v>2.4</v>
      </c>
      <c r="I101" s="52">
        <v>10.59</v>
      </c>
      <c r="J101" s="31">
        <v>1423.9</v>
      </c>
      <c r="K101" s="69">
        <v>10.59</v>
      </c>
      <c r="L101" s="31">
        <v>1423.9</v>
      </c>
      <c r="M101" s="76">
        <f>K101/L101</f>
        <v>0.007437320036519418</v>
      </c>
      <c r="N101" s="62">
        <v>204.92</v>
      </c>
      <c r="O101" s="62">
        <f>K101*N101/J101</f>
        <v>1.5240556218835588</v>
      </c>
      <c r="P101" s="62">
        <f>M101*60*1000</f>
        <v>446.239202191165</v>
      </c>
      <c r="Q101" s="86">
        <f>O101*60</f>
        <v>91.44333731301353</v>
      </c>
    </row>
    <row r="102" spans="1:17" s="14" customFormat="1" ht="12.75" customHeight="1">
      <c r="A102" s="368"/>
      <c r="B102" s="139" t="s">
        <v>385</v>
      </c>
      <c r="C102" s="26" t="s">
        <v>362</v>
      </c>
      <c r="D102" s="44">
        <v>55</v>
      </c>
      <c r="E102" s="27">
        <v>1967</v>
      </c>
      <c r="F102" s="50">
        <v>33.929</v>
      </c>
      <c r="G102" s="50">
        <v>5.75342</v>
      </c>
      <c r="H102" s="50">
        <v>8.8</v>
      </c>
      <c r="I102" s="50">
        <v>19.375579</v>
      </c>
      <c r="J102" s="28">
        <v>2582.18</v>
      </c>
      <c r="K102" s="66">
        <v>19.375579</v>
      </c>
      <c r="L102" s="28">
        <v>2582.18</v>
      </c>
      <c r="M102" s="73">
        <v>0.007503574111797009</v>
      </c>
      <c r="N102" s="59">
        <v>282.96400000000006</v>
      </c>
      <c r="O102" s="59">
        <v>2.123241344970529</v>
      </c>
      <c r="P102" s="59">
        <v>450.2144467078205</v>
      </c>
      <c r="Q102" s="108">
        <v>127.39448069823176</v>
      </c>
    </row>
    <row r="103" spans="1:17" s="14" customFormat="1" ht="12.75" customHeight="1">
      <c r="A103" s="368"/>
      <c r="B103" s="30" t="s">
        <v>581</v>
      </c>
      <c r="C103" s="138" t="s">
        <v>555</v>
      </c>
      <c r="D103" s="47">
        <v>45</v>
      </c>
      <c r="E103" s="30" t="s">
        <v>105</v>
      </c>
      <c r="F103" s="52">
        <f>G103+H103+I103</f>
        <v>27.569993000000004</v>
      </c>
      <c r="G103" s="52">
        <v>3.009</v>
      </c>
      <c r="H103" s="52">
        <v>7.05</v>
      </c>
      <c r="I103" s="52">
        <v>17.510993000000003</v>
      </c>
      <c r="J103" s="31">
        <v>2331.34</v>
      </c>
      <c r="K103" s="69">
        <v>17.510993000000003</v>
      </c>
      <c r="L103" s="31">
        <v>2331.34</v>
      </c>
      <c r="M103" s="76">
        <f>K103/L103</f>
        <v>0.007511127935007336</v>
      </c>
      <c r="N103" s="62">
        <v>238.5</v>
      </c>
      <c r="O103" s="62">
        <f>M103*N103</f>
        <v>1.7914040124992496</v>
      </c>
      <c r="P103" s="62">
        <f>M103*60*1000</f>
        <v>450.66767610044013</v>
      </c>
      <c r="Q103" s="86">
        <f>P103*N103/1000</f>
        <v>107.48424074995498</v>
      </c>
    </row>
    <row r="104" spans="1:17" s="14" customFormat="1" ht="12.75" customHeight="1">
      <c r="A104" s="368"/>
      <c r="B104" s="139" t="s">
        <v>517</v>
      </c>
      <c r="C104" s="89" t="s">
        <v>1075</v>
      </c>
      <c r="D104" s="92">
        <v>32</v>
      </c>
      <c r="E104" s="95">
        <v>1973</v>
      </c>
      <c r="F104" s="289">
        <v>20.687</v>
      </c>
      <c r="G104" s="289">
        <v>2.342481</v>
      </c>
      <c r="H104" s="289">
        <v>5.13</v>
      </c>
      <c r="I104" s="289">
        <v>13.214519000000001</v>
      </c>
      <c r="J104" s="99">
        <v>1758.16</v>
      </c>
      <c r="K104" s="102">
        <v>13.214519000000001</v>
      </c>
      <c r="L104" s="99">
        <v>1758.16</v>
      </c>
      <c r="M104" s="105">
        <v>0.007516107180233881</v>
      </c>
      <c r="N104" s="112">
        <v>235.113</v>
      </c>
      <c r="O104" s="112">
        <v>1.7671345074663285</v>
      </c>
      <c r="P104" s="112">
        <v>450.9664308140329</v>
      </c>
      <c r="Q104" s="312">
        <v>106.02807044797972</v>
      </c>
    </row>
    <row r="105" spans="1:17" s="14" customFormat="1" ht="12.75" customHeight="1">
      <c r="A105" s="368"/>
      <c r="B105" s="30" t="s">
        <v>655</v>
      </c>
      <c r="C105" s="145" t="s">
        <v>621</v>
      </c>
      <c r="D105" s="146">
        <v>52</v>
      </c>
      <c r="E105" s="147">
        <v>2007</v>
      </c>
      <c r="F105" s="290">
        <v>34.25</v>
      </c>
      <c r="G105" s="290">
        <v>0</v>
      </c>
      <c r="H105" s="290">
        <v>5.8</v>
      </c>
      <c r="I105" s="290">
        <v>28.45</v>
      </c>
      <c r="J105" s="148">
        <v>3767.48</v>
      </c>
      <c r="K105" s="149">
        <v>28.45</v>
      </c>
      <c r="L105" s="148">
        <v>3767.48</v>
      </c>
      <c r="M105" s="76">
        <f>K105/L105</f>
        <v>0.007551466762929066</v>
      </c>
      <c r="N105" s="62">
        <v>219.7</v>
      </c>
      <c r="O105" s="62">
        <f aca="true" t="shared" si="22" ref="O105:O115">M105*N105</f>
        <v>1.6590572478155157</v>
      </c>
      <c r="P105" s="62">
        <f>M105*60*1000</f>
        <v>453.08800577574397</v>
      </c>
      <c r="Q105" s="86">
        <f>P105*N105/1000</f>
        <v>99.54343486893094</v>
      </c>
    </row>
    <row r="106" spans="1:17" s="14" customFormat="1" ht="12.75" customHeight="1">
      <c r="A106" s="368"/>
      <c r="B106" s="139" t="s">
        <v>229</v>
      </c>
      <c r="C106" s="138" t="s">
        <v>230</v>
      </c>
      <c r="D106" s="47">
        <v>60</v>
      </c>
      <c r="E106" s="30" t="s">
        <v>228</v>
      </c>
      <c r="F106" s="52">
        <f>SUM(G106,H106,I106)</f>
        <v>40.71</v>
      </c>
      <c r="G106" s="52">
        <v>5.298</v>
      </c>
      <c r="H106" s="52">
        <v>9.712</v>
      </c>
      <c r="I106" s="52">
        <v>25.7</v>
      </c>
      <c r="J106" s="31"/>
      <c r="K106" s="69">
        <f>I106</f>
        <v>25.7</v>
      </c>
      <c r="L106" s="31">
        <v>3374.49</v>
      </c>
      <c r="M106" s="76">
        <f>K106/L106</f>
        <v>0.007615965671849672</v>
      </c>
      <c r="N106" s="62">
        <v>236.42</v>
      </c>
      <c r="O106" s="62">
        <f t="shared" si="22"/>
        <v>1.8005666041386994</v>
      </c>
      <c r="P106" s="62">
        <f>M106*60*1000</f>
        <v>456.9579403109803</v>
      </c>
      <c r="Q106" s="86">
        <f>P106*N106/1000</f>
        <v>108.03399624832196</v>
      </c>
    </row>
    <row r="107" spans="1:17" s="14" customFormat="1" ht="12.75" customHeight="1">
      <c r="A107" s="368"/>
      <c r="B107" s="30" t="s">
        <v>581</v>
      </c>
      <c r="C107" s="138" t="s">
        <v>556</v>
      </c>
      <c r="D107" s="47">
        <v>15</v>
      </c>
      <c r="E107" s="30" t="s">
        <v>105</v>
      </c>
      <c r="F107" s="52">
        <f>G107+H107+I107</f>
        <v>7.858</v>
      </c>
      <c r="G107" s="52">
        <v>1.224</v>
      </c>
      <c r="H107" s="52">
        <v>2.4</v>
      </c>
      <c r="I107" s="52">
        <v>4.234</v>
      </c>
      <c r="J107" s="31">
        <v>807.07</v>
      </c>
      <c r="K107" s="69">
        <v>6.226</v>
      </c>
      <c r="L107" s="31">
        <v>807.07</v>
      </c>
      <c r="M107" s="76">
        <f>K107/L107</f>
        <v>0.007714324655853891</v>
      </c>
      <c r="N107" s="62">
        <v>238.5</v>
      </c>
      <c r="O107" s="62">
        <f t="shared" si="22"/>
        <v>1.839866430421153</v>
      </c>
      <c r="P107" s="62">
        <f>M107*60*1000</f>
        <v>462.85947935123346</v>
      </c>
      <c r="Q107" s="86">
        <f>P107*N107/1000</f>
        <v>110.39198582526917</v>
      </c>
    </row>
    <row r="108" spans="1:17" s="14" customFormat="1" ht="12.75" customHeight="1">
      <c r="A108" s="368"/>
      <c r="B108" s="30" t="s">
        <v>892</v>
      </c>
      <c r="C108" s="138" t="s">
        <v>852</v>
      </c>
      <c r="D108" s="47">
        <v>58</v>
      </c>
      <c r="E108" s="30">
        <v>2009</v>
      </c>
      <c r="F108" s="52">
        <f>G108+H108+I108</f>
        <v>31.2</v>
      </c>
      <c r="G108" s="52">
        <v>3.9625</v>
      </c>
      <c r="H108" s="52">
        <v>0</v>
      </c>
      <c r="I108" s="52">
        <v>27.2375</v>
      </c>
      <c r="J108" s="31">
        <v>3517.85</v>
      </c>
      <c r="K108" s="69">
        <f>I108</f>
        <v>27.2375</v>
      </c>
      <c r="L108" s="31">
        <f>J108</f>
        <v>3517.85</v>
      </c>
      <c r="M108" s="76">
        <f>K108/L108</f>
        <v>0.007742655315036173</v>
      </c>
      <c r="N108" s="62">
        <v>171</v>
      </c>
      <c r="O108" s="62">
        <f t="shared" si="22"/>
        <v>1.3239940588711856</v>
      </c>
      <c r="P108" s="62">
        <f>M108*1000*60</f>
        <v>464.55931890217033</v>
      </c>
      <c r="Q108" s="86">
        <f>O108*60</f>
        <v>79.43964353227113</v>
      </c>
    </row>
    <row r="109" spans="1:17" s="14" customFormat="1" ht="12.75" customHeight="1">
      <c r="A109" s="368"/>
      <c r="B109" s="30" t="s">
        <v>819</v>
      </c>
      <c r="C109" s="138" t="s">
        <v>801</v>
      </c>
      <c r="D109" s="47">
        <v>60</v>
      </c>
      <c r="E109" s="30" t="s">
        <v>105</v>
      </c>
      <c r="F109" s="288">
        <f>G109+H109+I109</f>
        <v>32.77</v>
      </c>
      <c r="G109" s="288">
        <v>5.92</v>
      </c>
      <c r="H109" s="288">
        <v>0.59</v>
      </c>
      <c r="I109" s="288">
        <v>26.26</v>
      </c>
      <c r="J109" s="31">
        <v>3373.53</v>
      </c>
      <c r="K109" s="140">
        <v>26.26</v>
      </c>
      <c r="L109" s="31">
        <v>3373.5</v>
      </c>
      <c r="M109" s="141">
        <f>K109/L109</f>
        <v>0.007784200385356455</v>
      </c>
      <c r="N109" s="142">
        <v>205.5</v>
      </c>
      <c r="O109" s="143">
        <f t="shared" si="22"/>
        <v>1.5996531791907516</v>
      </c>
      <c r="P109" s="143">
        <f aca="true" t="shared" si="23" ref="P109:P115">M109*60*1000</f>
        <v>467.05202312138726</v>
      </c>
      <c r="Q109" s="311">
        <f aca="true" t="shared" si="24" ref="Q109:Q115">P109*N109/1000</f>
        <v>95.97919075144509</v>
      </c>
    </row>
    <row r="110" spans="1:17" s="14" customFormat="1" ht="12.75" customHeight="1">
      <c r="A110" s="368"/>
      <c r="B110" s="139" t="s">
        <v>63</v>
      </c>
      <c r="C110" s="138" t="s">
        <v>52</v>
      </c>
      <c r="D110" s="47">
        <v>11</v>
      </c>
      <c r="E110" s="30">
        <v>2011</v>
      </c>
      <c r="F110" s="52">
        <f>G110+H110+I110+J110</f>
        <v>716.1750020000001</v>
      </c>
      <c r="G110" s="52">
        <v>0.704124</v>
      </c>
      <c r="H110" s="52">
        <v>1.76</v>
      </c>
      <c r="I110" s="52">
        <v>5.110878</v>
      </c>
      <c r="J110" s="31">
        <v>708.6</v>
      </c>
      <c r="K110" s="69">
        <f>I110</f>
        <v>5.110878</v>
      </c>
      <c r="L110" s="31">
        <v>639.12</v>
      </c>
      <c r="M110" s="76">
        <f>0.007839</f>
        <v>0.007839</v>
      </c>
      <c r="N110" s="62">
        <v>300.84</v>
      </c>
      <c r="O110" s="62">
        <f t="shared" si="22"/>
        <v>2.35828476</v>
      </c>
      <c r="P110" s="62">
        <f t="shared" si="23"/>
        <v>470.34000000000003</v>
      </c>
      <c r="Q110" s="86">
        <f t="shared" si="24"/>
        <v>141.4970856</v>
      </c>
    </row>
    <row r="111" spans="1:17" s="14" customFormat="1" ht="12.75" customHeight="1">
      <c r="A111" s="368"/>
      <c r="B111" s="139" t="s">
        <v>299</v>
      </c>
      <c r="C111" s="138" t="s">
        <v>270</v>
      </c>
      <c r="D111" s="47">
        <v>100</v>
      </c>
      <c r="E111" s="30">
        <v>1972</v>
      </c>
      <c r="F111" s="52">
        <v>58.86</v>
      </c>
      <c r="G111" s="52">
        <v>12.27</v>
      </c>
      <c r="H111" s="52">
        <v>11.69</v>
      </c>
      <c r="I111" s="52">
        <v>34.9</v>
      </c>
      <c r="J111" s="31">
        <v>4426.5</v>
      </c>
      <c r="K111" s="69">
        <f>I111/J111*L111</f>
        <v>34.9</v>
      </c>
      <c r="L111" s="31">
        <v>4426.5</v>
      </c>
      <c r="M111" s="76">
        <f>K111/L111</f>
        <v>0.007884332994465153</v>
      </c>
      <c r="N111" s="62">
        <f>257.6*1.09</f>
        <v>280.78400000000005</v>
      </c>
      <c r="O111" s="62">
        <f t="shared" si="22"/>
        <v>2.213794555517904</v>
      </c>
      <c r="P111" s="62">
        <f t="shared" si="23"/>
        <v>473.0599796679092</v>
      </c>
      <c r="Q111" s="86">
        <f t="shared" si="24"/>
        <v>132.82767333107424</v>
      </c>
    </row>
    <row r="112" spans="1:17" s="14" customFormat="1" ht="12.75" customHeight="1">
      <c r="A112" s="368"/>
      <c r="B112" s="139" t="s">
        <v>299</v>
      </c>
      <c r="C112" s="138" t="s">
        <v>269</v>
      </c>
      <c r="D112" s="47">
        <v>39</v>
      </c>
      <c r="E112" s="30">
        <v>2007</v>
      </c>
      <c r="F112" s="52">
        <v>26.13</v>
      </c>
      <c r="G112" s="52">
        <v>6.528</v>
      </c>
      <c r="H112" s="52">
        <v>0.842</v>
      </c>
      <c r="I112" s="52">
        <f>F112-G112-H112</f>
        <v>18.76</v>
      </c>
      <c r="J112" s="31">
        <v>2368.78</v>
      </c>
      <c r="K112" s="69">
        <f>I112/J112*L112</f>
        <v>18.76</v>
      </c>
      <c r="L112" s="31">
        <v>2368.78</v>
      </c>
      <c r="M112" s="76">
        <f>K112/L112</f>
        <v>0.007919688616080852</v>
      </c>
      <c r="N112" s="62">
        <f>257.6*1.09</f>
        <v>280.78400000000005</v>
      </c>
      <c r="O112" s="62">
        <f t="shared" si="22"/>
        <v>2.2237218483776466</v>
      </c>
      <c r="P112" s="62">
        <f t="shared" si="23"/>
        <v>475.1813169648512</v>
      </c>
      <c r="Q112" s="86">
        <f t="shared" si="24"/>
        <v>133.42331090265878</v>
      </c>
    </row>
    <row r="113" spans="1:17" s="14" customFormat="1" ht="12.75" customHeight="1">
      <c r="A113" s="368"/>
      <c r="B113" s="139" t="s">
        <v>50</v>
      </c>
      <c r="C113" s="138" t="s">
        <v>108</v>
      </c>
      <c r="D113" s="47">
        <v>45</v>
      </c>
      <c r="E113" s="30" t="s">
        <v>28</v>
      </c>
      <c r="F113" s="52">
        <f>+G113+H113+I113</f>
        <v>27.7545</v>
      </c>
      <c r="G113" s="52">
        <v>2.778308</v>
      </c>
      <c r="H113" s="52">
        <v>6.8</v>
      </c>
      <c r="I113" s="52">
        <v>18.176192</v>
      </c>
      <c r="J113" s="31">
        <v>2290.41</v>
      </c>
      <c r="K113" s="69">
        <v>18.176192</v>
      </c>
      <c r="L113" s="31">
        <v>2290.41</v>
      </c>
      <c r="M113" s="76">
        <f>K113/L113</f>
        <v>0.007935780930051825</v>
      </c>
      <c r="N113" s="62">
        <v>247</v>
      </c>
      <c r="O113" s="62">
        <f t="shared" si="22"/>
        <v>1.9601378897228008</v>
      </c>
      <c r="P113" s="62">
        <f t="shared" si="23"/>
        <v>476.14685580310953</v>
      </c>
      <c r="Q113" s="86">
        <f t="shared" si="24"/>
        <v>117.60827338336806</v>
      </c>
    </row>
    <row r="114" spans="1:17" s="14" customFormat="1" ht="12.75" customHeight="1">
      <c r="A114" s="368"/>
      <c r="B114" s="139" t="s">
        <v>299</v>
      </c>
      <c r="C114" s="138" t="s">
        <v>267</v>
      </c>
      <c r="D114" s="47">
        <v>51</v>
      </c>
      <c r="E114" s="30">
        <v>2005</v>
      </c>
      <c r="F114" s="52">
        <v>34.66</v>
      </c>
      <c r="G114" s="52">
        <v>8.012712</v>
      </c>
      <c r="H114" s="52">
        <v>2.231288</v>
      </c>
      <c r="I114" s="52">
        <f>F114-G114-H114</f>
        <v>24.415999999999997</v>
      </c>
      <c r="J114" s="31">
        <v>3073.94</v>
      </c>
      <c r="K114" s="69">
        <f>I114/J114*L114</f>
        <v>23.84188714158376</v>
      </c>
      <c r="L114" s="31">
        <v>3001.66</v>
      </c>
      <c r="M114" s="76">
        <f>K114/L114</f>
        <v>0.007942900642172585</v>
      </c>
      <c r="N114" s="62">
        <f>257.6*1.09</f>
        <v>280.78400000000005</v>
      </c>
      <c r="O114" s="62">
        <f t="shared" si="22"/>
        <v>2.2302394139117876</v>
      </c>
      <c r="P114" s="62">
        <f t="shared" si="23"/>
        <v>476.57403853035515</v>
      </c>
      <c r="Q114" s="86">
        <f t="shared" si="24"/>
        <v>133.81436483470725</v>
      </c>
    </row>
    <row r="115" spans="1:17" s="14" customFormat="1" ht="12.75" customHeight="1">
      <c r="A115" s="368"/>
      <c r="B115" s="139" t="s">
        <v>299</v>
      </c>
      <c r="C115" s="138" t="s">
        <v>263</v>
      </c>
      <c r="D115" s="47">
        <v>38</v>
      </c>
      <c r="E115" s="30">
        <v>2004</v>
      </c>
      <c r="F115" s="52">
        <v>23.98</v>
      </c>
      <c r="G115" s="52">
        <v>5.13</v>
      </c>
      <c r="H115" s="52">
        <v>0</v>
      </c>
      <c r="I115" s="52">
        <f>F115-G115-H115</f>
        <v>18.85</v>
      </c>
      <c r="J115" s="31">
        <v>2371.7</v>
      </c>
      <c r="K115" s="69">
        <f>I115/J115*L115</f>
        <v>18.85</v>
      </c>
      <c r="L115" s="31">
        <v>2371.7</v>
      </c>
      <c r="M115" s="76">
        <f>K115/L115</f>
        <v>0.007947885482986888</v>
      </c>
      <c r="N115" s="62">
        <f>257.6*1.09</f>
        <v>280.78400000000005</v>
      </c>
      <c r="O115" s="62">
        <f t="shared" si="22"/>
        <v>2.231639077454991</v>
      </c>
      <c r="P115" s="62">
        <f t="shared" si="23"/>
        <v>476.8731289792133</v>
      </c>
      <c r="Q115" s="86">
        <f t="shared" si="24"/>
        <v>133.89834464729944</v>
      </c>
    </row>
    <row r="116" spans="1:17" s="14" customFormat="1" ht="12.75" customHeight="1">
      <c r="A116" s="368"/>
      <c r="B116" s="139" t="s">
        <v>517</v>
      </c>
      <c r="C116" s="89" t="s">
        <v>1076</v>
      </c>
      <c r="D116" s="92">
        <v>29</v>
      </c>
      <c r="E116" s="95">
        <v>1987</v>
      </c>
      <c r="F116" s="289">
        <v>19.08</v>
      </c>
      <c r="G116" s="289">
        <v>2.714373</v>
      </c>
      <c r="H116" s="289">
        <v>4.8</v>
      </c>
      <c r="I116" s="289">
        <v>11.565622999999999</v>
      </c>
      <c r="J116" s="99">
        <v>1510.61</v>
      </c>
      <c r="K116" s="102">
        <v>11.565622999999999</v>
      </c>
      <c r="L116" s="99">
        <v>1454.7299999999998</v>
      </c>
      <c r="M116" s="105">
        <v>0.00795035711094155</v>
      </c>
      <c r="N116" s="112">
        <v>235.113</v>
      </c>
      <c r="O116" s="112">
        <v>1.8692323114248004</v>
      </c>
      <c r="P116" s="112">
        <v>477.02142665649296</v>
      </c>
      <c r="Q116" s="312">
        <v>112.15393868548803</v>
      </c>
    </row>
    <row r="117" spans="1:17" s="14" customFormat="1" ht="12.75" customHeight="1">
      <c r="A117" s="368"/>
      <c r="B117" s="30" t="s">
        <v>581</v>
      </c>
      <c r="C117" s="138" t="s">
        <v>557</v>
      </c>
      <c r="D117" s="47">
        <v>25</v>
      </c>
      <c r="E117" s="30" t="s">
        <v>105</v>
      </c>
      <c r="F117" s="52">
        <f>G117+H117+I117</f>
        <v>15.508000000000001</v>
      </c>
      <c r="G117" s="52">
        <v>1.581</v>
      </c>
      <c r="H117" s="52">
        <v>3.92</v>
      </c>
      <c r="I117" s="52">
        <v>10.007000000000001</v>
      </c>
      <c r="J117" s="31">
        <v>1257.05</v>
      </c>
      <c r="K117" s="69">
        <v>10.007000000000001</v>
      </c>
      <c r="L117" s="31">
        <v>1257.05</v>
      </c>
      <c r="M117" s="76">
        <f aca="true" t="shared" si="25" ref="M117:M122">K117/L117</f>
        <v>0.007960701642734977</v>
      </c>
      <c r="N117" s="62">
        <v>238.5</v>
      </c>
      <c r="O117" s="62">
        <f aca="true" t="shared" si="26" ref="O117:O122">M117*N117</f>
        <v>1.898627341792292</v>
      </c>
      <c r="P117" s="62">
        <f aca="true" t="shared" si="27" ref="P117:P122">M117*60*1000</f>
        <v>477.6420985640986</v>
      </c>
      <c r="Q117" s="86">
        <f aca="true" t="shared" si="28" ref="Q117:Q122">P117*N117/1000</f>
        <v>113.91764050753753</v>
      </c>
    </row>
    <row r="118" spans="1:17" s="14" customFormat="1" ht="12.75" customHeight="1">
      <c r="A118" s="368"/>
      <c r="B118" s="139" t="s">
        <v>49</v>
      </c>
      <c r="C118" s="138" t="s">
        <v>29</v>
      </c>
      <c r="D118" s="47">
        <v>12</v>
      </c>
      <c r="E118" s="30" t="s">
        <v>28</v>
      </c>
      <c r="F118" s="52">
        <f>+G118+H118+I118</f>
        <v>8.796996</v>
      </c>
      <c r="G118" s="52">
        <v>1.26048</v>
      </c>
      <c r="H118" s="52">
        <v>1.92</v>
      </c>
      <c r="I118" s="52">
        <v>5.616516</v>
      </c>
      <c r="J118" s="31">
        <v>701.24</v>
      </c>
      <c r="K118" s="69">
        <v>5.616516</v>
      </c>
      <c r="L118" s="31">
        <v>701.24</v>
      </c>
      <c r="M118" s="76">
        <f t="shared" si="25"/>
        <v>0.008009406194740745</v>
      </c>
      <c r="N118" s="62">
        <v>247</v>
      </c>
      <c r="O118" s="62">
        <f t="shared" si="26"/>
        <v>1.978323330100964</v>
      </c>
      <c r="P118" s="62">
        <f t="shared" si="27"/>
        <v>480.56437168444467</v>
      </c>
      <c r="Q118" s="86">
        <f t="shared" si="28"/>
        <v>118.69939980605783</v>
      </c>
    </row>
    <row r="119" spans="1:17" s="14" customFormat="1" ht="12.75" customHeight="1">
      <c r="A119" s="368"/>
      <c r="B119" s="139" t="s">
        <v>50</v>
      </c>
      <c r="C119" s="138" t="s">
        <v>30</v>
      </c>
      <c r="D119" s="47">
        <v>45</v>
      </c>
      <c r="E119" s="30" t="s">
        <v>28</v>
      </c>
      <c r="F119" s="52">
        <f>+G119+H119+I119</f>
        <v>28.692999</v>
      </c>
      <c r="G119" s="52">
        <v>3.558008</v>
      </c>
      <c r="H119" s="52">
        <v>6.48</v>
      </c>
      <c r="I119" s="52">
        <v>18.654991</v>
      </c>
      <c r="J119" s="31">
        <v>2324.7</v>
      </c>
      <c r="K119" s="69">
        <v>18.654991</v>
      </c>
      <c r="L119" s="31">
        <v>2324.7</v>
      </c>
      <c r="M119" s="76">
        <f t="shared" si="25"/>
        <v>0.008024687486557406</v>
      </c>
      <c r="N119" s="62">
        <v>247</v>
      </c>
      <c r="O119" s="62">
        <f t="shared" si="26"/>
        <v>1.9820978091796793</v>
      </c>
      <c r="P119" s="62">
        <f t="shared" si="27"/>
        <v>481.4812491934444</v>
      </c>
      <c r="Q119" s="86">
        <f t="shared" si="28"/>
        <v>118.92586855078076</v>
      </c>
    </row>
    <row r="120" spans="1:17" s="14" customFormat="1" ht="12.75" customHeight="1">
      <c r="A120" s="368"/>
      <c r="B120" s="30" t="s">
        <v>581</v>
      </c>
      <c r="C120" s="138" t="s">
        <v>558</v>
      </c>
      <c r="D120" s="47">
        <v>45</v>
      </c>
      <c r="E120" s="30" t="s">
        <v>105</v>
      </c>
      <c r="F120" s="52">
        <f>G120+H120+I120</f>
        <v>29.320007</v>
      </c>
      <c r="G120" s="52">
        <v>3.315</v>
      </c>
      <c r="H120" s="52">
        <v>7.2</v>
      </c>
      <c r="I120" s="52">
        <v>18.805007</v>
      </c>
      <c r="J120" s="31">
        <v>2335.09</v>
      </c>
      <c r="K120" s="69">
        <v>18.805007</v>
      </c>
      <c r="L120" s="31">
        <v>2335.09</v>
      </c>
      <c r="M120" s="76">
        <f t="shared" si="25"/>
        <v>0.008053225785729886</v>
      </c>
      <c r="N120" s="62">
        <v>238.5</v>
      </c>
      <c r="O120" s="62">
        <f t="shared" si="26"/>
        <v>1.9206943498965778</v>
      </c>
      <c r="P120" s="62">
        <f t="shared" si="27"/>
        <v>483.1935471437932</v>
      </c>
      <c r="Q120" s="86">
        <f t="shared" si="28"/>
        <v>115.24166099379468</v>
      </c>
    </row>
    <row r="121" spans="1:17" s="14" customFormat="1" ht="12.75" customHeight="1">
      <c r="A121" s="368"/>
      <c r="B121" s="139" t="s">
        <v>299</v>
      </c>
      <c r="C121" s="138" t="s">
        <v>268</v>
      </c>
      <c r="D121" s="47">
        <v>72</v>
      </c>
      <c r="E121" s="30">
        <v>2005</v>
      </c>
      <c r="F121" s="52">
        <v>60.5</v>
      </c>
      <c r="G121" s="52">
        <v>15.01</v>
      </c>
      <c r="H121" s="52">
        <v>1.51</v>
      </c>
      <c r="I121" s="52">
        <v>43.98</v>
      </c>
      <c r="J121" s="31">
        <v>5350</v>
      </c>
      <c r="K121" s="69">
        <f>I121/J121*L121</f>
        <v>43.98</v>
      </c>
      <c r="L121" s="31">
        <v>5350</v>
      </c>
      <c r="M121" s="76">
        <f t="shared" si="25"/>
        <v>0.008220560747663551</v>
      </c>
      <c r="N121" s="62">
        <f>257.6*1.09</f>
        <v>280.78400000000005</v>
      </c>
      <c r="O121" s="62">
        <f t="shared" si="26"/>
        <v>2.308201928971963</v>
      </c>
      <c r="P121" s="62">
        <f t="shared" si="27"/>
        <v>493.233644859813</v>
      </c>
      <c r="Q121" s="86">
        <f t="shared" si="28"/>
        <v>138.49211573831775</v>
      </c>
    </row>
    <row r="122" spans="1:17" s="14" customFormat="1" ht="12.75" customHeight="1">
      <c r="A122" s="368"/>
      <c r="B122" s="30" t="s">
        <v>1058</v>
      </c>
      <c r="C122" s="138" t="s">
        <v>1064</v>
      </c>
      <c r="D122" s="47">
        <v>27</v>
      </c>
      <c r="E122" s="30">
        <v>1930</v>
      </c>
      <c r="F122" s="52">
        <v>25.2949</v>
      </c>
      <c r="G122" s="52">
        <v>5.355</v>
      </c>
      <c r="H122" s="52">
        <v>4.24</v>
      </c>
      <c r="I122" s="52">
        <v>15.6999</v>
      </c>
      <c r="J122" s="31">
        <v>2102.97</v>
      </c>
      <c r="K122" s="69">
        <v>15.6999</v>
      </c>
      <c r="L122" s="31">
        <v>1909.81</v>
      </c>
      <c r="M122" s="76">
        <f t="shared" si="25"/>
        <v>0.008220660693995737</v>
      </c>
      <c r="N122" s="62">
        <v>249.91</v>
      </c>
      <c r="O122" s="62">
        <f t="shared" si="26"/>
        <v>2.0544253140364748</v>
      </c>
      <c r="P122" s="62">
        <f t="shared" si="27"/>
        <v>493.2396416397442</v>
      </c>
      <c r="Q122" s="86">
        <f t="shared" si="28"/>
        <v>123.26551884218847</v>
      </c>
    </row>
    <row r="123" spans="1:17" s="14" customFormat="1" ht="12.75" customHeight="1">
      <c r="A123" s="368"/>
      <c r="B123" s="30" t="s">
        <v>540</v>
      </c>
      <c r="C123" s="89" t="s">
        <v>1077</v>
      </c>
      <c r="D123" s="92">
        <v>20</v>
      </c>
      <c r="E123" s="95">
        <v>1975</v>
      </c>
      <c r="F123" s="289">
        <v>14.881</v>
      </c>
      <c r="G123" s="289">
        <v>2.193</v>
      </c>
      <c r="H123" s="289">
        <v>3.2</v>
      </c>
      <c r="I123" s="289">
        <v>9.488</v>
      </c>
      <c r="J123" s="99">
        <v>1147.92</v>
      </c>
      <c r="K123" s="102">
        <v>9.488</v>
      </c>
      <c r="L123" s="99">
        <v>1147.92</v>
      </c>
      <c r="M123" s="105">
        <v>0.008265384347341278</v>
      </c>
      <c r="N123" s="112">
        <v>306.39900000000006</v>
      </c>
      <c r="O123" s="112">
        <v>2.5325054986410205</v>
      </c>
      <c r="P123" s="112">
        <v>495.92306084047664</v>
      </c>
      <c r="Q123" s="312">
        <v>151.95032991846125</v>
      </c>
    </row>
    <row r="124" spans="1:17" s="14" customFormat="1" ht="12.75" customHeight="1">
      <c r="A124" s="368"/>
      <c r="B124" s="30" t="s">
        <v>892</v>
      </c>
      <c r="C124" s="138" t="s">
        <v>853</v>
      </c>
      <c r="D124" s="47">
        <v>20</v>
      </c>
      <c r="E124" s="30" t="s">
        <v>105</v>
      </c>
      <c r="F124" s="52">
        <f>G124+H124+I124</f>
        <v>13.398</v>
      </c>
      <c r="G124" s="52">
        <v>1.479</v>
      </c>
      <c r="H124" s="52">
        <v>3.2</v>
      </c>
      <c r="I124" s="52">
        <v>8.719</v>
      </c>
      <c r="J124" s="31">
        <v>1053.14</v>
      </c>
      <c r="K124" s="69">
        <f>I124</f>
        <v>8.719</v>
      </c>
      <c r="L124" s="31">
        <f>J124</f>
        <v>1053.14</v>
      </c>
      <c r="M124" s="76">
        <f>K124/L124</f>
        <v>0.008279051218261578</v>
      </c>
      <c r="N124" s="62">
        <v>171</v>
      </c>
      <c r="O124" s="62">
        <f>M124*N124</f>
        <v>1.4157177583227298</v>
      </c>
      <c r="P124" s="62">
        <f>M124*60*1000</f>
        <v>496.7430730956946</v>
      </c>
      <c r="Q124" s="86">
        <f>P124*N124/1000</f>
        <v>84.94306549936378</v>
      </c>
    </row>
    <row r="125" spans="1:17" s="14" customFormat="1" ht="12.75" customHeight="1">
      <c r="A125" s="368"/>
      <c r="B125" s="139" t="s">
        <v>385</v>
      </c>
      <c r="C125" s="26" t="s">
        <v>363</v>
      </c>
      <c r="D125" s="44">
        <v>21</v>
      </c>
      <c r="E125" s="27">
        <v>2000</v>
      </c>
      <c r="F125" s="50">
        <v>14.559</v>
      </c>
      <c r="G125" s="50">
        <v>2.762135</v>
      </c>
      <c r="H125" s="50">
        <v>2.64</v>
      </c>
      <c r="I125" s="50">
        <v>9.156864</v>
      </c>
      <c r="J125" s="28">
        <v>1105.27</v>
      </c>
      <c r="K125" s="66">
        <v>9.156864</v>
      </c>
      <c r="L125" s="28">
        <v>1105.27</v>
      </c>
      <c r="M125" s="73">
        <v>0.008284730427859257</v>
      </c>
      <c r="N125" s="59">
        <v>282.96400000000006</v>
      </c>
      <c r="O125" s="59">
        <v>2.3442804607887675</v>
      </c>
      <c r="P125" s="59">
        <v>497.0838256715555</v>
      </c>
      <c r="Q125" s="108">
        <v>140.65682764732605</v>
      </c>
    </row>
    <row r="126" spans="1:17" s="14" customFormat="1" ht="12.75" customHeight="1">
      <c r="A126" s="368"/>
      <c r="B126" s="139" t="s">
        <v>49</v>
      </c>
      <c r="C126" s="138" t="s">
        <v>31</v>
      </c>
      <c r="D126" s="47">
        <v>12</v>
      </c>
      <c r="E126" s="30" t="s">
        <v>28</v>
      </c>
      <c r="F126" s="52">
        <f>+G126+H126+I126</f>
        <v>8.838</v>
      </c>
      <c r="G126" s="52">
        <v>1.097668</v>
      </c>
      <c r="H126" s="52">
        <v>1.92</v>
      </c>
      <c r="I126" s="52">
        <v>5.820332</v>
      </c>
      <c r="J126" s="31">
        <v>699.92</v>
      </c>
      <c r="K126" s="69">
        <v>5.820332</v>
      </c>
      <c r="L126" s="31">
        <v>699.92</v>
      </c>
      <c r="M126" s="76">
        <f aca="true" t="shared" si="29" ref="M126:M131">K126/L126</f>
        <v>0.008315710366899074</v>
      </c>
      <c r="N126" s="62">
        <v>247</v>
      </c>
      <c r="O126" s="62">
        <f aca="true" t="shared" si="30" ref="O126:O131">M126*N126</f>
        <v>2.0539804606240715</v>
      </c>
      <c r="P126" s="62">
        <f aca="true" t="shared" si="31" ref="P126:P131">M126*60*1000</f>
        <v>498.94262201394446</v>
      </c>
      <c r="Q126" s="86">
        <f aca="true" t="shared" si="32" ref="Q126:Q131">P126*N126/1000</f>
        <v>123.23882763744427</v>
      </c>
    </row>
    <row r="127" spans="1:17" s="14" customFormat="1" ht="12.75" customHeight="1">
      <c r="A127" s="368"/>
      <c r="B127" s="30" t="s">
        <v>1058</v>
      </c>
      <c r="C127" s="138" t="s">
        <v>1065</v>
      </c>
      <c r="D127" s="47">
        <v>36</v>
      </c>
      <c r="E127" s="30">
        <v>1984</v>
      </c>
      <c r="F127" s="52">
        <v>25</v>
      </c>
      <c r="G127" s="52">
        <v>2.7246</v>
      </c>
      <c r="H127" s="52">
        <v>3.54</v>
      </c>
      <c r="I127" s="52">
        <v>18.7354</v>
      </c>
      <c r="J127" s="31">
        <v>2244.48</v>
      </c>
      <c r="K127" s="69">
        <v>18.7354</v>
      </c>
      <c r="L127" s="31">
        <v>2244.48</v>
      </c>
      <c r="M127" s="76">
        <f t="shared" si="29"/>
        <v>0.008347323210721413</v>
      </c>
      <c r="N127" s="62">
        <v>249.91</v>
      </c>
      <c r="O127" s="62">
        <f t="shared" si="30"/>
        <v>2.086079543591388</v>
      </c>
      <c r="P127" s="62">
        <f t="shared" si="31"/>
        <v>500.8393926432848</v>
      </c>
      <c r="Q127" s="86">
        <f t="shared" si="32"/>
        <v>125.16477261548329</v>
      </c>
    </row>
    <row r="128" spans="1:17" s="14" customFormat="1" ht="12.75" customHeight="1">
      <c r="A128" s="368"/>
      <c r="B128" s="30" t="s">
        <v>892</v>
      </c>
      <c r="C128" s="138" t="s">
        <v>854</v>
      </c>
      <c r="D128" s="47">
        <v>30</v>
      </c>
      <c r="E128" s="30" t="s">
        <v>105</v>
      </c>
      <c r="F128" s="52">
        <f>G128+H128+I128</f>
        <v>22.7046</v>
      </c>
      <c r="G128" s="52">
        <v>3.294</v>
      </c>
      <c r="H128" s="52">
        <v>4.8</v>
      </c>
      <c r="I128" s="52">
        <v>14.6106</v>
      </c>
      <c r="J128" s="31">
        <v>1717.43</v>
      </c>
      <c r="K128" s="69">
        <f>I128</f>
        <v>14.6106</v>
      </c>
      <c r="L128" s="31">
        <f>J128</f>
        <v>1717.43</v>
      </c>
      <c r="M128" s="76">
        <f t="shared" si="29"/>
        <v>0.00850724629242531</v>
      </c>
      <c r="N128" s="62">
        <v>171</v>
      </c>
      <c r="O128" s="62">
        <f t="shared" si="30"/>
        <v>1.4547391160047278</v>
      </c>
      <c r="P128" s="62">
        <f t="shared" si="31"/>
        <v>510.43477754551856</v>
      </c>
      <c r="Q128" s="86">
        <f t="shared" si="32"/>
        <v>87.28434696028367</v>
      </c>
    </row>
    <row r="129" spans="1:17" s="14" customFormat="1" ht="12.75" customHeight="1">
      <c r="A129" s="368"/>
      <c r="B129" s="30" t="s">
        <v>1058</v>
      </c>
      <c r="C129" s="138" t="s">
        <v>1066</v>
      </c>
      <c r="D129" s="47">
        <v>6</v>
      </c>
      <c r="E129" s="30">
        <v>1933</v>
      </c>
      <c r="F129" s="52">
        <v>3.59</v>
      </c>
      <c r="G129" s="52">
        <v>0.8845</v>
      </c>
      <c r="H129" s="52">
        <v>0.06</v>
      </c>
      <c r="I129" s="52">
        <v>2.6455</v>
      </c>
      <c r="J129" s="31">
        <v>436.23</v>
      </c>
      <c r="K129" s="69">
        <v>2.5705</v>
      </c>
      <c r="L129" s="31">
        <v>299.47</v>
      </c>
      <c r="M129" s="76">
        <f t="shared" si="29"/>
        <v>0.008583497512271679</v>
      </c>
      <c r="N129" s="62">
        <v>249.91</v>
      </c>
      <c r="O129" s="62">
        <f t="shared" si="30"/>
        <v>2.1451018632918153</v>
      </c>
      <c r="P129" s="62">
        <f t="shared" si="31"/>
        <v>515.0098507363008</v>
      </c>
      <c r="Q129" s="86">
        <f t="shared" si="32"/>
        <v>128.70611179750892</v>
      </c>
    </row>
    <row r="130" spans="1:17" s="14" customFormat="1" ht="12.75" customHeight="1">
      <c r="A130" s="368"/>
      <c r="B130" s="30" t="s">
        <v>892</v>
      </c>
      <c r="C130" s="138" t="s">
        <v>855</v>
      </c>
      <c r="D130" s="47">
        <v>17</v>
      </c>
      <c r="E130" s="30">
        <v>2007</v>
      </c>
      <c r="F130" s="52">
        <f>G130+H130+I130</f>
        <v>19.393</v>
      </c>
      <c r="G130" s="52">
        <v>1.9649</v>
      </c>
      <c r="H130" s="52">
        <v>3.12</v>
      </c>
      <c r="I130" s="52">
        <v>14.3081</v>
      </c>
      <c r="J130" s="31">
        <v>1666.34</v>
      </c>
      <c r="K130" s="69">
        <f>I130</f>
        <v>14.3081</v>
      </c>
      <c r="L130" s="31">
        <f>J130</f>
        <v>1666.34</v>
      </c>
      <c r="M130" s="76">
        <f t="shared" si="29"/>
        <v>0.008586542962420635</v>
      </c>
      <c r="N130" s="62">
        <v>171</v>
      </c>
      <c r="O130" s="62">
        <f t="shared" si="30"/>
        <v>1.4682988465739286</v>
      </c>
      <c r="P130" s="62">
        <f t="shared" si="31"/>
        <v>515.192577745238</v>
      </c>
      <c r="Q130" s="86">
        <f t="shared" si="32"/>
        <v>88.09793079443571</v>
      </c>
    </row>
    <row r="131" spans="1:17" s="14" customFormat="1" ht="12.75" customHeight="1">
      <c r="A131" s="368"/>
      <c r="B131" s="139" t="s">
        <v>172</v>
      </c>
      <c r="C131" s="138" t="s">
        <v>174</v>
      </c>
      <c r="D131" s="47">
        <v>50</v>
      </c>
      <c r="E131" s="30">
        <v>1980</v>
      </c>
      <c r="F131" s="52">
        <v>34.442</v>
      </c>
      <c r="G131" s="52">
        <v>4.575</v>
      </c>
      <c r="H131" s="52">
        <v>7.92</v>
      </c>
      <c r="I131" s="52">
        <v>21.947</v>
      </c>
      <c r="J131" s="31">
        <v>2544.91</v>
      </c>
      <c r="K131" s="69">
        <v>21.947</v>
      </c>
      <c r="L131" s="31">
        <v>2544.91</v>
      </c>
      <c r="M131" s="76">
        <f t="shared" si="29"/>
        <v>0.008623880608744514</v>
      </c>
      <c r="N131" s="62">
        <v>198.7</v>
      </c>
      <c r="O131" s="62">
        <f t="shared" si="30"/>
        <v>1.7135650769575348</v>
      </c>
      <c r="P131" s="62">
        <f t="shared" si="31"/>
        <v>517.4328365246707</v>
      </c>
      <c r="Q131" s="86">
        <f t="shared" si="32"/>
        <v>102.81390461745207</v>
      </c>
    </row>
    <row r="132" spans="1:17" s="14" customFormat="1" ht="12.75" customHeight="1">
      <c r="A132" s="368"/>
      <c r="B132" s="139" t="s">
        <v>517</v>
      </c>
      <c r="C132" s="89" t="s">
        <v>1078</v>
      </c>
      <c r="D132" s="92">
        <v>13</v>
      </c>
      <c r="E132" s="95">
        <v>1962</v>
      </c>
      <c r="F132" s="289">
        <v>8.295</v>
      </c>
      <c r="G132" s="289">
        <v>0.68952</v>
      </c>
      <c r="H132" s="289">
        <v>2.56</v>
      </c>
      <c r="I132" s="289">
        <v>5.045478</v>
      </c>
      <c r="J132" s="99">
        <v>583.82</v>
      </c>
      <c r="K132" s="102">
        <v>5.045478</v>
      </c>
      <c r="L132" s="99">
        <v>583.82</v>
      </c>
      <c r="M132" s="105">
        <v>0.008642180809153506</v>
      </c>
      <c r="N132" s="112">
        <v>235.113</v>
      </c>
      <c r="O132" s="112">
        <v>2.031889056582508</v>
      </c>
      <c r="P132" s="112">
        <v>518.5308485492104</v>
      </c>
      <c r="Q132" s="312">
        <v>121.91334339495052</v>
      </c>
    </row>
    <row r="133" spans="1:17" s="14" customFormat="1" ht="12.75" customHeight="1">
      <c r="A133" s="368"/>
      <c r="B133" s="139" t="s">
        <v>354</v>
      </c>
      <c r="C133" s="138" t="s">
        <v>329</v>
      </c>
      <c r="D133" s="47">
        <v>40</v>
      </c>
      <c r="E133" s="30">
        <v>1990</v>
      </c>
      <c r="F133" s="52">
        <f>G133+H133+I133</f>
        <v>29.5</v>
      </c>
      <c r="G133" s="52">
        <v>2.83</v>
      </c>
      <c r="H133" s="52">
        <v>6.4</v>
      </c>
      <c r="I133" s="52">
        <v>20.27</v>
      </c>
      <c r="J133" s="31">
        <v>2290.61</v>
      </c>
      <c r="K133" s="69">
        <v>20.27</v>
      </c>
      <c r="L133" s="31">
        <v>2290.61</v>
      </c>
      <c r="M133" s="76">
        <f>K133/L133</f>
        <v>0.008849171181475676</v>
      </c>
      <c r="N133" s="62">
        <v>209.8</v>
      </c>
      <c r="O133" s="62">
        <f>M133*N133*1.09</f>
        <v>2.0236461641222205</v>
      </c>
      <c r="P133" s="62">
        <f>M133*60*1000</f>
        <v>530.9502708885406</v>
      </c>
      <c r="Q133" s="86">
        <f>P133*N133/1000</f>
        <v>111.39336683241582</v>
      </c>
    </row>
    <row r="134" spans="1:17" s="14" customFormat="1" ht="12.75" customHeight="1">
      <c r="A134" s="368"/>
      <c r="B134" s="139" t="s">
        <v>472</v>
      </c>
      <c r="C134" s="26" t="s">
        <v>1079</v>
      </c>
      <c r="D134" s="44">
        <v>55</v>
      </c>
      <c r="E134" s="27">
        <v>1990</v>
      </c>
      <c r="F134" s="50">
        <v>50.957</v>
      </c>
      <c r="G134" s="50">
        <v>7.108941</v>
      </c>
      <c r="H134" s="50">
        <v>12.56</v>
      </c>
      <c r="I134" s="50">
        <v>31.28807</v>
      </c>
      <c r="J134" s="28">
        <v>3527.73</v>
      </c>
      <c r="K134" s="66">
        <v>31.28807</v>
      </c>
      <c r="L134" s="28">
        <v>3527.73</v>
      </c>
      <c r="M134" s="73">
        <v>0.008869179330617706</v>
      </c>
      <c r="N134" s="59">
        <v>274.68</v>
      </c>
      <c r="O134" s="59">
        <v>2.4361861785340717</v>
      </c>
      <c r="P134" s="59">
        <v>532.1507598370624</v>
      </c>
      <c r="Q134" s="108">
        <v>146.17117071204433</v>
      </c>
    </row>
    <row r="135" spans="1:17" s="14" customFormat="1" ht="12.75" customHeight="1">
      <c r="A135" s="368"/>
      <c r="B135" s="139" t="s">
        <v>172</v>
      </c>
      <c r="C135" s="138" t="s">
        <v>175</v>
      </c>
      <c r="D135" s="47">
        <v>22</v>
      </c>
      <c r="E135" s="30">
        <v>1979</v>
      </c>
      <c r="F135" s="52">
        <v>15.073</v>
      </c>
      <c r="G135" s="52">
        <v>1.299</v>
      </c>
      <c r="H135" s="52">
        <v>3.52</v>
      </c>
      <c r="I135" s="52">
        <v>10.254</v>
      </c>
      <c r="J135" s="31">
        <v>1154.82</v>
      </c>
      <c r="K135" s="69">
        <v>10.254</v>
      </c>
      <c r="L135" s="31">
        <v>1154.82</v>
      </c>
      <c r="M135" s="76">
        <f>K135/L135</f>
        <v>0.008879305865849223</v>
      </c>
      <c r="N135" s="62">
        <v>198.7</v>
      </c>
      <c r="O135" s="62">
        <f>M135*N135</f>
        <v>1.7643180755442405</v>
      </c>
      <c r="P135" s="62">
        <f>M135*60*1000</f>
        <v>532.7583519509533</v>
      </c>
      <c r="Q135" s="86">
        <f>P135*N135/1000</f>
        <v>105.8590845326544</v>
      </c>
    </row>
    <row r="136" spans="1:17" s="14" customFormat="1" ht="12.75" customHeight="1">
      <c r="A136" s="368"/>
      <c r="B136" s="30" t="s">
        <v>540</v>
      </c>
      <c r="C136" s="89" t="s">
        <v>1080</v>
      </c>
      <c r="D136" s="92">
        <v>20</v>
      </c>
      <c r="E136" s="95">
        <v>1975</v>
      </c>
      <c r="F136" s="289">
        <v>15.179</v>
      </c>
      <c r="G136" s="289">
        <v>1.9125</v>
      </c>
      <c r="H136" s="289">
        <v>3.2</v>
      </c>
      <c r="I136" s="289">
        <v>10.0665</v>
      </c>
      <c r="J136" s="99">
        <v>1127.03</v>
      </c>
      <c r="K136" s="102">
        <v>10.0665</v>
      </c>
      <c r="L136" s="99">
        <v>1127.03</v>
      </c>
      <c r="M136" s="105">
        <v>0.00893188291349831</v>
      </c>
      <c r="N136" s="112">
        <v>306.39900000000006</v>
      </c>
      <c r="O136" s="112">
        <v>2.7367199928129695</v>
      </c>
      <c r="P136" s="112">
        <v>535.9129748098986</v>
      </c>
      <c r="Q136" s="312">
        <v>164.20319956877816</v>
      </c>
    </row>
    <row r="137" spans="1:17" s="14" customFormat="1" ht="12.75" customHeight="1">
      <c r="A137" s="368"/>
      <c r="B137" s="139" t="s">
        <v>299</v>
      </c>
      <c r="C137" s="138" t="s">
        <v>266</v>
      </c>
      <c r="D137" s="47">
        <v>22</v>
      </c>
      <c r="E137" s="30">
        <v>2006</v>
      </c>
      <c r="F137" s="52">
        <v>21.52</v>
      </c>
      <c r="G137" s="52">
        <v>4.50891</v>
      </c>
      <c r="H137" s="52">
        <v>1.69979</v>
      </c>
      <c r="I137" s="52">
        <f>F137-G137-H137</f>
        <v>15.3113</v>
      </c>
      <c r="J137" s="31">
        <v>1698.17</v>
      </c>
      <c r="K137" s="69">
        <f>I137/J137*L137</f>
        <v>15.3113</v>
      </c>
      <c r="L137" s="31">
        <v>1698.17</v>
      </c>
      <c r="M137" s="76">
        <f>K137/L137</f>
        <v>0.00901635289753087</v>
      </c>
      <c r="N137" s="62">
        <f>257.6*1.09</f>
        <v>280.78400000000005</v>
      </c>
      <c r="O137" s="62">
        <f>M137*N137</f>
        <v>2.5316476319803085</v>
      </c>
      <c r="P137" s="62">
        <f>M137*60*1000</f>
        <v>540.9811738518523</v>
      </c>
      <c r="Q137" s="86">
        <f>P137*N137/1000</f>
        <v>151.89885791881852</v>
      </c>
    </row>
    <row r="138" spans="1:17" s="14" customFormat="1" ht="12.75" customHeight="1">
      <c r="A138" s="368"/>
      <c r="B138" s="139" t="s">
        <v>299</v>
      </c>
      <c r="C138" s="138" t="s">
        <v>261</v>
      </c>
      <c r="D138" s="47">
        <v>18</v>
      </c>
      <c r="E138" s="30">
        <v>2006</v>
      </c>
      <c r="F138" s="52">
        <v>22.41</v>
      </c>
      <c r="G138" s="52">
        <v>2.855498</v>
      </c>
      <c r="H138" s="52">
        <v>1.6</v>
      </c>
      <c r="I138" s="52">
        <f>F138-G138-H138</f>
        <v>17.954501999999998</v>
      </c>
      <c r="J138" s="31">
        <v>1988.27</v>
      </c>
      <c r="K138" s="69">
        <f>I138/J138*L138</f>
        <v>13.670027044928505</v>
      </c>
      <c r="L138" s="31">
        <v>1513.81</v>
      </c>
      <c r="M138" s="76">
        <f>K138/L138</f>
        <v>0.009030213200420465</v>
      </c>
      <c r="N138" s="62">
        <f>257.6*1.09</f>
        <v>280.78400000000005</v>
      </c>
      <c r="O138" s="62">
        <f>M138*N138</f>
        <v>2.5355393832668605</v>
      </c>
      <c r="P138" s="62">
        <f>M138*60*1000</f>
        <v>541.812792025228</v>
      </c>
      <c r="Q138" s="86">
        <f>P138*N138/1000</f>
        <v>152.13236299601164</v>
      </c>
    </row>
    <row r="139" spans="1:17" s="14" customFormat="1" ht="11.25" customHeight="1">
      <c r="A139" s="368"/>
      <c r="B139" s="139" t="s">
        <v>172</v>
      </c>
      <c r="C139" s="138" t="s">
        <v>176</v>
      </c>
      <c r="D139" s="47">
        <v>30</v>
      </c>
      <c r="E139" s="30">
        <v>1992</v>
      </c>
      <c r="F139" s="52">
        <v>21.96</v>
      </c>
      <c r="G139" s="52">
        <v>2.299</v>
      </c>
      <c r="H139" s="52">
        <v>4.8</v>
      </c>
      <c r="I139" s="52">
        <v>14.861</v>
      </c>
      <c r="J139" s="31">
        <v>1637.91</v>
      </c>
      <c r="K139" s="69">
        <v>14.861</v>
      </c>
      <c r="L139" s="31">
        <v>1637.91</v>
      </c>
      <c r="M139" s="76">
        <f>K139/L139</f>
        <v>0.009073148097270303</v>
      </c>
      <c r="N139" s="62">
        <v>198.7</v>
      </c>
      <c r="O139" s="62">
        <f>M139*N139</f>
        <v>1.802834526927609</v>
      </c>
      <c r="P139" s="62">
        <f>M139*60*1000</f>
        <v>544.3888858362182</v>
      </c>
      <c r="Q139" s="86">
        <f>P139*N139/1000</f>
        <v>108.17007161565655</v>
      </c>
    </row>
    <row r="140" spans="1:17" s="14" customFormat="1" ht="12.75" customHeight="1">
      <c r="A140" s="368"/>
      <c r="B140" s="30" t="s">
        <v>540</v>
      </c>
      <c r="C140" s="89" t="s">
        <v>519</v>
      </c>
      <c r="D140" s="92">
        <v>21</v>
      </c>
      <c r="E140" s="95">
        <v>2010</v>
      </c>
      <c r="F140" s="289">
        <v>11.568</v>
      </c>
      <c r="G140" s="289">
        <v>0.204</v>
      </c>
      <c r="H140" s="289">
        <v>2</v>
      </c>
      <c r="I140" s="289">
        <v>9.364001</v>
      </c>
      <c r="J140" s="99">
        <v>1013.26</v>
      </c>
      <c r="K140" s="102">
        <v>9.364001</v>
      </c>
      <c r="L140" s="99">
        <v>1013.26</v>
      </c>
      <c r="M140" s="105">
        <v>0.009241459250340485</v>
      </c>
      <c r="N140" s="112">
        <v>306.39900000000006</v>
      </c>
      <c r="O140" s="112">
        <v>2.8315738728450746</v>
      </c>
      <c r="P140" s="112">
        <v>554.4875550204291</v>
      </c>
      <c r="Q140" s="312">
        <v>169.8944323707045</v>
      </c>
    </row>
    <row r="141" spans="1:17" s="14" customFormat="1" ht="12.75" customHeight="1">
      <c r="A141" s="368"/>
      <c r="B141" s="30" t="s">
        <v>655</v>
      </c>
      <c r="C141" s="145" t="s">
        <v>622</v>
      </c>
      <c r="D141" s="146">
        <v>17</v>
      </c>
      <c r="E141" s="147">
        <v>2009</v>
      </c>
      <c r="F141" s="290">
        <v>17.38</v>
      </c>
      <c r="G141" s="290">
        <v>0</v>
      </c>
      <c r="H141" s="290">
        <v>3.7223</v>
      </c>
      <c r="I141" s="290">
        <v>13.6577</v>
      </c>
      <c r="J141" s="148">
        <v>1463.65</v>
      </c>
      <c r="K141" s="149">
        <v>13.6577</v>
      </c>
      <c r="L141" s="148">
        <v>1463.65</v>
      </c>
      <c r="M141" s="76">
        <f>K141/L141</f>
        <v>0.009331260888873706</v>
      </c>
      <c r="N141" s="62">
        <v>219.7</v>
      </c>
      <c r="O141" s="62">
        <f>M141*N141</f>
        <v>2.050078017285553</v>
      </c>
      <c r="P141" s="62">
        <f>M141*60*1000</f>
        <v>559.8756533324224</v>
      </c>
      <c r="Q141" s="86">
        <f>P141*N141/1000</f>
        <v>123.0046810371332</v>
      </c>
    </row>
    <row r="142" spans="1:17" s="14" customFormat="1" ht="12.75" customHeight="1">
      <c r="A142" s="368"/>
      <c r="B142" s="30" t="s">
        <v>696</v>
      </c>
      <c r="C142" s="138" t="s">
        <v>656</v>
      </c>
      <c r="D142" s="47">
        <v>30</v>
      </c>
      <c r="E142" s="30">
        <v>2000</v>
      </c>
      <c r="F142" s="52">
        <v>21.08</v>
      </c>
      <c r="G142" s="155">
        <v>3.17918</v>
      </c>
      <c r="H142" s="52">
        <v>4.72</v>
      </c>
      <c r="I142" s="52">
        <v>13.1808</v>
      </c>
      <c r="J142" s="31">
        <v>1411.56</v>
      </c>
      <c r="K142" s="69">
        <v>13.1808</v>
      </c>
      <c r="L142" s="31">
        <v>1411.56</v>
      </c>
      <c r="M142" s="76">
        <f>K142/L142</f>
        <v>0.009337753974326277</v>
      </c>
      <c r="N142" s="62">
        <v>204.92</v>
      </c>
      <c r="O142" s="62">
        <f>K142*N142/J142</f>
        <v>1.9134925444189406</v>
      </c>
      <c r="P142" s="62">
        <f>M142*60*1000</f>
        <v>560.2652384595765</v>
      </c>
      <c r="Q142" s="86">
        <f>O142*60</f>
        <v>114.80955266513644</v>
      </c>
    </row>
    <row r="143" spans="1:17" s="14" customFormat="1" ht="12.75" customHeight="1">
      <c r="A143" s="368"/>
      <c r="B143" s="139" t="s">
        <v>505</v>
      </c>
      <c r="C143" s="35" t="s">
        <v>484</v>
      </c>
      <c r="D143" s="45">
        <v>50</v>
      </c>
      <c r="E143" s="36">
        <v>1993</v>
      </c>
      <c r="F143" s="51">
        <v>33.826</v>
      </c>
      <c r="G143" s="51">
        <v>2.891735</v>
      </c>
      <c r="H143" s="51">
        <v>7.84</v>
      </c>
      <c r="I143" s="51">
        <v>23.094264000000003</v>
      </c>
      <c r="J143" s="37">
        <v>2469.68</v>
      </c>
      <c r="K143" s="67">
        <v>23.094264000000003</v>
      </c>
      <c r="L143" s="37">
        <v>2469.68</v>
      </c>
      <c r="M143" s="74">
        <v>0.009351115934048138</v>
      </c>
      <c r="N143" s="60">
        <v>292.19</v>
      </c>
      <c r="O143" s="60">
        <v>2.732302564769525</v>
      </c>
      <c r="P143" s="60">
        <v>561.0669560428883</v>
      </c>
      <c r="Q143" s="111">
        <v>163.93815388617153</v>
      </c>
    </row>
    <row r="144" spans="1:17" s="14" customFormat="1" ht="12.75" customHeight="1">
      <c r="A144" s="368"/>
      <c r="B144" s="139" t="s">
        <v>472</v>
      </c>
      <c r="C144" s="26" t="s">
        <v>1081</v>
      </c>
      <c r="D144" s="44">
        <v>55</v>
      </c>
      <c r="E144" s="27">
        <v>1993</v>
      </c>
      <c r="F144" s="50">
        <v>49.432</v>
      </c>
      <c r="G144" s="50">
        <v>7.66683</v>
      </c>
      <c r="H144" s="50">
        <v>8.64</v>
      </c>
      <c r="I144" s="50">
        <v>33.125173</v>
      </c>
      <c r="J144" s="28">
        <v>3524.86</v>
      </c>
      <c r="K144" s="66">
        <v>33.125173</v>
      </c>
      <c r="L144" s="28">
        <v>3524.86</v>
      </c>
      <c r="M144" s="73">
        <v>0.009397585436017316</v>
      </c>
      <c r="N144" s="59">
        <v>271.628</v>
      </c>
      <c r="O144" s="59">
        <v>2.5526473368145113</v>
      </c>
      <c r="P144" s="59">
        <v>563.8551261610389</v>
      </c>
      <c r="Q144" s="108">
        <v>153.15884020887069</v>
      </c>
    </row>
    <row r="145" spans="1:17" s="14" customFormat="1" ht="12.75" customHeight="1">
      <c r="A145" s="368"/>
      <c r="B145" s="139" t="s">
        <v>472</v>
      </c>
      <c r="C145" s="26" t="s">
        <v>1082</v>
      </c>
      <c r="D145" s="44">
        <v>25</v>
      </c>
      <c r="E145" s="27">
        <v>1978</v>
      </c>
      <c r="F145" s="50">
        <v>15.16</v>
      </c>
      <c r="G145" s="50">
        <v>2.091</v>
      </c>
      <c r="H145" s="50">
        <v>1</v>
      </c>
      <c r="I145" s="50">
        <v>12.069</v>
      </c>
      <c r="J145" s="28">
        <v>1284.25</v>
      </c>
      <c r="K145" s="66">
        <v>12.069</v>
      </c>
      <c r="L145" s="28">
        <v>1284.25</v>
      </c>
      <c r="M145" s="73">
        <v>0.00939770293945883</v>
      </c>
      <c r="N145" s="59">
        <v>274.68</v>
      </c>
      <c r="O145" s="59">
        <v>2.5813610434105514</v>
      </c>
      <c r="P145" s="59">
        <v>563.8621763675297</v>
      </c>
      <c r="Q145" s="108">
        <v>154.88166260463308</v>
      </c>
    </row>
    <row r="146" spans="1:17" s="14" customFormat="1" ht="12.75" customHeight="1">
      <c r="A146" s="368"/>
      <c r="B146" s="30" t="s">
        <v>992</v>
      </c>
      <c r="C146" s="138" t="s">
        <v>943</v>
      </c>
      <c r="D146" s="47">
        <v>49</v>
      </c>
      <c r="E146" s="30">
        <v>2007</v>
      </c>
      <c r="F146" s="52">
        <v>36.852</v>
      </c>
      <c r="G146" s="52">
        <v>8.590358</v>
      </c>
      <c r="H146" s="52">
        <v>4</v>
      </c>
      <c r="I146" s="52">
        <v>24.261643</v>
      </c>
      <c r="J146" s="31">
        <v>2531.39</v>
      </c>
      <c r="K146" s="69">
        <v>24.261643</v>
      </c>
      <c r="L146" s="31">
        <v>2531.39</v>
      </c>
      <c r="M146" s="76">
        <v>0.00958431652175287</v>
      </c>
      <c r="N146" s="62">
        <v>264.434</v>
      </c>
      <c r="O146" s="62">
        <v>2.534419155113199</v>
      </c>
      <c r="P146" s="62">
        <v>575.0589913051722</v>
      </c>
      <c r="Q146" s="86">
        <v>152.0651493067919</v>
      </c>
    </row>
    <row r="147" spans="1:17" s="14" customFormat="1" ht="12.75" customHeight="1">
      <c r="A147" s="368"/>
      <c r="B147" s="139" t="s">
        <v>472</v>
      </c>
      <c r="C147" s="26" t="s">
        <v>439</v>
      </c>
      <c r="D147" s="44">
        <v>54</v>
      </c>
      <c r="E147" s="27">
        <v>1992</v>
      </c>
      <c r="F147" s="50">
        <v>40.484</v>
      </c>
      <c r="G147" s="50">
        <v>6.153405</v>
      </c>
      <c r="H147" s="50">
        <v>8.64</v>
      </c>
      <c r="I147" s="50">
        <v>25.690594</v>
      </c>
      <c r="J147" s="28">
        <v>2632.94</v>
      </c>
      <c r="K147" s="66">
        <v>25.690594</v>
      </c>
      <c r="L147" s="28">
        <v>2632.94</v>
      </c>
      <c r="M147" s="73">
        <v>0.009757379203475962</v>
      </c>
      <c r="N147" s="59">
        <v>274.68</v>
      </c>
      <c r="O147" s="59">
        <v>2.680156919610777</v>
      </c>
      <c r="P147" s="59">
        <v>585.4427522085576</v>
      </c>
      <c r="Q147" s="108">
        <v>160.8094151766466</v>
      </c>
    </row>
    <row r="148" spans="1:17" s="14" customFormat="1" ht="22.5">
      <c r="A148" s="368"/>
      <c r="B148" s="30" t="s">
        <v>655</v>
      </c>
      <c r="C148" s="145" t="s">
        <v>623</v>
      </c>
      <c r="D148" s="146">
        <v>18</v>
      </c>
      <c r="E148" s="147" t="s">
        <v>617</v>
      </c>
      <c r="F148" s="290">
        <v>13.32</v>
      </c>
      <c r="G148" s="290">
        <v>1.33</v>
      </c>
      <c r="H148" s="290">
        <v>2.73</v>
      </c>
      <c r="I148" s="290">
        <v>9.26</v>
      </c>
      <c r="J148" s="148">
        <v>935.5</v>
      </c>
      <c r="K148" s="149">
        <v>9.26</v>
      </c>
      <c r="L148" s="148">
        <v>935.5</v>
      </c>
      <c r="M148" s="76">
        <f>K148/L148</f>
        <v>0.009898450026723677</v>
      </c>
      <c r="N148" s="62">
        <v>219.7</v>
      </c>
      <c r="O148" s="62">
        <f>M148*N148</f>
        <v>2.1746894708711917</v>
      </c>
      <c r="P148" s="62">
        <f>M148*60*1000</f>
        <v>593.9070016034206</v>
      </c>
      <c r="Q148" s="86">
        <f>P148*N148/1000</f>
        <v>130.4813682522715</v>
      </c>
    </row>
    <row r="149" spans="1:17" s="14" customFormat="1" ht="12.75" customHeight="1">
      <c r="A149" s="368"/>
      <c r="B149" s="30" t="s">
        <v>934</v>
      </c>
      <c r="C149" s="138" t="s">
        <v>896</v>
      </c>
      <c r="D149" s="47">
        <v>40</v>
      </c>
      <c r="E149" s="30"/>
      <c r="F149" s="52">
        <f>SUM(I149+H149+G149)</f>
        <v>33.69</v>
      </c>
      <c r="G149" s="52">
        <v>4.72</v>
      </c>
      <c r="H149" s="52">
        <v>6.4</v>
      </c>
      <c r="I149" s="52">
        <v>22.57</v>
      </c>
      <c r="J149" s="31">
        <v>2279.16</v>
      </c>
      <c r="K149" s="69">
        <v>22.57</v>
      </c>
      <c r="L149" s="31">
        <v>2279.16</v>
      </c>
      <c r="M149" s="76">
        <f>K149/L149</f>
        <v>0.009902771196405693</v>
      </c>
      <c r="N149" s="62">
        <v>206.56</v>
      </c>
      <c r="O149" s="62">
        <f>M149*N149</f>
        <v>2.04551641832956</v>
      </c>
      <c r="P149" s="62">
        <f>M149*60*1000</f>
        <v>594.1662717843416</v>
      </c>
      <c r="Q149" s="86">
        <f>P149*N149/1000</f>
        <v>122.73098509977359</v>
      </c>
    </row>
    <row r="150" spans="1:17" s="14" customFormat="1" ht="12.75" customHeight="1">
      <c r="A150" s="368"/>
      <c r="B150" s="30" t="s">
        <v>892</v>
      </c>
      <c r="C150" s="156" t="s">
        <v>856</v>
      </c>
      <c r="D150" s="47">
        <v>30</v>
      </c>
      <c r="E150" s="30" t="s">
        <v>105</v>
      </c>
      <c r="F150" s="52">
        <f>G150+H150+I150</f>
        <v>24.2</v>
      </c>
      <c r="G150" s="52">
        <v>2.4</v>
      </c>
      <c r="H150" s="52">
        <v>4.8</v>
      </c>
      <c r="I150" s="52">
        <v>17</v>
      </c>
      <c r="J150" s="31">
        <v>1715.6</v>
      </c>
      <c r="K150" s="69">
        <f>I150</f>
        <v>17</v>
      </c>
      <c r="L150" s="31">
        <f>J150</f>
        <v>1715.6</v>
      </c>
      <c r="M150" s="76">
        <f>K150/L150</f>
        <v>0.009909069713219865</v>
      </c>
      <c r="N150" s="62">
        <v>171</v>
      </c>
      <c r="O150" s="62">
        <f>M150*N150</f>
        <v>1.694450920960597</v>
      </c>
      <c r="P150" s="62">
        <f>M150*60*1000</f>
        <v>594.5441827931919</v>
      </c>
      <c r="Q150" s="86">
        <f>P150*N150/1000</f>
        <v>101.66705525763582</v>
      </c>
    </row>
    <row r="151" spans="1:17" s="14" customFormat="1" ht="12.75" customHeight="1">
      <c r="A151" s="368"/>
      <c r="B151" s="139" t="s">
        <v>385</v>
      </c>
      <c r="C151" s="26" t="s">
        <v>364</v>
      </c>
      <c r="D151" s="44">
        <v>93</v>
      </c>
      <c r="E151" s="27">
        <v>1973</v>
      </c>
      <c r="F151" s="50">
        <v>69.914</v>
      </c>
      <c r="G151" s="50">
        <v>10.462683</v>
      </c>
      <c r="H151" s="50">
        <v>14.4</v>
      </c>
      <c r="I151" s="50">
        <v>45.051327</v>
      </c>
      <c r="J151" s="28">
        <v>4520.3</v>
      </c>
      <c r="K151" s="66">
        <v>45.051327</v>
      </c>
      <c r="L151" s="28">
        <v>4520.3</v>
      </c>
      <c r="M151" s="73">
        <v>0.00996644625356724</v>
      </c>
      <c r="N151" s="59">
        <v>282.96400000000006</v>
      </c>
      <c r="O151" s="59">
        <v>2.8201454976944014</v>
      </c>
      <c r="P151" s="59">
        <v>597.9867752140344</v>
      </c>
      <c r="Q151" s="108">
        <v>169.20872986166407</v>
      </c>
    </row>
    <row r="152" spans="1:17" s="14" customFormat="1" ht="12.75" customHeight="1">
      <c r="A152" s="368"/>
      <c r="B152" s="30" t="s">
        <v>892</v>
      </c>
      <c r="C152" s="156" t="s">
        <v>857</v>
      </c>
      <c r="D152" s="47">
        <v>30</v>
      </c>
      <c r="E152" s="30" t="s">
        <v>105</v>
      </c>
      <c r="F152" s="52">
        <f>G152+H152+I152</f>
        <v>23.9</v>
      </c>
      <c r="G152" s="52">
        <v>1.9</v>
      </c>
      <c r="H152" s="52">
        <v>4.8</v>
      </c>
      <c r="I152" s="52">
        <v>17.2</v>
      </c>
      <c r="J152" s="31">
        <v>1712.8</v>
      </c>
      <c r="K152" s="69">
        <f>I152</f>
        <v>17.2</v>
      </c>
      <c r="L152" s="31">
        <f>J152</f>
        <v>1712.8</v>
      </c>
      <c r="M152" s="76">
        <f>K152/L152</f>
        <v>0.01004203643157403</v>
      </c>
      <c r="N152" s="62">
        <v>171</v>
      </c>
      <c r="O152" s="62">
        <f>M152*N152</f>
        <v>1.7171882297991592</v>
      </c>
      <c r="P152" s="62">
        <f>M152*60*1000</f>
        <v>602.5221858944418</v>
      </c>
      <c r="Q152" s="86">
        <f>P152*N152/1000</f>
        <v>103.03129378794955</v>
      </c>
    </row>
    <row r="153" spans="1:17" s="14" customFormat="1" ht="12.75" customHeight="1">
      <c r="A153" s="368"/>
      <c r="B153" s="30" t="s">
        <v>1058</v>
      </c>
      <c r="C153" s="138" t="s">
        <v>1067</v>
      </c>
      <c r="D153" s="47">
        <v>36</v>
      </c>
      <c r="E153" s="30">
        <v>1980</v>
      </c>
      <c r="F153" s="52">
        <v>29.545</v>
      </c>
      <c r="G153" s="52">
        <v>3.9821</v>
      </c>
      <c r="H153" s="52">
        <v>3.6</v>
      </c>
      <c r="I153" s="52">
        <v>21.9629</v>
      </c>
      <c r="J153" s="31">
        <v>2185.41</v>
      </c>
      <c r="K153" s="69">
        <v>21.9629</v>
      </c>
      <c r="L153" s="31">
        <v>2185.41</v>
      </c>
      <c r="M153" s="76">
        <f>K153/L153</f>
        <v>0.010049784708590151</v>
      </c>
      <c r="N153" s="62">
        <v>249.91</v>
      </c>
      <c r="O153" s="62">
        <f>M153*N153</f>
        <v>2.5115416965237647</v>
      </c>
      <c r="P153" s="62">
        <f>M153*60*1000</f>
        <v>602.9870825154092</v>
      </c>
      <c r="Q153" s="86">
        <f>P153*N153/1000</f>
        <v>150.69250179142588</v>
      </c>
    </row>
    <row r="154" spans="1:17" s="14" customFormat="1" ht="12.75" customHeight="1">
      <c r="A154" s="368"/>
      <c r="B154" s="139" t="s">
        <v>472</v>
      </c>
      <c r="C154" s="26" t="s">
        <v>440</v>
      </c>
      <c r="D154" s="44">
        <v>44</v>
      </c>
      <c r="E154" s="27">
        <v>2004</v>
      </c>
      <c r="F154" s="50">
        <v>21.451</v>
      </c>
      <c r="G154" s="50">
        <v>2.142</v>
      </c>
      <c r="H154" s="50">
        <v>3.52</v>
      </c>
      <c r="I154" s="50">
        <v>15.788999</v>
      </c>
      <c r="J154" s="28">
        <v>1548.41</v>
      </c>
      <c r="K154" s="66">
        <v>15.788999</v>
      </c>
      <c r="L154" s="28">
        <v>1548.41</v>
      </c>
      <c r="M154" s="73">
        <v>0.010196911024857758</v>
      </c>
      <c r="N154" s="59">
        <v>271.628</v>
      </c>
      <c r="O154" s="59">
        <v>2.769766547860063</v>
      </c>
      <c r="P154" s="59">
        <v>611.8146614914655</v>
      </c>
      <c r="Q154" s="108">
        <v>166.1859928716038</v>
      </c>
    </row>
    <row r="155" spans="1:17" s="14" customFormat="1" ht="12.75" customHeight="1">
      <c r="A155" s="368"/>
      <c r="B155" s="30" t="s">
        <v>992</v>
      </c>
      <c r="C155" s="138" t="s">
        <v>944</v>
      </c>
      <c r="D155" s="47">
        <v>16</v>
      </c>
      <c r="E155" s="30">
        <v>2005</v>
      </c>
      <c r="F155" s="52">
        <v>16.412</v>
      </c>
      <c r="G155" s="52">
        <v>3.314743</v>
      </c>
      <c r="H155" s="52">
        <v>1.36</v>
      </c>
      <c r="I155" s="52">
        <v>11.737255999999999</v>
      </c>
      <c r="J155" s="31">
        <v>1150.31</v>
      </c>
      <c r="K155" s="69">
        <v>11.737255999999999</v>
      </c>
      <c r="L155" s="31">
        <v>1150.31</v>
      </c>
      <c r="M155" s="76">
        <v>0.010203559040606444</v>
      </c>
      <c r="N155" s="62">
        <v>264.434</v>
      </c>
      <c r="O155" s="62">
        <v>2.698167931343725</v>
      </c>
      <c r="P155" s="62">
        <v>612.2135424363867</v>
      </c>
      <c r="Q155" s="86">
        <v>161.89007588062347</v>
      </c>
    </row>
    <row r="156" spans="1:17" s="14" customFormat="1" ht="12.75" customHeight="1">
      <c r="A156" s="368"/>
      <c r="B156" s="139" t="s">
        <v>472</v>
      </c>
      <c r="C156" s="157" t="s">
        <v>441</v>
      </c>
      <c r="D156" s="44">
        <v>101</v>
      </c>
      <c r="E156" s="27">
        <v>1968</v>
      </c>
      <c r="F156" s="50">
        <v>69.842</v>
      </c>
      <c r="G156" s="50">
        <v>8.1855</v>
      </c>
      <c r="H156" s="50">
        <v>15.92</v>
      </c>
      <c r="I156" s="50">
        <v>45.736506</v>
      </c>
      <c r="J156" s="28">
        <v>4482.08</v>
      </c>
      <c r="K156" s="66">
        <v>45.736506</v>
      </c>
      <c r="L156" s="28">
        <v>4482.08</v>
      </c>
      <c r="M156" s="73">
        <v>0.010204303805376074</v>
      </c>
      <c r="N156" s="59">
        <v>274.68</v>
      </c>
      <c r="O156" s="59">
        <v>2.8029181692607</v>
      </c>
      <c r="P156" s="59">
        <v>612.2582283225645</v>
      </c>
      <c r="Q156" s="108">
        <v>168.175090155642</v>
      </c>
    </row>
    <row r="157" spans="1:17" s="14" customFormat="1" ht="12.75" customHeight="1">
      <c r="A157" s="368"/>
      <c r="B157" s="30" t="s">
        <v>992</v>
      </c>
      <c r="C157" s="138" t="s">
        <v>945</v>
      </c>
      <c r="D157" s="47">
        <v>28</v>
      </c>
      <c r="E157" s="30">
        <v>2001</v>
      </c>
      <c r="F157" s="52">
        <v>35.274</v>
      </c>
      <c r="G157" s="52">
        <v>5.527751</v>
      </c>
      <c r="H157" s="52">
        <v>4.8</v>
      </c>
      <c r="I157" s="52">
        <v>24.946247</v>
      </c>
      <c r="J157" s="31">
        <v>2440.53</v>
      </c>
      <c r="K157" s="69">
        <v>24.946247</v>
      </c>
      <c r="L157" s="31">
        <v>2440.53</v>
      </c>
      <c r="M157" s="76">
        <v>0.01022165144456327</v>
      </c>
      <c r="N157" s="62">
        <v>264.434</v>
      </c>
      <c r="O157" s="62">
        <v>2.702952178091644</v>
      </c>
      <c r="P157" s="62">
        <v>613.2990866737962</v>
      </c>
      <c r="Q157" s="86">
        <v>162.17713068549864</v>
      </c>
    </row>
    <row r="158" spans="1:17" s="14" customFormat="1" ht="12.75" customHeight="1">
      <c r="A158" s="368"/>
      <c r="B158" s="30" t="s">
        <v>612</v>
      </c>
      <c r="C158" s="158" t="s">
        <v>613</v>
      </c>
      <c r="D158" s="159">
        <v>20</v>
      </c>
      <c r="E158" s="160">
        <v>2011</v>
      </c>
      <c r="F158" s="52">
        <v>15.025</v>
      </c>
      <c r="G158" s="52">
        <v>2.397</v>
      </c>
      <c r="H158" s="52">
        <v>1.005</v>
      </c>
      <c r="I158" s="52">
        <v>11.624</v>
      </c>
      <c r="J158" s="31"/>
      <c r="K158" s="69">
        <f>+I158</f>
        <v>11.624</v>
      </c>
      <c r="L158" s="161">
        <v>1113.2</v>
      </c>
      <c r="M158" s="76">
        <f>K158/L158</f>
        <v>0.01044196909809558</v>
      </c>
      <c r="N158" s="62">
        <v>333.3</v>
      </c>
      <c r="O158" s="62">
        <f>M158*N158</f>
        <v>3.480308300395257</v>
      </c>
      <c r="P158" s="62">
        <f>M158*60*1000</f>
        <v>626.5181458857348</v>
      </c>
      <c r="Q158" s="86">
        <f>P158*N158/1000</f>
        <v>208.81849802371542</v>
      </c>
    </row>
    <row r="159" spans="1:17" s="14" customFormat="1" ht="12.75" customHeight="1">
      <c r="A159" s="368"/>
      <c r="B159" s="139" t="s">
        <v>517</v>
      </c>
      <c r="C159" s="89" t="s">
        <v>1083</v>
      </c>
      <c r="D159" s="92">
        <v>12</v>
      </c>
      <c r="E159" s="95">
        <v>1963</v>
      </c>
      <c r="F159" s="289">
        <v>8.314</v>
      </c>
      <c r="G159" s="289">
        <v>0.813858</v>
      </c>
      <c r="H159" s="289">
        <v>1.92</v>
      </c>
      <c r="I159" s="289">
        <v>5.58014</v>
      </c>
      <c r="J159" s="99">
        <v>528.35</v>
      </c>
      <c r="K159" s="102">
        <v>5.58014</v>
      </c>
      <c r="L159" s="99">
        <v>528.35</v>
      </c>
      <c r="M159" s="105">
        <v>0.01056144601116684</v>
      </c>
      <c r="N159" s="112">
        <v>236.31200000000004</v>
      </c>
      <c r="O159" s="112">
        <v>2.495796429790859</v>
      </c>
      <c r="P159" s="112">
        <v>633.6867606700104</v>
      </c>
      <c r="Q159" s="312">
        <v>149.7477857874515</v>
      </c>
    </row>
    <row r="160" spans="1:17" s="14" customFormat="1" ht="12.75" customHeight="1">
      <c r="A160" s="368"/>
      <c r="B160" s="30" t="s">
        <v>1058</v>
      </c>
      <c r="C160" s="138" t="s">
        <v>1068</v>
      </c>
      <c r="D160" s="47">
        <v>45</v>
      </c>
      <c r="E160" s="30">
        <v>1986</v>
      </c>
      <c r="F160" s="52">
        <v>43</v>
      </c>
      <c r="G160" s="52">
        <v>7.4078</v>
      </c>
      <c r="H160" s="52">
        <v>4.5</v>
      </c>
      <c r="I160" s="52">
        <v>31.0922</v>
      </c>
      <c r="J160" s="31">
        <v>2939.75</v>
      </c>
      <c r="K160" s="69">
        <v>31.0922</v>
      </c>
      <c r="L160" s="31">
        <v>2939.75</v>
      </c>
      <c r="M160" s="76">
        <f>K160/L160</f>
        <v>0.01057647759163194</v>
      </c>
      <c r="N160" s="62">
        <v>249.91</v>
      </c>
      <c r="O160" s="62">
        <f>M160*N160</f>
        <v>2.643167514924738</v>
      </c>
      <c r="P160" s="62">
        <f>M160*60*1000</f>
        <v>634.5886554979164</v>
      </c>
      <c r="Q160" s="86">
        <f>P160*N160/1000</f>
        <v>158.59005089548427</v>
      </c>
    </row>
    <row r="161" spans="1:17" s="14" customFormat="1" ht="12.75" customHeight="1">
      <c r="A161" s="368"/>
      <c r="B161" s="139" t="s">
        <v>472</v>
      </c>
      <c r="C161" s="157" t="s">
        <v>442</v>
      </c>
      <c r="D161" s="44">
        <v>55</v>
      </c>
      <c r="E161" s="27">
        <v>1995</v>
      </c>
      <c r="F161" s="50">
        <v>51.153</v>
      </c>
      <c r="G161" s="50">
        <v>7.14</v>
      </c>
      <c r="H161" s="50">
        <v>8.72</v>
      </c>
      <c r="I161" s="50">
        <v>35.292998</v>
      </c>
      <c r="J161" s="28">
        <v>3308.16</v>
      </c>
      <c r="K161" s="66">
        <v>35.292998</v>
      </c>
      <c r="L161" s="28">
        <v>3308.16</v>
      </c>
      <c r="M161" s="73">
        <v>0.010668467667827433</v>
      </c>
      <c r="N161" s="59">
        <v>274.68</v>
      </c>
      <c r="O161" s="59">
        <v>2.9304146989988396</v>
      </c>
      <c r="P161" s="59">
        <v>640.1080600696461</v>
      </c>
      <c r="Q161" s="108">
        <v>175.82488193993038</v>
      </c>
    </row>
    <row r="162" spans="1:17" s="14" customFormat="1" ht="12.75" customHeight="1">
      <c r="A162" s="368"/>
      <c r="B162" s="139" t="s">
        <v>472</v>
      </c>
      <c r="C162" s="157" t="s">
        <v>443</v>
      </c>
      <c r="D162" s="44">
        <v>103</v>
      </c>
      <c r="E162" s="27">
        <v>1965</v>
      </c>
      <c r="F162" s="50">
        <v>71.901</v>
      </c>
      <c r="G162" s="50">
        <v>8.611452</v>
      </c>
      <c r="H162" s="50">
        <v>15.84</v>
      </c>
      <c r="I162" s="50">
        <v>47.449551</v>
      </c>
      <c r="J162" s="28">
        <v>4447.51</v>
      </c>
      <c r="K162" s="66">
        <v>47.449551</v>
      </c>
      <c r="L162" s="28">
        <v>4447.51</v>
      </c>
      <c r="M162" s="73">
        <v>0.01066879017697543</v>
      </c>
      <c r="N162" s="59">
        <v>274.68</v>
      </c>
      <c r="O162" s="59">
        <v>2.930503285811611</v>
      </c>
      <c r="P162" s="59">
        <v>640.1274106185258</v>
      </c>
      <c r="Q162" s="108">
        <v>175.83019714869667</v>
      </c>
    </row>
    <row r="163" spans="1:17" s="14" customFormat="1" ht="12.75" customHeight="1">
      <c r="A163" s="368"/>
      <c r="B163" s="30" t="s">
        <v>992</v>
      </c>
      <c r="C163" s="138" t="s">
        <v>946</v>
      </c>
      <c r="D163" s="47">
        <v>50</v>
      </c>
      <c r="E163" s="30">
        <v>2006</v>
      </c>
      <c r="F163" s="52">
        <v>40.518</v>
      </c>
      <c r="G163" s="52">
        <v>9.369902</v>
      </c>
      <c r="H163" s="52">
        <v>4</v>
      </c>
      <c r="I163" s="52">
        <v>27.148104</v>
      </c>
      <c r="J163" s="31">
        <v>2532.42</v>
      </c>
      <c r="K163" s="69">
        <v>27.148104</v>
      </c>
      <c r="L163" s="31">
        <v>2532.42</v>
      </c>
      <c r="M163" s="76">
        <v>0.010720221764162343</v>
      </c>
      <c r="N163" s="62">
        <v>264.434</v>
      </c>
      <c r="O163" s="62">
        <v>2.8347911219845052</v>
      </c>
      <c r="P163" s="62">
        <v>643.2133058497406</v>
      </c>
      <c r="Q163" s="86">
        <v>170.0874673190703</v>
      </c>
    </row>
    <row r="164" spans="1:17" s="14" customFormat="1" ht="12.75" customHeight="1">
      <c r="A164" s="368"/>
      <c r="B164" s="30" t="s">
        <v>992</v>
      </c>
      <c r="C164" s="138" t="s">
        <v>947</v>
      </c>
      <c r="D164" s="47">
        <v>46</v>
      </c>
      <c r="E164" s="30">
        <v>2007</v>
      </c>
      <c r="F164" s="52">
        <v>41.87</v>
      </c>
      <c r="G164" s="52">
        <v>7.696424</v>
      </c>
      <c r="H164" s="52">
        <v>3.68</v>
      </c>
      <c r="I164" s="52">
        <v>30.493583</v>
      </c>
      <c r="J164" s="31">
        <v>2821.98</v>
      </c>
      <c r="K164" s="69">
        <v>30.493583</v>
      </c>
      <c r="L164" s="31">
        <v>2821.98</v>
      </c>
      <c r="M164" s="76">
        <v>0.010805740295820666</v>
      </c>
      <c r="N164" s="62">
        <v>264.434</v>
      </c>
      <c r="O164" s="62">
        <v>2.857405129385042</v>
      </c>
      <c r="P164" s="62">
        <v>648.34441774924</v>
      </c>
      <c r="Q164" s="86">
        <v>171.44430776310256</v>
      </c>
    </row>
    <row r="165" spans="1:17" s="14" customFormat="1" ht="12.75" customHeight="1">
      <c r="A165" s="368"/>
      <c r="B165" s="30" t="s">
        <v>992</v>
      </c>
      <c r="C165" s="138" t="s">
        <v>948</v>
      </c>
      <c r="D165" s="47">
        <v>34</v>
      </c>
      <c r="E165" s="30">
        <v>2003</v>
      </c>
      <c r="F165" s="52">
        <v>36.699</v>
      </c>
      <c r="G165" s="52">
        <v>5.855467</v>
      </c>
      <c r="H165" s="52">
        <v>5.44</v>
      </c>
      <c r="I165" s="52">
        <v>25.403532</v>
      </c>
      <c r="J165" s="31">
        <v>2349.59</v>
      </c>
      <c r="K165" s="69">
        <v>25.403532</v>
      </c>
      <c r="L165" s="31">
        <v>2349.59</v>
      </c>
      <c r="M165" s="76">
        <v>0.010811899948501652</v>
      </c>
      <c r="N165" s="62">
        <v>264.434</v>
      </c>
      <c r="O165" s="62">
        <v>2.859033950982086</v>
      </c>
      <c r="P165" s="62">
        <v>648.7139969100991</v>
      </c>
      <c r="Q165" s="86">
        <v>171.54203705892516</v>
      </c>
    </row>
    <row r="166" spans="1:17" s="14" customFormat="1" ht="12.75" customHeight="1">
      <c r="A166" s="368"/>
      <c r="B166" s="30" t="s">
        <v>934</v>
      </c>
      <c r="C166" s="138" t="s">
        <v>897</v>
      </c>
      <c r="D166" s="47">
        <v>36</v>
      </c>
      <c r="E166" s="30" t="s">
        <v>898</v>
      </c>
      <c r="F166" s="52">
        <f>SUM(I166+H166+G166)</f>
        <v>24.965</v>
      </c>
      <c r="G166" s="52">
        <v>2.946</v>
      </c>
      <c r="H166" s="52">
        <v>5.76</v>
      </c>
      <c r="I166" s="52">
        <v>16.259</v>
      </c>
      <c r="J166" s="31">
        <v>1500.89</v>
      </c>
      <c r="K166" s="69">
        <v>16.259</v>
      </c>
      <c r="L166" s="31">
        <v>1500.89</v>
      </c>
      <c r="M166" s="76">
        <f>K166/L166</f>
        <v>0.010832905809219862</v>
      </c>
      <c r="N166" s="62">
        <v>206.56</v>
      </c>
      <c r="O166" s="62">
        <f>M166*N166</f>
        <v>2.237645023952455</v>
      </c>
      <c r="P166" s="62">
        <f>M166*60*1000</f>
        <v>649.9743485531917</v>
      </c>
      <c r="Q166" s="86">
        <f>P166*N166/1000</f>
        <v>134.25870143714727</v>
      </c>
    </row>
    <row r="167" spans="1:17" s="14" customFormat="1" ht="12.75" customHeight="1">
      <c r="A167" s="368"/>
      <c r="B167" s="30" t="s">
        <v>992</v>
      </c>
      <c r="C167" s="138" t="s">
        <v>949</v>
      </c>
      <c r="D167" s="47">
        <v>46</v>
      </c>
      <c r="E167" s="30">
        <v>2001</v>
      </c>
      <c r="F167" s="52">
        <v>49.661</v>
      </c>
      <c r="G167" s="52">
        <v>7.669367</v>
      </c>
      <c r="H167" s="52">
        <v>7.28</v>
      </c>
      <c r="I167" s="52">
        <v>34.71163</v>
      </c>
      <c r="J167" s="31">
        <v>3175.32</v>
      </c>
      <c r="K167" s="69">
        <v>34.71163</v>
      </c>
      <c r="L167" s="31">
        <v>3175.32</v>
      </c>
      <c r="M167" s="76">
        <v>0.01093169507325246</v>
      </c>
      <c r="N167" s="62">
        <v>264.434</v>
      </c>
      <c r="O167" s="62">
        <v>2.890711855000441</v>
      </c>
      <c r="P167" s="62">
        <v>655.9017043951476</v>
      </c>
      <c r="Q167" s="86">
        <v>173.44271130002647</v>
      </c>
    </row>
    <row r="168" spans="1:17" s="14" customFormat="1" ht="12.75" customHeight="1">
      <c r="A168" s="368"/>
      <c r="B168" s="30" t="s">
        <v>892</v>
      </c>
      <c r="C168" s="138" t="s">
        <v>858</v>
      </c>
      <c r="D168" s="47">
        <v>17</v>
      </c>
      <c r="E168" s="30">
        <v>1996</v>
      </c>
      <c r="F168" s="52">
        <f>G168+H168+I168</f>
        <v>16</v>
      </c>
      <c r="G168" s="52">
        <v>2.397</v>
      </c>
      <c r="H168" s="52">
        <v>1.36</v>
      </c>
      <c r="I168" s="52">
        <v>12.243</v>
      </c>
      <c r="J168" s="31">
        <v>1114.7</v>
      </c>
      <c r="K168" s="69">
        <f>I168</f>
        <v>12.243</v>
      </c>
      <c r="L168" s="31">
        <f>J168</f>
        <v>1114.7</v>
      </c>
      <c r="M168" s="76">
        <f>K168/L168</f>
        <v>0.010983224185879608</v>
      </c>
      <c r="N168" s="62">
        <v>171</v>
      </c>
      <c r="O168" s="62">
        <f>M168*N168</f>
        <v>1.878131335785413</v>
      </c>
      <c r="P168" s="62">
        <f>M168*60*1000</f>
        <v>658.9934511527765</v>
      </c>
      <c r="Q168" s="86">
        <f>P168*N168/1000</f>
        <v>112.68788014712479</v>
      </c>
    </row>
    <row r="169" spans="1:17" s="14" customFormat="1" ht="12.75" customHeight="1">
      <c r="A169" s="368"/>
      <c r="B169" s="139" t="s">
        <v>472</v>
      </c>
      <c r="C169" s="157" t="s">
        <v>444</v>
      </c>
      <c r="D169" s="44">
        <v>101</v>
      </c>
      <c r="E169" s="27">
        <v>1966</v>
      </c>
      <c r="F169" s="50">
        <v>74.014</v>
      </c>
      <c r="G169" s="50">
        <v>8.2008</v>
      </c>
      <c r="H169" s="50">
        <v>15.84</v>
      </c>
      <c r="I169" s="50">
        <v>49.973215</v>
      </c>
      <c r="J169" s="28">
        <v>4481.51</v>
      </c>
      <c r="K169" s="66">
        <v>49.973215</v>
      </c>
      <c r="L169" s="28">
        <v>4481.51</v>
      </c>
      <c r="M169" s="73">
        <v>0.011150977014443793</v>
      </c>
      <c r="N169" s="59">
        <v>274.68</v>
      </c>
      <c r="O169" s="59">
        <v>3.062950366327421</v>
      </c>
      <c r="P169" s="59">
        <v>669.0586208666276</v>
      </c>
      <c r="Q169" s="108">
        <v>183.77702197964527</v>
      </c>
    </row>
    <row r="170" spans="1:17" s="14" customFormat="1" ht="12.75" customHeight="1">
      <c r="A170" s="368"/>
      <c r="B170" s="30" t="s">
        <v>992</v>
      </c>
      <c r="C170" s="138" t="s">
        <v>950</v>
      </c>
      <c r="D170" s="47">
        <v>23</v>
      </c>
      <c r="E170" s="30">
        <v>2002</v>
      </c>
      <c r="F170" s="52">
        <v>19.707</v>
      </c>
      <c r="G170" s="52">
        <v>0</v>
      </c>
      <c r="H170" s="52">
        <v>0</v>
      </c>
      <c r="I170" s="52">
        <v>19.706998</v>
      </c>
      <c r="J170" s="31">
        <v>1743.26</v>
      </c>
      <c r="K170" s="69">
        <v>19.706998</v>
      </c>
      <c r="L170" s="31">
        <v>1743.26</v>
      </c>
      <c r="M170" s="76">
        <v>0.011304680885238002</v>
      </c>
      <c r="N170" s="62">
        <v>264.434</v>
      </c>
      <c r="O170" s="62">
        <v>2.989341985207026</v>
      </c>
      <c r="P170" s="62">
        <v>678.2808531142801</v>
      </c>
      <c r="Q170" s="86">
        <v>179.36051911242157</v>
      </c>
    </row>
    <row r="171" spans="1:17" s="14" customFormat="1" ht="12.75" customHeight="1">
      <c r="A171" s="368"/>
      <c r="B171" s="30" t="s">
        <v>992</v>
      </c>
      <c r="C171" s="29" t="s">
        <v>1084</v>
      </c>
      <c r="D171" s="47">
        <v>60</v>
      </c>
      <c r="E171" s="30">
        <v>1978</v>
      </c>
      <c r="F171" s="52">
        <v>60.888</v>
      </c>
      <c r="G171" s="52">
        <v>7.759393</v>
      </c>
      <c r="H171" s="52">
        <v>11.52</v>
      </c>
      <c r="I171" s="52">
        <v>41.608609</v>
      </c>
      <c r="J171" s="31">
        <v>3663.79</v>
      </c>
      <c r="K171" s="69">
        <v>41.608609</v>
      </c>
      <c r="L171" s="31">
        <v>3663.79</v>
      </c>
      <c r="M171" s="76">
        <v>0.011356712311568077</v>
      </c>
      <c r="N171" s="62">
        <v>264.434</v>
      </c>
      <c r="O171" s="62">
        <v>3.003100863397193</v>
      </c>
      <c r="P171" s="62">
        <v>681.4027386940846</v>
      </c>
      <c r="Q171" s="86">
        <v>180.1860518038316</v>
      </c>
    </row>
    <row r="172" spans="1:17" s="14" customFormat="1" ht="12.75" customHeight="1">
      <c r="A172" s="368"/>
      <c r="B172" s="139" t="s">
        <v>472</v>
      </c>
      <c r="C172" s="157" t="s">
        <v>445</v>
      </c>
      <c r="D172" s="44">
        <v>75</v>
      </c>
      <c r="E172" s="27">
        <v>1987</v>
      </c>
      <c r="F172" s="50">
        <v>66.086</v>
      </c>
      <c r="G172" s="50">
        <v>7.854</v>
      </c>
      <c r="H172" s="50">
        <v>12</v>
      </c>
      <c r="I172" s="50">
        <v>46.232</v>
      </c>
      <c r="J172" s="28">
        <v>4017.2</v>
      </c>
      <c r="K172" s="66">
        <v>46.232</v>
      </c>
      <c r="L172" s="28">
        <v>4017.2</v>
      </c>
      <c r="M172" s="73">
        <v>0.011508513392412626</v>
      </c>
      <c r="N172" s="59">
        <v>274.68</v>
      </c>
      <c r="O172" s="59">
        <v>3.1611584586279005</v>
      </c>
      <c r="P172" s="59">
        <v>690.5108035447576</v>
      </c>
      <c r="Q172" s="108">
        <v>189.66950751767402</v>
      </c>
    </row>
    <row r="173" spans="1:17" s="14" customFormat="1" ht="12.75" customHeight="1">
      <c r="A173" s="368"/>
      <c r="B173" s="139" t="s">
        <v>171</v>
      </c>
      <c r="C173" s="138" t="s">
        <v>145</v>
      </c>
      <c r="D173" s="47">
        <v>48</v>
      </c>
      <c r="E173" s="30">
        <v>1961</v>
      </c>
      <c r="F173" s="52">
        <f>G173+H173+I173</f>
        <v>38.158</v>
      </c>
      <c r="G173" s="52">
        <v>3.825</v>
      </c>
      <c r="H173" s="52">
        <v>7.68</v>
      </c>
      <c r="I173" s="52">
        <v>26.653</v>
      </c>
      <c r="J173" s="31">
        <v>2296.96</v>
      </c>
      <c r="K173" s="69">
        <v>26.653</v>
      </c>
      <c r="L173" s="31">
        <v>2296.96</v>
      </c>
      <c r="M173" s="76">
        <f>K173/L173</f>
        <v>0.011603597798829756</v>
      </c>
      <c r="N173" s="62">
        <v>242.4</v>
      </c>
      <c r="O173" s="62">
        <f>M173*N173</f>
        <v>2.812712106436333</v>
      </c>
      <c r="P173" s="62">
        <f>M173*60*1000</f>
        <v>696.2158679297854</v>
      </c>
      <c r="Q173" s="86">
        <f>P173*N173/1000</f>
        <v>168.76272638618</v>
      </c>
    </row>
    <row r="174" spans="1:17" s="14" customFormat="1" ht="12.75" customHeight="1">
      <c r="A174" s="368"/>
      <c r="B174" s="139" t="s">
        <v>171</v>
      </c>
      <c r="C174" s="138" t="s">
        <v>146</v>
      </c>
      <c r="D174" s="47">
        <v>48</v>
      </c>
      <c r="E174" s="30">
        <v>1961</v>
      </c>
      <c r="F174" s="52">
        <f>G174+H174+I174</f>
        <v>36.957</v>
      </c>
      <c r="G174" s="52">
        <v>2.499</v>
      </c>
      <c r="H174" s="52">
        <v>7.68</v>
      </c>
      <c r="I174" s="52">
        <v>26.778</v>
      </c>
      <c r="J174" s="31">
        <v>2296.96</v>
      </c>
      <c r="K174" s="69">
        <v>26.778</v>
      </c>
      <c r="L174" s="31">
        <v>2296.96</v>
      </c>
      <c r="M174" s="76">
        <f>K174/L174</f>
        <v>0.011658017553636109</v>
      </c>
      <c r="N174" s="62">
        <v>242.4</v>
      </c>
      <c r="O174" s="62">
        <f>M174*N174</f>
        <v>2.825903455001393</v>
      </c>
      <c r="P174" s="62">
        <f>M174*60*1000</f>
        <v>699.4810532181666</v>
      </c>
      <c r="Q174" s="86">
        <f>P174*N174/1000</f>
        <v>169.5542073000836</v>
      </c>
    </row>
    <row r="175" spans="1:17" s="14" customFormat="1" ht="12.75" customHeight="1">
      <c r="A175" s="368"/>
      <c r="B175" s="139" t="s">
        <v>472</v>
      </c>
      <c r="C175" s="157" t="s">
        <v>446</v>
      </c>
      <c r="D175" s="44">
        <v>60</v>
      </c>
      <c r="E175" s="27">
        <v>1988</v>
      </c>
      <c r="F175" s="50">
        <v>42.1378</v>
      </c>
      <c r="G175" s="50">
        <v>4.845</v>
      </c>
      <c r="H175" s="50">
        <v>9.6</v>
      </c>
      <c r="I175" s="50">
        <v>27.692795</v>
      </c>
      <c r="J175" s="28">
        <v>2363.76</v>
      </c>
      <c r="K175" s="66">
        <v>27.692795</v>
      </c>
      <c r="L175" s="28">
        <v>2363.76</v>
      </c>
      <c r="M175" s="73">
        <v>0.011715569685585675</v>
      </c>
      <c r="N175" s="59">
        <v>274.68</v>
      </c>
      <c r="O175" s="59">
        <v>3.2180326812366733</v>
      </c>
      <c r="P175" s="59">
        <v>702.9341811351405</v>
      </c>
      <c r="Q175" s="108">
        <v>193.08196087420043</v>
      </c>
    </row>
    <row r="176" spans="1:17" s="14" customFormat="1" ht="12.75" customHeight="1">
      <c r="A176" s="368"/>
      <c r="B176" s="139" t="s">
        <v>171</v>
      </c>
      <c r="C176" s="138" t="s">
        <v>141</v>
      </c>
      <c r="D176" s="47">
        <v>60</v>
      </c>
      <c r="E176" s="30">
        <v>1966</v>
      </c>
      <c r="F176" s="52">
        <f>G176+H176+I176</f>
        <v>45.195</v>
      </c>
      <c r="G176" s="52">
        <v>3.672</v>
      </c>
      <c r="H176" s="52">
        <v>9.6</v>
      </c>
      <c r="I176" s="52">
        <v>31.923</v>
      </c>
      <c r="J176" s="31">
        <v>2723.38</v>
      </c>
      <c r="K176" s="69">
        <v>31.923</v>
      </c>
      <c r="L176" s="31">
        <v>2723.38</v>
      </c>
      <c r="M176" s="76">
        <f>K176/L176</f>
        <v>0.011721830960056986</v>
      </c>
      <c r="N176" s="62">
        <v>242.4</v>
      </c>
      <c r="O176" s="62">
        <f>M176*N176</f>
        <v>2.8413718247178137</v>
      </c>
      <c r="P176" s="62">
        <f>M176*60*1000</f>
        <v>703.3098576034191</v>
      </c>
      <c r="Q176" s="86">
        <f>P176*N176/1000</f>
        <v>170.4823094830688</v>
      </c>
    </row>
    <row r="177" spans="1:17" s="14" customFormat="1" ht="12.75" customHeight="1">
      <c r="A177" s="368"/>
      <c r="B177" s="139" t="s">
        <v>472</v>
      </c>
      <c r="C177" s="157" t="s">
        <v>447</v>
      </c>
      <c r="D177" s="44">
        <v>80</v>
      </c>
      <c r="E177" s="27">
        <v>1964</v>
      </c>
      <c r="F177" s="50">
        <v>63.906</v>
      </c>
      <c r="G177" s="50">
        <v>6.222</v>
      </c>
      <c r="H177" s="50">
        <v>12.72</v>
      </c>
      <c r="I177" s="50">
        <v>44.963996</v>
      </c>
      <c r="J177" s="28">
        <v>3830.86</v>
      </c>
      <c r="K177" s="66">
        <v>44.963996</v>
      </c>
      <c r="L177" s="28">
        <v>3830.86</v>
      </c>
      <c r="M177" s="73">
        <v>0.01173731120427267</v>
      </c>
      <c r="N177" s="59">
        <v>274.68</v>
      </c>
      <c r="O177" s="59">
        <v>3.2240046415896173</v>
      </c>
      <c r="P177" s="59">
        <v>704.2386722563601</v>
      </c>
      <c r="Q177" s="108">
        <v>193.44027849537702</v>
      </c>
    </row>
    <row r="178" spans="1:17" s="14" customFormat="1" ht="12.75" customHeight="1">
      <c r="A178" s="368"/>
      <c r="B178" s="139" t="s">
        <v>354</v>
      </c>
      <c r="C178" s="138" t="s">
        <v>332</v>
      </c>
      <c r="D178" s="47">
        <v>20</v>
      </c>
      <c r="E178" s="30">
        <v>1993</v>
      </c>
      <c r="F178" s="52">
        <f>G178+H178+I178</f>
        <v>19.4</v>
      </c>
      <c r="G178" s="52">
        <v>1.66</v>
      </c>
      <c r="H178" s="52">
        <v>3.2</v>
      </c>
      <c r="I178" s="52">
        <v>14.54</v>
      </c>
      <c r="J178" s="31">
        <v>1238.61</v>
      </c>
      <c r="K178" s="69">
        <v>14.54</v>
      </c>
      <c r="L178" s="31">
        <v>1238.61</v>
      </c>
      <c r="M178" s="76">
        <f>K178/L178</f>
        <v>0.011738965453209647</v>
      </c>
      <c r="N178" s="62">
        <v>209.8</v>
      </c>
      <c r="O178" s="62">
        <f>M178*N178*1.09</f>
        <v>2.684490097770889</v>
      </c>
      <c r="P178" s="62">
        <f>M178*60*1000</f>
        <v>704.3379271925788</v>
      </c>
      <c r="Q178" s="86">
        <f>P178*N178/1000</f>
        <v>147.77009712500305</v>
      </c>
    </row>
    <row r="179" spans="1:17" s="14" customFormat="1" ht="12.75" customHeight="1">
      <c r="A179" s="368"/>
      <c r="B179" s="139" t="s">
        <v>472</v>
      </c>
      <c r="C179" s="157" t="s">
        <v>448</v>
      </c>
      <c r="D179" s="44">
        <v>80</v>
      </c>
      <c r="E179" s="27">
        <v>1964</v>
      </c>
      <c r="F179" s="50">
        <v>65.793</v>
      </c>
      <c r="G179" s="50">
        <v>7.599</v>
      </c>
      <c r="H179" s="50">
        <v>12.8</v>
      </c>
      <c r="I179" s="50">
        <v>45.393999</v>
      </c>
      <c r="J179" s="28">
        <v>3831.94</v>
      </c>
      <c r="K179" s="66">
        <v>45.393999</v>
      </c>
      <c r="L179" s="28">
        <v>3831.94</v>
      </c>
      <c r="M179" s="73">
        <v>0.011846218625552593</v>
      </c>
      <c r="N179" s="59">
        <v>274.68</v>
      </c>
      <c r="O179" s="59">
        <v>3.2539193320667863</v>
      </c>
      <c r="P179" s="59">
        <v>710.7731175331555</v>
      </c>
      <c r="Q179" s="108">
        <v>195.23515992400718</v>
      </c>
    </row>
    <row r="180" spans="1:17" s="14" customFormat="1" ht="12.75" customHeight="1">
      <c r="A180" s="368"/>
      <c r="B180" s="139" t="s">
        <v>472</v>
      </c>
      <c r="C180" s="157" t="s">
        <v>449</v>
      </c>
      <c r="D180" s="44">
        <v>100</v>
      </c>
      <c r="E180" s="27">
        <v>1973</v>
      </c>
      <c r="F180" s="50">
        <v>77.845</v>
      </c>
      <c r="G180" s="50">
        <v>9.323565</v>
      </c>
      <c r="H180" s="50">
        <v>15.971</v>
      </c>
      <c r="I180" s="50">
        <v>52.550434</v>
      </c>
      <c r="J180" s="28">
        <v>4362.31</v>
      </c>
      <c r="K180" s="66">
        <v>52.550434</v>
      </c>
      <c r="L180" s="28">
        <v>4362.31</v>
      </c>
      <c r="M180" s="73">
        <v>0.012046469416433036</v>
      </c>
      <c r="N180" s="59">
        <v>274.68</v>
      </c>
      <c r="O180" s="59">
        <v>3.3089242193058266</v>
      </c>
      <c r="P180" s="59">
        <v>722.7881649859822</v>
      </c>
      <c r="Q180" s="108">
        <v>198.5354531583496</v>
      </c>
    </row>
    <row r="181" spans="1:17" s="14" customFormat="1" ht="12.75" customHeight="1">
      <c r="A181" s="368"/>
      <c r="B181" s="30" t="s">
        <v>892</v>
      </c>
      <c r="C181" s="138" t="s">
        <v>859</v>
      </c>
      <c r="D181" s="47">
        <v>62</v>
      </c>
      <c r="E181" s="30" t="s">
        <v>105</v>
      </c>
      <c r="F181" s="52">
        <f>G181+H181+I181</f>
        <v>52.64</v>
      </c>
      <c r="G181" s="52">
        <v>5.0214</v>
      </c>
      <c r="H181" s="52">
        <v>9.6</v>
      </c>
      <c r="I181" s="52">
        <v>38.0186</v>
      </c>
      <c r="J181" s="31">
        <v>3140.15</v>
      </c>
      <c r="K181" s="69">
        <f>I181</f>
        <v>38.0186</v>
      </c>
      <c r="L181" s="31">
        <f>J181</f>
        <v>3140.15</v>
      </c>
      <c r="M181" s="76">
        <f>K181/L181</f>
        <v>0.012107256022801457</v>
      </c>
      <c r="N181" s="62">
        <v>171</v>
      </c>
      <c r="O181" s="62">
        <f>M181*N181</f>
        <v>2.070340779899049</v>
      </c>
      <c r="P181" s="62">
        <f>M181*60*1000</f>
        <v>726.4353613680873</v>
      </c>
      <c r="Q181" s="86">
        <f>P181*N181/1000</f>
        <v>124.22044679394293</v>
      </c>
    </row>
    <row r="182" spans="1:17" s="14" customFormat="1" ht="12.75" customHeight="1">
      <c r="A182" s="368"/>
      <c r="B182" s="30" t="s">
        <v>892</v>
      </c>
      <c r="C182" s="138" t="s">
        <v>860</v>
      </c>
      <c r="D182" s="47">
        <v>100</v>
      </c>
      <c r="E182" s="30" t="s">
        <v>105</v>
      </c>
      <c r="F182" s="52">
        <f>G182+H182+I182</f>
        <v>68.57</v>
      </c>
      <c r="G182" s="52">
        <v>7.8541</v>
      </c>
      <c r="H182" s="52">
        <v>16</v>
      </c>
      <c r="I182" s="52">
        <v>44.7159</v>
      </c>
      <c r="J182" s="31">
        <v>3686.89</v>
      </c>
      <c r="K182" s="69">
        <f>I182</f>
        <v>44.7159</v>
      </c>
      <c r="L182" s="31">
        <f>J182</f>
        <v>3686.89</v>
      </c>
      <c r="M182" s="76">
        <f>K182/L182</f>
        <v>0.012128352079937291</v>
      </c>
      <c r="N182" s="62">
        <v>171</v>
      </c>
      <c r="O182" s="62">
        <f>M182*N182</f>
        <v>2.073948205669277</v>
      </c>
      <c r="P182" s="62">
        <f>M182*60*1000</f>
        <v>727.7011247962375</v>
      </c>
      <c r="Q182" s="86">
        <f>P182*N182/1000</f>
        <v>124.43689234015662</v>
      </c>
    </row>
    <row r="183" spans="1:17" s="14" customFormat="1" ht="12.75" customHeight="1">
      <c r="A183" s="368"/>
      <c r="B183" s="139" t="s">
        <v>171</v>
      </c>
      <c r="C183" s="138" t="s">
        <v>142</v>
      </c>
      <c r="D183" s="47">
        <v>60</v>
      </c>
      <c r="E183" s="30">
        <v>1964</v>
      </c>
      <c r="F183" s="52">
        <f>G183+H183+I183</f>
        <v>47.431</v>
      </c>
      <c r="G183" s="52">
        <v>4.896</v>
      </c>
      <c r="H183" s="52">
        <v>9.6</v>
      </c>
      <c r="I183" s="52">
        <v>32.935</v>
      </c>
      <c r="J183" s="31">
        <v>2713.04</v>
      </c>
      <c r="K183" s="69">
        <v>32.935</v>
      </c>
      <c r="L183" s="31">
        <v>2713.04</v>
      </c>
      <c r="M183" s="76">
        <f>K183/L183</f>
        <v>0.012139518768613806</v>
      </c>
      <c r="N183" s="62">
        <v>242.4</v>
      </c>
      <c r="O183" s="62">
        <f>M183*N183</f>
        <v>2.9426193495119866</v>
      </c>
      <c r="P183" s="62">
        <f>M183*60*1000</f>
        <v>728.3711261168285</v>
      </c>
      <c r="Q183" s="86">
        <f>P183*N183/1000</f>
        <v>176.55716097071922</v>
      </c>
    </row>
    <row r="184" spans="1:17" s="14" customFormat="1" ht="12.75" customHeight="1">
      <c r="A184" s="368"/>
      <c r="B184" s="139" t="s">
        <v>472</v>
      </c>
      <c r="C184" s="157" t="s">
        <v>450</v>
      </c>
      <c r="D184" s="44">
        <v>22</v>
      </c>
      <c r="E184" s="27">
        <v>1994</v>
      </c>
      <c r="F184" s="50">
        <v>19.852</v>
      </c>
      <c r="G184" s="50">
        <v>2.193</v>
      </c>
      <c r="H184" s="50">
        <v>3.52</v>
      </c>
      <c r="I184" s="50">
        <v>14.139</v>
      </c>
      <c r="J184" s="28">
        <v>1162.77</v>
      </c>
      <c r="K184" s="66">
        <v>14.139</v>
      </c>
      <c r="L184" s="28">
        <v>1162.77</v>
      </c>
      <c r="M184" s="73">
        <v>0.012159756443664698</v>
      </c>
      <c r="N184" s="59">
        <v>274.68</v>
      </c>
      <c r="O184" s="59">
        <v>3.3400418999458195</v>
      </c>
      <c r="P184" s="59">
        <v>729.5853866198818</v>
      </c>
      <c r="Q184" s="108">
        <v>200.40251399674912</v>
      </c>
    </row>
    <row r="185" spans="1:17" s="14" customFormat="1" ht="12.75" customHeight="1">
      <c r="A185" s="368"/>
      <c r="B185" s="139" t="s">
        <v>171</v>
      </c>
      <c r="C185" s="138" t="s">
        <v>147</v>
      </c>
      <c r="D185" s="47">
        <v>60</v>
      </c>
      <c r="E185" s="30">
        <v>1964</v>
      </c>
      <c r="F185" s="52">
        <f>G185+H185+I185</f>
        <v>46.474000000000004</v>
      </c>
      <c r="G185" s="52">
        <v>3.927</v>
      </c>
      <c r="H185" s="52">
        <v>9.6</v>
      </c>
      <c r="I185" s="52">
        <v>32.947</v>
      </c>
      <c r="J185" s="31">
        <v>2697.45</v>
      </c>
      <c r="K185" s="69">
        <v>32.947</v>
      </c>
      <c r="L185" s="31">
        <v>2697.45</v>
      </c>
      <c r="M185" s="76">
        <f>K185/L185</f>
        <v>0.01221412815807522</v>
      </c>
      <c r="N185" s="62">
        <v>242.4</v>
      </c>
      <c r="O185" s="62">
        <f>M185*N185</f>
        <v>2.9607046655174334</v>
      </c>
      <c r="P185" s="62">
        <f>M185*60*1000</f>
        <v>732.8476894845132</v>
      </c>
      <c r="Q185" s="86">
        <f>P185*N185/1000</f>
        <v>177.642279931046</v>
      </c>
    </row>
    <row r="186" spans="1:17" s="14" customFormat="1" ht="12.75" customHeight="1">
      <c r="A186" s="368"/>
      <c r="B186" s="30" t="s">
        <v>892</v>
      </c>
      <c r="C186" s="138" t="s">
        <v>861</v>
      </c>
      <c r="D186" s="47">
        <v>40</v>
      </c>
      <c r="E186" s="30">
        <v>1993</v>
      </c>
      <c r="F186" s="52">
        <f>G186+H186+I186</f>
        <v>40.411</v>
      </c>
      <c r="G186" s="52">
        <v>6.7679</v>
      </c>
      <c r="H186" s="52">
        <v>6.4</v>
      </c>
      <c r="I186" s="52">
        <v>27.2431</v>
      </c>
      <c r="J186" s="31">
        <v>2229.96</v>
      </c>
      <c r="K186" s="69">
        <f>I186</f>
        <v>27.2431</v>
      </c>
      <c r="L186" s="31">
        <f>J186</f>
        <v>2229.96</v>
      </c>
      <c r="M186" s="76">
        <f>K186/L186</f>
        <v>0.012216855907729286</v>
      </c>
      <c r="N186" s="62">
        <v>171</v>
      </c>
      <c r="O186" s="62">
        <f>M186*N186</f>
        <v>2.089082360221708</v>
      </c>
      <c r="P186" s="62">
        <f>M186*60*1000</f>
        <v>733.0113544637572</v>
      </c>
      <c r="Q186" s="86">
        <f>P186*N186/1000</f>
        <v>125.3449416133025</v>
      </c>
    </row>
    <row r="187" spans="1:17" s="14" customFormat="1" ht="12.75" customHeight="1">
      <c r="A187" s="368"/>
      <c r="B187" s="30" t="s">
        <v>935</v>
      </c>
      <c r="C187" s="138" t="s">
        <v>901</v>
      </c>
      <c r="D187" s="47">
        <v>48</v>
      </c>
      <c r="E187" s="30" t="s">
        <v>898</v>
      </c>
      <c r="F187" s="52">
        <f>SUM(I187+H187+G187)</f>
        <v>42.599999999999994</v>
      </c>
      <c r="G187" s="52">
        <v>3.343</v>
      </c>
      <c r="H187" s="52">
        <v>7.36</v>
      </c>
      <c r="I187" s="52">
        <v>31.897</v>
      </c>
      <c r="J187" s="31">
        <v>2591.49</v>
      </c>
      <c r="K187" s="69">
        <f>SUM(M187*L187)</f>
        <v>29.977804399999997</v>
      </c>
      <c r="L187" s="31">
        <v>2435.24</v>
      </c>
      <c r="M187" s="76">
        <v>0.01231</v>
      </c>
      <c r="N187" s="62">
        <v>206.56</v>
      </c>
      <c r="O187" s="62">
        <f>M187*N187</f>
        <v>2.5427536</v>
      </c>
      <c r="P187" s="62">
        <f>M187*60*1000</f>
        <v>738.6</v>
      </c>
      <c r="Q187" s="86">
        <f>P187*N187/1000</f>
        <v>152.56521600000002</v>
      </c>
    </row>
    <row r="188" spans="1:17" s="14" customFormat="1" ht="12.75" customHeight="1">
      <c r="A188" s="368"/>
      <c r="B188" s="139" t="s">
        <v>483</v>
      </c>
      <c r="C188" s="151" t="s">
        <v>475</v>
      </c>
      <c r="D188" s="152">
        <v>44</v>
      </c>
      <c r="E188" s="153">
        <v>1964</v>
      </c>
      <c r="F188" s="51">
        <v>40.4</v>
      </c>
      <c r="G188" s="51">
        <v>3.047644</v>
      </c>
      <c r="H188" s="51">
        <v>4.8</v>
      </c>
      <c r="I188" s="51">
        <v>32.552353</v>
      </c>
      <c r="J188" s="37">
        <v>1865.95</v>
      </c>
      <c r="K188" s="67">
        <v>32.552353</v>
      </c>
      <c r="L188" s="37">
        <v>2642.27</v>
      </c>
      <c r="M188" s="74">
        <v>0.01231984354361969</v>
      </c>
      <c r="N188" s="60">
        <v>284.163</v>
      </c>
      <c r="O188" s="60">
        <v>3.500843700885602</v>
      </c>
      <c r="P188" s="60">
        <v>739.1906126171814</v>
      </c>
      <c r="Q188" s="111">
        <v>210.05062205313612</v>
      </c>
    </row>
    <row r="189" spans="1:17" s="14" customFormat="1" ht="12.75" customHeight="1">
      <c r="A189" s="368"/>
      <c r="B189" s="139" t="s">
        <v>517</v>
      </c>
      <c r="C189" s="89" t="s">
        <v>1085</v>
      </c>
      <c r="D189" s="92">
        <v>9</v>
      </c>
      <c r="E189" s="95">
        <v>1960</v>
      </c>
      <c r="F189" s="289">
        <v>7.505</v>
      </c>
      <c r="G189" s="289">
        <v>0.620058</v>
      </c>
      <c r="H189" s="289">
        <v>1.84</v>
      </c>
      <c r="I189" s="289">
        <v>5.044942000000001</v>
      </c>
      <c r="J189" s="99">
        <v>536.88</v>
      </c>
      <c r="K189" s="102">
        <v>5.044942000000001</v>
      </c>
      <c r="L189" s="99">
        <v>400.83</v>
      </c>
      <c r="M189" s="105">
        <v>0.01258623855499838</v>
      </c>
      <c r="N189" s="112">
        <v>236.31200000000004</v>
      </c>
      <c r="O189" s="112">
        <v>2.9742792054087777</v>
      </c>
      <c r="P189" s="112">
        <v>755.1743132999028</v>
      </c>
      <c r="Q189" s="312">
        <v>178.45675232452666</v>
      </c>
    </row>
    <row r="190" spans="1:17" s="14" customFormat="1" ht="12.75" customHeight="1">
      <c r="A190" s="368"/>
      <c r="B190" s="139" t="s">
        <v>104</v>
      </c>
      <c r="C190" s="138" t="s">
        <v>77</v>
      </c>
      <c r="D190" s="47">
        <v>45</v>
      </c>
      <c r="E190" s="30">
        <v>1988</v>
      </c>
      <c r="F190" s="52">
        <v>57.829</v>
      </c>
      <c r="G190" s="52">
        <v>4.174</v>
      </c>
      <c r="H190" s="52">
        <v>6.88</v>
      </c>
      <c r="I190" s="52">
        <v>26.775</v>
      </c>
      <c r="J190" s="31">
        <v>2182.7</v>
      </c>
      <c r="K190" s="69">
        <v>26.545</v>
      </c>
      <c r="L190" s="31">
        <v>2065.32</v>
      </c>
      <c r="M190" s="76">
        <f aca="true" t="shared" si="33" ref="M190:M218">K190/L190</f>
        <v>0.012852729843317258</v>
      </c>
      <c r="N190" s="62">
        <v>281.11</v>
      </c>
      <c r="O190" s="62">
        <f>M190*N190</f>
        <v>3.6130308862549145</v>
      </c>
      <c r="P190" s="62">
        <f aca="true" t="shared" si="34" ref="P190:P218">M190*60*1000</f>
        <v>771.1637905990355</v>
      </c>
      <c r="Q190" s="86">
        <f aca="true" t="shared" si="35" ref="Q190:Q210">P190*N190/1000</f>
        <v>216.78185317529488</v>
      </c>
    </row>
    <row r="191" spans="1:17" s="14" customFormat="1" ht="12.75" customHeight="1">
      <c r="A191" s="368"/>
      <c r="B191" s="139" t="s">
        <v>354</v>
      </c>
      <c r="C191" s="138" t="s">
        <v>330</v>
      </c>
      <c r="D191" s="47">
        <v>39</v>
      </c>
      <c r="E191" s="30">
        <v>1983</v>
      </c>
      <c r="F191" s="52">
        <f>G191+H191+I191</f>
        <v>37.22</v>
      </c>
      <c r="G191" s="52">
        <v>2.55</v>
      </c>
      <c r="H191" s="52">
        <v>6.24</v>
      </c>
      <c r="I191" s="52">
        <v>28.43</v>
      </c>
      <c r="J191" s="31">
        <v>2190.15</v>
      </c>
      <c r="K191" s="69">
        <v>28.43</v>
      </c>
      <c r="L191" s="31">
        <v>2190.15</v>
      </c>
      <c r="M191" s="76">
        <f t="shared" si="33"/>
        <v>0.012980846060772093</v>
      </c>
      <c r="N191" s="62">
        <v>209.8</v>
      </c>
      <c r="O191" s="62">
        <f>M191*N191*1.09</f>
        <v>2.968485838869484</v>
      </c>
      <c r="P191" s="62">
        <f t="shared" si="34"/>
        <v>778.8507636463255</v>
      </c>
      <c r="Q191" s="86">
        <f t="shared" si="35"/>
        <v>163.4028902129991</v>
      </c>
    </row>
    <row r="192" spans="1:17" s="14" customFormat="1" ht="12.75" customHeight="1">
      <c r="A192" s="368"/>
      <c r="B192" s="139" t="s">
        <v>171</v>
      </c>
      <c r="C192" s="138" t="s">
        <v>143</v>
      </c>
      <c r="D192" s="47">
        <v>48</v>
      </c>
      <c r="E192" s="30">
        <v>1961</v>
      </c>
      <c r="F192" s="52">
        <f>G192+H192+I192</f>
        <v>43.598</v>
      </c>
      <c r="G192" s="52">
        <v>4.641</v>
      </c>
      <c r="H192" s="52">
        <v>7.68</v>
      </c>
      <c r="I192" s="52">
        <v>31.277</v>
      </c>
      <c r="J192" s="31">
        <v>2393.76</v>
      </c>
      <c r="K192" s="69">
        <v>31.277</v>
      </c>
      <c r="L192" s="31">
        <v>2393.76</v>
      </c>
      <c r="M192" s="76">
        <f t="shared" si="33"/>
        <v>0.013066055076532317</v>
      </c>
      <c r="N192" s="62">
        <v>242.4</v>
      </c>
      <c r="O192" s="62">
        <f aca="true" t="shared" si="36" ref="O192:O210">M192*N192</f>
        <v>3.167211750551434</v>
      </c>
      <c r="P192" s="62">
        <f t="shared" si="34"/>
        <v>783.9633045919389</v>
      </c>
      <c r="Q192" s="86">
        <f t="shared" si="35"/>
        <v>190.03270503308602</v>
      </c>
    </row>
    <row r="193" spans="1:17" s="14" customFormat="1" ht="12.75" customHeight="1">
      <c r="A193" s="368"/>
      <c r="B193" s="30" t="s">
        <v>934</v>
      </c>
      <c r="C193" s="138" t="s">
        <v>894</v>
      </c>
      <c r="D193" s="47">
        <v>40</v>
      </c>
      <c r="E193" s="30">
        <v>1984</v>
      </c>
      <c r="F193" s="52">
        <f>SUM(I193+H193+G193)</f>
        <v>41.797000000000004</v>
      </c>
      <c r="G193" s="52">
        <v>5.121</v>
      </c>
      <c r="H193" s="52">
        <v>6.4</v>
      </c>
      <c r="I193" s="52">
        <v>30.276</v>
      </c>
      <c r="J193" s="31">
        <v>2304.94</v>
      </c>
      <c r="K193" s="69">
        <v>30.276</v>
      </c>
      <c r="L193" s="31">
        <v>2304.94</v>
      </c>
      <c r="M193" s="76">
        <f t="shared" si="33"/>
        <v>0.013135265993908735</v>
      </c>
      <c r="N193" s="62">
        <v>206.56</v>
      </c>
      <c r="O193" s="62">
        <f t="shared" si="36"/>
        <v>2.7132205437017882</v>
      </c>
      <c r="P193" s="62">
        <f t="shared" si="34"/>
        <v>788.1159596345241</v>
      </c>
      <c r="Q193" s="86">
        <f t="shared" si="35"/>
        <v>162.7932326221073</v>
      </c>
    </row>
    <row r="194" spans="1:17" s="14" customFormat="1" ht="12.75" customHeight="1">
      <c r="A194" s="368"/>
      <c r="B194" s="30" t="s">
        <v>934</v>
      </c>
      <c r="C194" s="138" t="s">
        <v>900</v>
      </c>
      <c r="D194" s="47">
        <v>45</v>
      </c>
      <c r="E194" s="30">
        <v>1992</v>
      </c>
      <c r="F194" s="52">
        <f>SUM(I194+H194+G194)</f>
        <v>41</v>
      </c>
      <c r="G194" s="52">
        <v>4.83</v>
      </c>
      <c r="H194" s="52">
        <v>7.2</v>
      </c>
      <c r="I194" s="52">
        <v>28.97</v>
      </c>
      <c r="J194" s="31">
        <v>2192.8</v>
      </c>
      <c r="K194" s="69">
        <v>28.97</v>
      </c>
      <c r="L194" s="31">
        <v>2192.8</v>
      </c>
      <c r="M194" s="76">
        <f t="shared" si="33"/>
        <v>0.013211419190076613</v>
      </c>
      <c r="N194" s="62">
        <v>203.07</v>
      </c>
      <c r="O194" s="62">
        <f t="shared" si="36"/>
        <v>2.6828428949288576</v>
      </c>
      <c r="P194" s="62">
        <f t="shared" si="34"/>
        <v>792.6851514045967</v>
      </c>
      <c r="Q194" s="86">
        <f t="shared" si="35"/>
        <v>160.97057369573145</v>
      </c>
    </row>
    <row r="195" spans="1:17" s="14" customFormat="1" ht="12.75" customHeight="1">
      <c r="A195" s="368"/>
      <c r="B195" s="139" t="s">
        <v>171</v>
      </c>
      <c r="C195" s="138" t="s">
        <v>148</v>
      </c>
      <c r="D195" s="47">
        <v>60</v>
      </c>
      <c r="E195" s="30">
        <v>1970</v>
      </c>
      <c r="F195" s="52">
        <f>G195+H195+I195</f>
        <v>56.931999999999995</v>
      </c>
      <c r="G195" s="52">
        <v>5.712</v>
      </c>
      <c r="H195" s="52">
        <v>9.6</v>
      </c>
      <c r="I195" s="52">
        <v>41.62</v>
      </c>
      <c r="J195" s="31">
        <v>3134.67</v>
      </c>
      <c r="K195" s="69">
        <v>41.62</v>
      </c>
      <c r="L195" s="31">
        <v>3134.67</v>
      </c>
      <c r="M195" s="76">
        <f t="shared" si="33"/>
        <v>0.01327731467746206</v>
      </c>
      <c r="N195" s="62">
        <v>242.4</v>
      </c>
      <c r="O195" s="62">
        <f t="shared" si="36"/>
        <v>3.2184210778168034</v>
      </c>
      <c r="P195" s="62">
        <f t="shared" si="34"/>
        <v>796.6388806477236</v>
      </c>
      <c r="Q195" s="86">
        <f t="shared" si="35"/>
        <v>193.1052646690082</v>
      </c>
    </row>
    <row r="196" spans="1:17" s="14" customFormat="1" ht="12.75" customHeight="1">
      <c r="A196" s="368"/>
      <c r="B196" s="30" t="s">
        <v>935</v>
      </c>
      <c r="C196" s="138" t="s">
        <v>903</v>
      </c>
      <c r="D196" s="47">
        <v>20</v>
      </c>
      <c r="E196" s="30">
        <v>1982</v>
      </c>
      <c r="F196" s="52">
        <f>SUM(I196+H196+G196)</f>
        <v>18.6</v>
      </c>
      <c r="G196" s="52">
        <v>1.326</v>
      </c>
      <c r="H196" s="52">
        <v>3.2</v>
      </c>
      <c r="I196" s="52">
        <v>14.074</v>
      </c>
      <c r="J196" s="31">
        <v>1044.42</v>
      </c>
      <c r="K196" s="69">
        <v>14.076</v>
      </c>
      <c r="L196" s="31">
        <v>1044.42</v>
      </c>
      <c r="M196" s="76">
        <f t="shared" si="33"/>
        <v>0.013477336703624977</v>
      </c>
      <c r="N196" s="62">
        <v>206.56</v>
      </c>
      <c r="O196" s="62">
        <f t="shared" si="36"/>
        <v>2.7838786695007753</v>
      </c>
      <c r="P196" s="62">
        <f t="shared" si="34"/>
        <v>808.6402022174987</v>
      </c>
      <c r="Q196" s="86">
        <f t="shared" si="35"/>
        <v>167.03272017004653</v>
      </c>
    </row>
    <row r="197" spans="1:17" s="14" customFormat="1" ht="12.75" customHeight="1">
      <c r="A197" s="368"/>
      <c r="B197" s="139" t="s">
        <v>104</v>
      </c>
      <c r="C197" s="138" t="s">
        <v>78</v>
      </c>
      <c r="D197" s="47">
        <v>11</v>
      </c>
      <c r="E197" s="30">
        <v>1968</v>
      </c>
      <c r="F197" s="52">
        <v>9.95</v>
      </c>
      <c r="G197" s="52">
        <v>0.567</v>
      </c>
      <c r="H197" s="52">
        <v>1.728</v>
      </c>
      <c r="I197" s="52">
        <v>7.655</v>
      </c>
      <c r="J197" s="31">
        <v>563.82</v>
      </c>
      <c r="K197" s="69">
        <v>5.759</v>
      </c>
      <c r="L197" s="31">
        <v>424.14</v>
      </c>
      <c r="M197" s="76">
        <f t="shared" si="33"/>
        <v>0.013578063846843024</v>
      </c>
      <c r="N197" s="62">
        <v>281.111</v>
      </c>
      <c r="O197" s="62">
        <f t="shared" si="36"/>
        <v>3.816943106049889</v>
      </c>
      <c r="P197" s="62">
        <f t="shared" si="34"/>
        <v>814.6838308105815</v>
      </c>
      <c r="Q197" s="86">
        <f t="shared" si="35"/>
        <v>229.01658636299337</v>
      </c>
    </row>
    <row r="198" spans="1:17" s="14" customFormat="1" ht="12.75" customHeight="1">
      <c r="A198" s="368"/>
      <c r="B198" s="139" t="s">
        <v>171</v>
      </c>
      <c r="C198" s="138" t="s">
        <v>144</v>
      </c>
      <c r="D198" s="47">
        <v>48</v>
      </c>
      <c r="E198" s="30">
        <v>1964</v>
      </c>
      <c r="F198" s="52">
        <f>G198+H198+I198</f>
        <v>42.012</v>
      </c>
      <c r="G198" s="52">
        <v>3.06</v>
      </c>
      <c r="H198" s="52">
        <v>7.68</v>
      </c>
      <c r="I198" s="52">
        <v>31.272</v>
      </c>
      <c r="J198" s="31">
        <v>2296.33</v>
      </c>
      <c r="K198" s="69">
        <v>31.272</v>
      </c>
      <c r="L198" s="31">
        <v>2296.3</v>
      </c>
      <c r="M198" s="76">
        <f t="shared" si="33"/>
        <v>0.013618429647694115</v>
      </c>
      <c r="N198" s="62">
        <v>242.4</v>
      </c>
      <c r="O198" s="62">
        <f t="shared" si="36"/>
        <v>3.3011073466010536</v>
      </c>
      <c r="P198" s="62">
        <f t="shared" si="34"/>
        <v>817.105778861647</v>
      </c>
      <c r="Q198" s="86">
        <f t="shared" si="35"/>
        <v>198.06644079606323</v>
      </c>
    </row>
    <row r="199" spans="1:17" s="14" customFormat="1" ht="12.75" customHeight="1">
      <c r="A199" s="368"/>
      <c r="B199" s="139" t="s">
        <v>171</v>
      </c>
      <c r="C199" s="138" t="s">
        <v>150</v>
      </c>
      <c r="D199" s="47">
        <v>64</v>
      </c>
      <c r="E199" s="30">
        <v>1961</v>
      </c>
      <c r="F199" s="52">
        <f>G199+H199+I199</f>
        <v>53.785</v>
      </c>
      <c r="G199" s="52">
        <v>2.703</v>
      </c>
      <c r="H199" s="52">
        <v>10.24</v>
      </c>
      <c r="I199" s="52">
        <v>40.842</v>
      </c>
      <c r="J199" s="31">
        <v>2955.71</v>
      </c>
      <c r="K199" s="69">
        <v>40.842</v>
      </c>
      <c r="L199" s="31">
        <v>2955.71</v>
      </c>
      <c r="M199" s="76">
        <f t="shared" si="33"/>
        <v>0.013817999736104015</v>
      </c>
      <c r="N199" s="62">
        <v>242.4</v>
      </c>
      <c r="O199" s="62">
        <f t="shared" si="36"/>
        <v>3.3494831360316133</v>
      </c>
      <c r="P199" s="62">
        <f t="shared" si="34"/>
        <v>829.0799841662409</v>
      </c>
      <c r="Q199" s="86">
        <f t="shared" si="35"/>
        <v>200.96898816189682</v>
      </c>
    </row>
    <row r="200" spans="1:17" s="14" customFormat="1" ht="12.75" customHeight="1">
      <c r="A200" s="368"/>
      <c r="B200" s="139" t="s">
        <v>171</v>
      </c>
      <c r="C200" s="138" t="s">
        <v>149</v>
      </c>
      <c r="D200" s="47">
        <v>30</v>
      </c>
      <c r="E200" s="30">
        <v>1970</v>
      </c>
      <c r="F200" s="52">
        <f>G200+H200+I200</f>
        <v>31.816000000000003</v>
      </c>
      <c r="G200" s="52">
        <v>2.907</v>
      </c>
      <c r="H200" s="52">
        <v>4.8</v>
      </c>
      <c r="I200" s="52">
        <v>24.109</v>
      </c>
      <c r="J200" s="31">
        <v>1727.5</v>
      </c>
      <c r="K200" s="69">
        <v>24.109</v>
      </c>
      <c r="L200" s="31">
        <v>1727.5</v>
      </c>
      <c r="M200" s="76">
        <f t="shared" si="33"/>
        <v>0.013956005788712013</v>
      </c>
      <c r="N200" s="62">
        <v>242.4</v>
      </c>
      <c r="O200" s="62">
        <f t="shared" si="36"/>
        <v>3.382935803183792</v>
      </c>
      <c r="P200" s="62">
        <f t="shared" si="34"/>
        <v>837.3603473227208</v>
      </c>
      <c r="Q200" s="86">
        <f t="shared" si="35"/>
        <v>202.97614819102753</v>
      </c>
    </row>
    <row r="201" spans="1:17" s="14" customFormat="1" ht="12.75" customHeight="1">
      <c r="A201" s="368"/>
      <c r="B201" s="30" t="s">
        <v>934</v>
      </c>
      <c r="C201" s="138" t="s">
        <v>895</v>
      </c>
      <c r="D201" s="47">
        <v>40</v>
      </c>
      <c r="E201" s="30">
        <v>1980</v>
      </c>
      <c r="F201" s="52">
        <f>SUM(I201+H201+G201)</f>
        <v>44.687</v>
      </c>
      <c r="G201" s="52">
        <v>6.681</v>
      </c>
      <c r="H201" s="52">
        <v>6.4</v>
      </c>
      <c r="I201" s="52">
        <v>31.606</v>
      </c>
      <c r="J201" s="31">
        <v>2256.28</v>
      </c>
      <c r="K201" s="69">
        <v>31.606</v>
      </c>
      <c r="L201" s="31">
        <v>2256.28</v>
      </c>
      <c r="M201" s="76">
        <f t="shared" si="33"/>
        <v>0.014008013189852323</v>
      </c>
      <c r="N201" s="62">
        <v>206.56</v>
      </c>
      <c r="O201" s="62">
        <f t="shared" si="36"/>
        <v>2.893495204495896</v>
      </c>
      <c r="P201" s="62">
        <f t="shared" si="34"/>
        <v>840.4807913911394</v>
      </c>
      <c r="Q201" s="86">
        <f t="shared" si="35"/>
        <v>173.60971226975377</v>
      </c>
    </row>
    <row r="202" spans="1:17" s="14" customFormat="1" ht="12.75" customHeight="1">
      <c r="A202" s="368"/>
      <c r="B202" s="30" t="s">
        <v>934</v>
      </c>
      <c r="C202" s="138" t="s">
        <v>899</v>
      </c>
      <c r="D202" s="47">
        <v>40</v>
      </c>
      <c r="E202" s="30">
        <v>1990</v>
      </c>
      <c r="F202" s="52">
        <f>SUM(I202+H202+G202)</f>
        <v>41.593</v>
      </c>
      <c r="G202" s="52">
        <v>3.817</v>
      </c>
      <c r="H202" s="52">
        <v>6.4</v>
      </c>
      <c r="I202" s="52">
        <v>31.376</v>
      </c>
      <c r="J202" s="31">
        <v>2238</v>
      </c>
      <c r="K202" s="69">
        <v>31.376</v>
      </c>
      <c r="L202" s="31">
        <v>2238</v>
      </c>
      <c r="M202" s="76">
        <f t="shared" si="33"/>
        <v>0.014019660411081323</v>
      </c>
      <c r="N202" s="62">
        <v>206.56</v>
      </c>
      <c r="O202" s="62">
        <f t="shared" si="36"/>
        <v>2.895901054512958</v>
      </c>
      <c r="P202" s="62">
        <f t="shared" si="34"/>
        <v>841.1796246648794</v>
      </c>
      <c r="Q202" s="86">
        <f t="shared" si="35"/>
        <v>173.7540632707775</v>
      </c>
    </row>
    <row r="203" spans="1:17" s="14" customFormat="1" ht="12.75" customHeight="1">
      <c r="A203" s="368"/>
      <c r="B203" s="30" t="s">
        <v>934</v>
      </c>
      <c r="C203" s="138" t="s">
        <v>893</v>
      </c>
      <c r="D203" s="47">
        <v>40</v>
      </c>
      <c r="E203" s="30">
        <v>1979</v>
      </c>
      <c r="F203" s="52">
        <f>SUM(H203+I203+G203)</f>
        <v>41.54</v>
      </c>
      <c r="G203" s="52">
        <v>4.225</v>
      </c>
      <c r="H203" s="52">
        <v>6.4</v>
      </c>
      <c r="I203" s="52">
        <v>30.915</v>
      </c>
      <c r="J203" s="31">
        <v>2184.18</v>
      </c>
      <c r="K203" s="69">
        <v>30.915</v>
      </c>
      <c r="L203" s="31">
        <v>2184.18</v>
      </c>
      <c r="M203" s="76">
        <f t="shared" si="33"/>
        <v>0.014154053237370547</v>
      </c>
      <c r="N203" s="62">
        <v>206.56</v>
      </c>
      <c r="O203" s="62">
        <f t="shared" si="36"/>
        <v>2.92366123671126</v>
      </c>
      <c r="P203" s="62">
        <f t="shared" si="34"/>
        <v>849.2431942422328</v>
      </c>
      <c r="Q203" s="86">
        <f t="shared" si="35"/>
        <v>175.41967420267562</v>
      </c>
    </row>
    <row r="204" spans="1:17" s="14" customFormat="1" ht="12.75" customHeight="1" thickBot="1">
      <c r="A204" s="369"/>
      <c r="B204" s="33" t="s">
        <v>1027</v>
      </c>
      <c r="C204" s="32" t="s">
        <v>996</v>
      </c>
      <c r="D204" s="313">
        <v>40</v>
      </c>
      <c r="E204" s="33">
        <v>1982</v>
      </c>
      <c r="F204" s="314">
        <f>SUM(G204:I204)</f>
        <v>41.772000000000006</v>
      </c>
      <c r="G204" s="314">
        <v>3.311969</v>
      </c>
      <c r="H204" s="314">
        <v>6.4</v>
      </c>
      <c r="I204" s="314">
        <v>32.060031</v>
      </c>
      <c r="J204" s="34">
        <v>2259.52</v>
      </c>
      <c r="K204" s="315">
        <f>I204</f>
        <v>32.060031</v>
      </c>
      <c r="L204" s="34">
        <f>J204</f>
        <v>2259.52</v>
      </c>
      <c r="M204" s="316">
        <f t="shared" si="33"/>
        <v>0.014188867989661522</v>
      </c>
      <c r="N204" s="317">
        <v>207.536</v>
      </c>
      <c r="O204" s="317">
        <f t="shared" si="36"/>
        <v>2.9447009071023937</v>
      </c>
      <c r="P204" s="317">
        <f t="shared" si="34"/>
        <v>851.3320793796913</v>
      </c>
      <c r="Q204" s="318">
        <f t="shared" si="35"/>
        <v>176.68205442614362</v>
      </c>
    </row>
    <row r="205" spans="1:17" s="14" customFormat="1" ht="11.25">
      <c r="A205" s="376" t="s">
        <v>1088</v>
      </c>
      <c r="B205" s="275" t="s">
        <v>299</v>
      </c>
      <c r="C205" s="87" t="s">
        <v>271</v>
      </c>
      <c r="D205" s="90">
        <v>61</v>
      </c>
      <c r="E205" s="93">
        <v>1973</v>
      </c>
      <c r="F205" s="291">
        <v>35.02</v>
      </c>
      <c r="G205" s="291">
        <v>6.54</v>
      </c>
      <c r="H205" s="291">
        <v>6.75</v>
      </c>
      <c r="I205" s="291">
        <v>21.73</v>
      </c>
      <c r="J205" s="97">
        <v>2678.27</v>
      </c>
      <c r="K205" s="100">
        <f>I205/J205*L205</f>
        <v>21.73</v>
      </c>
      <c r="L205" s="97">
        <v>2678.27</v>
      </c>
      <c r="M205" s="103">
        <f t="shared" si="33"/>
        <v>0.008113446366497776</v>
      </c>
      <c r="N205" s="106">
        <f>257.6*1.09</f>
        <v>280.78400000000005</v>
      </c>
      <c r="O205" s="106">
        <f t="shared" si="36"/>
        <v>2.278125924570712</v>
      </c>
      <c r="P205" s="106">
        <f t="shared" si="34"/>
        <v>486.8067819898666</v>
      </c>
      <c r="Q205" s="109">
        <f t="shared" si="35"/>
        <v>136.6875554742427</v>
      </c>
    </row>
    <row r="206" spans="1:17" s="14" customFormat="1" ht="12.75" customHeight="1">
      <c r="A206" s="377"/>
      <c r="B206" s="23" t="s">
        <v>581</v>
      </c>
      <c r="C206" s="22" t="s">
        <v>559</v>
      </c>
      <c r="D206" s="43">
        <v>11</v>
      </c>
      <c r="E206" s="23" t="s">
        <v>105</v>
      </c>
      <c r="F206" s="79">
        <f>G206+H206+I206</f>
        <v>4.905</v>
      </c>
      <c r="G206" s="79">
        <v>0.306</v>
      </c>
      <c r="H206" s="79">
        <v>0.08</v>
      </c>
      <c r="I206" s="79">
        <v>4.519</v>
      </c>
      <c r="J206" s="54">
        <v>496.78000000000003</v>
      </c>
      <c r="K206" s="65">
        <v>4.519</v>
      </c>
      <c r="L206" s="54">
        <v>546.04</v>
      </c>
      <c r="M206" s="72">
        <f t="shared" si="33"/>
        <v>0.00827595047981833</v>
      </c>
      <c r="N206" s="58">
        <v>238.5</v>
      </c>
      <c r="O206" s="58">
        <f t="shared" si="36"/>
        <v>1.9738141894366716</v>
      </c>
      <c r="P206" s="58">
        <f t="shared" si="34"/>
        <v>496.5570287890998</v>
      </c>
      <c r="Q206" s="83">
        <f t="shared" si="35"/>
        <v>118.42885136620029</v>
      </c>
    </row>
    <row r="207" spans="1:17" s="14" customFormat="1" ht="12.75" customHeight="1">
      <c r="A207" s="377"/>
      <c r="B207" s="23" t="s">
        <v>581</v>
      </c>
      <c r="C207" s="22" t="s">
        <v>560</v>
      </c>
      <c r="D207" s="43">
        <v>24</v>
      </c>
      <c r="E207" s="23" t="s">
        <v>105</v>
      </c>
      <c r="F207" s="79">
        <f>G207+H207+I207</f>
        <v>14.556999999999999</v>
      </c>
      <c r="G207" s="79">
        <v>1.53</v>
      </c>
      <c r="H207" s="79">
        <v>3.7600000000000002</v>
      </c>
      <c r="I207" s="79">
        <v>9.267</v>
      </c>
      <c r="J207" s="54">
        <v>1107.43</v>
      </c>
      <c r="K207" s="65">
        <v>9.267</v>
      </c>
      <c r="L207" s="54">
        <v>1107.43</v>
      </c>
      <c r="M207" s="72">
        <f t="shared" si="33"/>
        <v>0.008368023261063904</v>
      </c>
      <c r="N207" s="58">
        <v>238.5</v>
      </c>
      <c r="O207" s="58">
        <f t="shared" si="36"/>
        <v>1.995773547763741</v>
      </c>
      <c r="P207" s="58">
        <f t="shared" si="34"/>
        <v>502.08139566383426</v>
      </c>
      <c r="Q207" s="83">
        <f t="shared" si="35"/>
        <v>119.74641286582447</v>
      </c>
    </row>
    <row r="208" spans="1:17" s="14" customFormat="1" ht="12.75" customHeight="1">
      <c r="A208" s="377"/>
      <c r="B208" s="23" t="s">
        <v>655</v>
      </c>
      <c r="C208" s="163" t="s">
        <v>625</v>
      </c>
      <c r="D208" s="164">
        <v>54</v>
      </c>
      <c r="E208" s="165" t="s">
        <v>105</v>
      </c>
      <c r="F208" s="292">
        <v>40.26</v>
      </c>
      <c r="G208" s="292">
        <v>5.8</v>
      </c>
      <c r="H208" s="292">
        <v>8.64</v>
      </c>
      <c r="I208" s="292">
        <v>25.82</v>
      </c>
      <c r="J208" s="166">
        <v>2987.33</v>
      </c>
      <c r="K208" s="167">
        <v>25.82</v>
      </c>
      <c r="L208" s="166">
        <v>2987.33</v>
      </c>
      <c r="M208" s="72">
        <f t="shared" si="33"/>
        <v>0.00864316965316855</v>
      </c>
      <c r="N208" s="58">
        <v>219.7</v>
      </c>
      <c r="O208" s="58">
        <f t="shared" si="36"/>
        <v>1.8989043728011303</v>
      </c>
      <c r="P208" s="58">
        <f t="shared" si="34"/>
        <v>518.590179190113</v>
      </c>
      <c r="Q208" s="83">
        <f t="shared" si="35"/>
        <v>113.9342623680678</v>
      </c>
    </row>
    <row r="209" spans="1:17" s="14" customFormat="1" ht="12.75" customHeight="1">
      <c r="A209" s="377"/>
      <c r="B209" s="162" t="s">
        <v>299</v>
      </c>
      <c r="C209" s="22" t="s">
        <v>275</v>
      </c>
      <c r="D209" s="43">
        <v>60</v>
      </c>
      <c r="E209" s="23">
        <v>1968</v>
      </c>
      <c r="F209" s="79">
        <v>35.88</v>
      </c>
      <c r="G209" s="79">
        <v>6.84</v>
      </c>
      <c r="H209" s="79">
        <v>5.26</v>
      </c>
      <c r="I209" s="79">
        <v>23.78</v>
      </c>
      <c r="J209" s="54">
        <v>2715.36</v>
      </c>
      <c r="K209" s="65">
        <f>I209/J209*L209</f>
        <v>23.78</v>
      </c>
      <c r="L209" s="54">
        <v>2715.36</v>
      </c>
      <c r="M209" s="72">
        <f t="shared" si="33"/>
        <v>0.00875758647103883</v>
      </c>
      <c r="N209" s="58">
        <f>257.6*1.09</f>
        <v>280.78400000000005</v>
      </c>
      <c r="O209" s="58">
        <f t="shared" si="36"/>
        <v>2.4589901596841677</v>
      </c>
      <c r="P209" s="58">
        <f t="shared" si="34"/>
        <v>525.4551882623299</v>
      </c>
      <c r="Q209" s="83">
        <f t="shared" si="35"/>
        <v>147.53940958105008</v>
      </c>
    </row>
    <row r="210" spans="1:17" s="14" customFormat="1" ht="12.75" customHeight="1">
      <c r="A210" s="377"/>
      <c r="B210" s="23" t="s">
        <v>655</v>
      </c>
      <c r="C210" s="163" t="s">
        <v>626</v>
      </c>
      <c r="D210" s="164">
        <v>15</v>
      </c>
      <c r="E210" s="165" t="s">
        <v>105</v>
      </c>
      <c r="F210" s="292">
        <v>15.3</v>
      </c>
      <c r="G210" s="292">
        <v>2.8</v>
      </c>
      <c r="H210" s="292">
        <v>2.4</v>
      </c>
      <c r="I210" s="292">
        <v>10.1</v>
      </c>
      <c r="J210" s="166">
        <v>1120.11</v>
      </c>
      <c r="K210" s="167">
        <v>10.1</v>
      </c>
      <c r="L210" s="166">
        <v>1120.11</v>
      </c>
      <c r="M210" s="72">
        <f t="shared" si="33"/>
        <v>0.009016971547437306</v>
      </c>
      <c r="N210" s="58">
        <v>219.7</v>
      </c>
      <c r="O210" s="58">
        <f t="shared" si="36"/>
        <v>1.981028648971976</v>
      </c>
      <c r="P210" s="58">
        <f t="shared" si="34"/>
        <v>541.0182928462384</v>
      </c>
      <c r="Q210" s="83">
        <f t="shared" si="35"/>
        <v>118.86171893831857</v>
      </c>
    </row>
    <row r="211" spans="1:17" s="14" customFormat="1" ht="12.75" customHeight="1">
      <c r="A211" s="377"/>
      <c r="B211" s="23" t="s">
        <v>696</v>
      </c>
      <c r="C211" s="22" t="s">
        <v>667</v>
      </c>
      <c r="D211" s="43">
        <v>12</v>
      </c>
      <c r="E211" s="23">
        <v>1962</v>
      </c>
      <c r="F211" s="79">
        <v>7.95</v>
      </c>
      <c r="G211" s="79">
        <v>1.198854</v>
      </c>
      <c r="H211" s="79">
        <v>1.92</v>
      </c>
      <c r="I211" s="79">
        <v>4.831145</v>
      </c>
      <c r="J211" s="54">
        <v>533.5</v>
      </c>
      <c r="K211" s="65">
        <v>4.831145</v>
      </c>
      <c r="L211" s="54">
        <v>533.5</v>
      </c>
      <c r="M211" s="72">
        <f t="shared" si="33"/>
        <v>0.009055567010309278</v>
      </c>
      <c r="N211" s="58">
        <v>204.92</v>
      </c>
      <c r="O211" s="58">
        <f>K211*N211/J211</f>
        <v>1.8556667917525773</v>
      </c>
      <c r="P211" s="58">
        <f t="shared" si="34"/>
        <v>543.3340206185567</v>
      </c>
      <c r="Q211" s="83">
        <f>O211*60</f>
        <v>111.34000750515465</v>
      </c>
    </row>
    <row r="212" spans="1:17" s="14" customFormat="1" ht="12.75" customHeight="1">
      <c r="A212" s="377"/>
      <c r="B212" s="23" t="s">
        <v>786</v>
      </c>
      <c r="C212" s="22" t="s">
        <v>756</v>
      </c>
      <c r="D212" s="43">
        <v>100</v>
      </c>
      <c r="E212" s="23">
        <v>1969</v>
      </c>
      <c r="F212" s="79">
        <v>67.85</v>
      </c>
      <c r="G212" s="79">
        <v>9.326</v>
      </c>
      <c r="H212" s="79">
        <v>16</v>
      </c>
      <c r="I212" s="79">
        <v>42.524</v>
      </c>
      <c r="J212" s="54">
        <v>4625.66</v>
      </c>
      <c r="K212" s="65">
        <v>42.524</v>
      </c>
      <c r="L212" s="54">
        <v>4625.66</v>
      </c>
      <c r="M212" s="72">
        <f t="shared" si="33"/>
        <v>0.009193066502942283</v>
      </c>
      <c r="N212" s="58">
        <v>249.28</v>
      </c>
      <c r="O212" s="58">
        <f aca="true" t="shared" si="37" ref="O212:O218">M212*N212</f>
        <v>2.291647617853452</v>
      </c>
      <c r="P212" s="58">
        <f t="shared" si="34"/>
        <v>551.583990176537</v>
      </c>
      <c r="Q212" s="83">
        <f aca="true" t="shared" si="38" ref="Q212:Q218">P212*N212/1000</f>
        <v>137.49885707120714</v>
      </c>
    </row>
    <row r="213" spans="1:17" s="14" customFormat="1" ht="12.75" customHeight="1">
      <c r="A213" s="377"/>
      <c r="B213" s="162" t="s">
        <v>299</v>
      </c>
      <c r="C213" s="22" t="s">
        <v>272</v>
      </c>
      <c r="D213" s="43">
        <v>60</v>
      </c>
      <c r="E213" s="23">
        <v>1965</v>
      </c>
      <c r="F213" s="79">
        <v>40.94</v>
      </c>
      <c r="G213" s="79">
        <v>6.421308</v>
      </c>
      <c r="H213" s="79">
        <v>9.52</v>
      </c>
      <c r="I213" s="79">
        <f>F213-G213-H213</f>
        <v>24.998692000000002</v>
      </c>
      <c r="J213" s="54">
        <v>2708.87</v>
      </c>
      <c r="K213" s="65">
        <f>I213/J213*L213</f>
        <v>24.998692000000002</v>
      </c>
      <c r="L213" s="54">
        <v>2708.87</v>
      </c>
      <c r="M213" s="72">
        <f t="shared" si="33"/>
        <v>0.009228457622551102</v>
      </c>
      <c r="N213" s="58">
        <f>257.6*1.09</f>
        <v>280.78400000000005</v>
      </c>
      <c r="O213" s="58">
        <f t="shared" si="37"/>
        <v>2.591203245090389</v>
      </c>
      <c r="P213" s="58">
        <f t="shared" si="34"/>
        <v>553.7074573530662</v>
      </c>
      <c r="Q213" s="83">
        <f t="shared" si="38"/>
        <v>155.47219470542333</v>
      </c>
    </row>
    <row r="214" spans="1:17" s="14" customFormat="1" ht="12.75" customHeight="1">
      <c r="A214" s="377"/>
      <c r="B214" s="23" t="s">
        <v>655</v>
      </c>
      <c r="C214" s="163" t="s">
        <v>627</v>
      </c>
      <c r="D214" s="164">
        <v>56</v>
      </c>
      <c r="E214" s="165" t="s">
        <v>105</v>
      </c>
      <c r="F214" s="292">
        <v>43.05</v>
      </c>
      <c r="G214" s="292">
        <v>6.37</v>
      </c>
      <c r="H214" s="292">
        <v>8.64</v>
      </c>
      <c r="I214" s="292">
        <v>28.04</v>
      </c>
      <c r="J214" s="166">
        <v>3028.84</v>
      </c>
      <c r="K214" s="167">
        <v>28.04</v>
      </c>
      <c r="L214" s="166">
        <v>3028.84</v>
      </c>
      <c r="M214" s="72">
        <f t="shared" si="33"/>
        <v>0.009257669602884272</v>
      </c>
      <c r="N214" s="58">
        <v>219.7</v>
      </c>
      <c r="O214" s="58">
        <f t="shared" si="37"/>
        <v>2.0339100117536746</v>
      </c>
      <c r="P214" s="58">
        <f t="shared" si="34"/>
        <v>555.4601761730563</v>
      </c>
      <c r="Q214" s="83">
        <f t="shared" si="38"/>
        <v>122.03460070522047</v>
      </c>
    </row>
    <row r="215" spans="1:17" s="14" customFormat="1" ht="12.75" customHeight="1">
      <c r="A215" s="377"/>
      <c r="B215" s="162" t="s">
        <v>299</v>
      </c>
      <c r="C215" s="22" t="s">
        <v>279</v>
      </c>
      <c r="D215" s="43">
        <v>61</v>
      </c>
      <c r="E215" s="23">
        <v>1975</v>
      </c>
      <c r="F215" s="79">
        <v>51.22</v>
      </c>
      <c r="G215" s="79">
        <v>7.63572</v>
      </c>
      <c r="H215" s="79">
        <v>9.6</v>
      </c>
      <c r="I215" s="79">
        <f>F215-G215-H215</f>
        <v>33.98428</v>
      </c>
      <c r="J215" s="54">
        <v>3635.15</v>
      </c>
      <c r="K215" s="65">
        <f>I215/J215*L215</f>
        <v>33.98428</v>
      </c>
      <c r="L215" s="54">
        <v>3635.15</v>
      </c>
      <c r="M215" s="72">
        <f t="shared" si="33"/>
        <v>0.0093487971610525</v>
      </c>
      <c r="N215" s="58">
        <f>257.6*1.09</f>
        <v>280.78400000000005</v>
      </c>
      <c r="O215" s="58">
        <f t="shared" si="37"/>
        <v>2.6249926620689656</v>
      </c>
      <c r="P215" s="58">
        <f t="shared" si="34"/>
        <v>560.9278296631501</v>
      </c>
      <c r="Q215" s="83">
        <f t="shared" si="38"/>
        <v>157.49955972413798</v>
      </c>
    </row>
    <row r="216" spans="1:17" s="14" customFormat="1" ht="12.75" customHeight="1">
      <c r="A216" s="377"/>
      <c r="B216" s="162" t="s">
        <v>299</v>
      </c>
      <c r="C216" s="22" t="s">
        <v>277</v>
      </c>
      <c r="D216" s="43">
        <v>54</v>
      </c>
      <c r="E216" s="23">
        <v>1980</v>
      </c>
      <c r="F216" s="79">
        <v>56.36</v>
      </c>
      <c r="G216" s="79">
        <v>6.61</v>
      </c>
      <c r="H216" s="79">
        <v>16.76</v>
      </c>
      <c r="I216" s="79">
        <f>F216-G216-H216</f>
        <v>32.989999999999995</v>
      </c>
      <c r="J216" s="54">
        <v>3508.9</v>
      </c>
      <c r="K216" s="65">
        <f>I216/J216*L216</f>
        <v>32.989999999999995</v>
      </c>
      <c r="L216" s="54">
        <v>3508.9</v>
      </c>
      <c r="M216" s="72">
        <f t="shared" si="33"/>
        <v>0.009401806834050555</v>
      </c>
      <c r="N216" s="58">
        <f>257.6*1.09</f>
        <v>280.78400000000005</v>
      </c>
      <c r="O216" s="58">
        <f t="shared" si="37"/>
        <v>2.6398769300920515</v>
      </c>
      <c r="P216" s="58">
        <f t="shared" si="34"/>
        <v>564.1084100430332</v>
      </c>
      <c r="Q216" s="83">
        <f t="shared" si="38"/>
        <v>158.39261580552306</v>
      </c>
    </row>
    <row r="217" spans="1:17" s="14" customFormat="1" ht="12.75" customHeight="1">
      <c r="A217" s="377"/>
      <c r="B217" s="23" t="s">
        <v>655</v>
      </c>
      <c r="C217" s="163" t="s">
        <v>628</v>
      </c>
      <c r="D217" s="164">
        <v>30</v>
      </c>
      <c r="E217" s="165" t="s">
        <v>105</v>
      </c>
      <c r="F217" s="292">
        <v>28</v>
      </c>
      <c r="G217" s="292">
        <v>3.68</v>
      </c>
      <c r="H217" s="292">
        <v>4.8</v>
      </c>
      <c r="I217" s="292">
        <v>19.52</v>
      </c>
      <c r="J217" s="166">
        <v>2051.95</v>
      </c>
      <c r="K217" s="167">
        <v>19.52</v>
      </c>
      <c r="L217" s="166">
        <v>2051.95</v>
      </c>
      <c r="M217" s="72">
        <f t="shared" si="33"/>
        <v>0.009512902361168646</v>
      </c>
      <c r="N217" s="58">
        <v>219.7</v>
      </c>
      <c r="O217" s="58">
        <f t="shared" si="37"/>
        <v>2.0899846487487515</v>
      </c>
      <c r="P217" s="58">
        <f t="shared" si="34"/>
        <v>570.7741416701188</v>
      </c>
      <c r="Q217" s="83">
        <f t="shared" si="38"/>
        <v>125.39907892492508</v>
      </c>
    </row>
    <row r="218" spans="1:17" s="14" customFormat="1" ht="12.75" customHeight="1">
      <c r="A218" s="377"/>
      <c r="B218" s="162" t="s">
        <v>227</v>
      </c>
      <c r="C218" s="22" t="s">
        <v>199</v>
      </c>
      <c r="D218" s="43">
        <v>30</v>
      </c>
      <c r="E218" s="23" t="s">
        <v>105</v>
      </c>
      <c r="F218" s="79">
        <f>SUM(G218:I218)</f>
        <v>22.161</v>
      </c>
      <c r="G218" s="79">
        <v>2.88966</v>
      </c>
      <c r="H218" s="79">
        <v>4.8</v>
      </c>
      <c r="I218" s="79">
        <v>14.47134</v>
      </c>
      <c r="J218" s="54">
        <v>1511.9</v>
      </c>
      <c r="K218" s="65">
        <v>14.47134</v>
      </c>
      <c r="L218" s="54">
        <v>1511.9</v>
      </c>
      <c r="M218" s="72">
        <f t="shared" si="33"/>
        <v>0.009571625107480653</v>
      </c>
      <c r="N218" s="58">
        <v>238.928</v>
      </c>
      <c r="O218" s="58">
        <f t="shared" si="37"/>
        <v>2.2869292436801376</v>
      </c>
      <c r="P218" s="58">
        <f t="shared" si="34"/>
        <v>574.2975064488392</v>
      </c>
      <c r="Q218" s="83">
        <f t="shared" si="38"/>
        <v>137.21575462080824</v>
      </c>
    </row>
    <row r="219" spans="1:17" s="14" customFormat="1" ht="12.75" customHeight="1">
      <c r="A219" s="377"/>
      <c r="B219" s="162" t="s">
        <v>385</v>
      </c>
      <c r="C219" s="168" t="s">
        <v>365</v>
      </c>
      <c r="D219" s="169">
        <v>30</v>
      </c>
      <c r="E219" s="170">
        <v>1979</v>
      </c>
      <c r="F219" s="293">
        <v>23.268</v>
      </c>
      <c r="G219" s="293">
        <v>3.048304</v>
      </c>
      <c r="H219" s="293">
        <v>4.8</v>
      </c>
      <c r="I219" s="293">
        <v>15.419706</v>
      </c>
      <c r="J219" s="171">
        <v>1569.65</v>
      </c>
      <c r="K219" s="172">
        <v>15.419706</v>
      </c>
      <c r="L219" s="171">
        <v>1569.65</v>
      </c>
      <c r="M219" s="173">
        <v>0.00982365877743446</v>
      </c>
      <c r="N219" s="174">
        <v>282.96400000000006</v>
      </c>
      <c r="O219" s="174">
        <v>2.779741782297965</v>
      </c>
      <c r="P219" s="174">
        <v>589.4195266460675</v>
      </c>
      <c r="Q219" s="276">
        <v>166.7845069378779</v>
      </c>
    </row>
    <row r="220" spans="1:17" s="14" customFormat="1" ht="12.75" customHeight="1">
      <c r="A220" s="377"/>
      <c r="B220" s="23" t="s">
        <v>612</v>
      </c>
      <c r="C220" s="22" t="s">
        <v>582</v>
      </c>
      <c r="D220" s="43">
        <v>19</v>
      </c>
      <c r="E220" s="23" t="s">
        <v>105</v>
      </c>
      <c r="F220" s="79">
        <v>13.062</v>
      </c>
      <c r="G220" s="79">
        <v>1.05621</v>
      </c>
      <c r="H220" s="79">
        <v>3.04</v>
      </c>
      <c r="I220" s="79">
        <v>8.965789999999998</v>
      </c>
      <c r="J220" s="54"/>
      <c r="K220" s="65">
        <v>8.965789999999998</v>
      </c>
      <c r="L220" s="54">
        <v>888.3</v>
      </c>
      <c r="M220" s="72">
        <f>+K220/L220</f>
        <v>0.010093200495328154</v>
      </c>
      <c r="N220" s="58">
        <v>333.3</v>
      </c>
      <c r="O220" s="58">
        <f>M220*N220</f>
        <v>3.3640637250928735</v>
      </c>
      <c r="P220" s="58">
        <f>M220*60*1000</f>
        <v>605.5920297196892</v>
      </c>
      <c r="Q220" s="83">
        <f>P220*N220/1000</f>
        <v>201.84382350557243</v>
      </c>
    </row>
    <row r="221" spans="1:17" s="14" customFormat="1" ht="12.75" customHeight="1">
      <c r="A221" s="377"/>
      <c r="B221" s="23" t="s">
        <v>786</v>
      </c>
      <c r="C221" s="22" t="s">
        <v>757</v>
      </c>
      <c r="D221" s="43">
        <v>101</v>
      </c>
      <c r="E221" s="23">
        <v>1964</v>
      </c>
      <c r="F221" s="79">
        <v>69.135</v>
      </c>
      <c r="G221" s="79">
        <v>8.235</v>
      </c>
      <c r="H221" s="79">
        <v>15.68</v>
      </c>
      <c r="I221" s="79">
        <v>45.22</v>
      </c>
      <c r="J221" s="54">
        <v>4427.1</v>
      </c>
      <c r="K221" s="65">
        <v>44.241</v>
      </c>
      <c r="L221" s="54">
        <v>4331.22</v>
      </c>
      <c r="M221" s="72">
        <f>K221/L221</f>
        <v>0.010214443043761342</v>
      </c>
      <c r="N221" s="58">
        <v>249.28</v>
      </c>
      <c r="O221" s="58">
        <f>M221*N221</f>
        <v>2.5462563619488274</v>
      </c>
      <c r="P221" s="58">
        <f>M221*60*1000</f>
        <v>612.8665826256805</v>
      </c>
      <c r="Q221" s="83">
        <f>P221*N221/1000</f>
        <v>152.77538171692964</v>
      </c>
    </row>
    <row r="222" spans="1:17" s="14" customFormat="1" ht="12.75" customHeight="1">
      <c r="A222" s="377"/>
      <c r="B222" s="23" t="s">
        <v>612</v>
      </c>
      <c r="C222" s="22" t="s">
        <v>583</v>
      </c>
      <c r="D222" s="43">
        <v>32</v>
      </c>
      <c r="E222" s="23" t="s">
        <v>105</v>
      </c>
      <c r="F222" s="79">
        <v>25.4</v>
      </c>
      <c r="G222" s="79">
        <v>1.6728</v>
      </c>
      <c r="H222" s="79">
        <v>5.12</v>
      </c>
      <c r="I222" s="79">
        <v>18.6072</v>
      </c>
      <c r="J222" s="54"/>
      <c r="K222" s="65">
        <v>18.6072</v>
      </c>
      <c r="L222" s="54">
        <v>1803.8</v>
      </c>
      <c r="M222" s="72">
        <f>+K222/L222</f>
        <v>0.010315556048342387</v>
      </c>
      <c r="N222" s="58">
        <v>333.3</v>
      </c>
      <c r="O222" s="58">
        <f>M222*N222</f>
        <v>3.438174830912518</v>
      </c>
      <c r="P222" s="58">
        <f>M222*60*1000</f>
        <v>618.9333629005432</v>
      </c>
      <c r="Q222" s="83">
        <f>P222*N222/1000</f>
        <v>206.29048985475106</v>
      </c>
    </row>
    <row r="223" spans="1:17" s="14" customFormat="1" ht="12.75" customHeight="1">
      <c r="A223" s="377"/>
      <c r="B223" s="23" t="s">
        <v>850</v>
      </c>
      <c r="C223" s="22" t="s">
        <v>820</v>
      </c>
      <c r="D223" s="43">
        <v>12</v>
      </c>
      <c r="E223" s="23">
        <v>1986</v>
      </c>
      <c r="F223" s="79">
        <v>9.2</v>
      </c>
      <c r="G223" s="79">
        <v>0.76</v>
      </c>
      <c r="H223" s="79">
        <v>1.28</v>
      </c>
      <c r="I223" s="79">
        <v>7.2</v>
      </c>
      <c r="J223" s="54">
        <v>682.92</v>
      </c>
      <c r="K223" s="65">
        <v>7.2</v>
      </c>
      <c r="L223" s="54">
        <v>682.92</v>
      </c>
      <c r="M223" s="72">
        <f>K223/L223</f>
        <v>0.010542962572482868</v>
      </c>
      <c r="N223" s="58">
        <v>308.6</v>
      </c>
      <c r="O223" s="58">
        <f>M223*N223</f>
        <v>3.253558249868213</v>
      </c>
      <c r="P223" s="58">
        <f>M223*60*1000</f>
        <v>632.5777543489721</v>
      </c>
      <c r="Q223" s="83">
        <f>P223*N223/1000</f>
        <v>195.2134949920928</v>
      </c>
    </row>
    <row r="224" spans="1:17" s="14" customFormat="1" ht="12.75" customHeight="1">
      <c r="A224" s="377"/>
      <c r="B224" s="23" t="s">
        <v>612</v>
      </c>
      <c r="C224" s="22" t="s">
        <v>584</v>
      </c>
      <c r="D224" s="43">
        <v>26</v>
      </c>
      <c r="E224" s="23" t="s">
        <v>105</v>
      </c>
      <c r="F224" s="79">
        <v>19.86</v>
      </c>
      <c r="G224" s="79">
        <v>1.632</v>
      </c>
      <c r="H224" s="79">
        <v>4.16</v>
      </c>
      <c r="I224" s="79">
        <v>14.067999999999998</v>
      </c>
      <c r="J224" s="54"/>
      <c r="K224" s="65">
        <v>14.067999999999998</v>
      </c>
      <c r="L224" s="54">
        <v>1332.27</v>
      </c>
      <c r="M224" s="72">
        <f>+K224/L224</f>
        <v>0.010559421138357838</v>
      </c>
      <c r="N224" s="58">
        <v>333.3</v>
      </c>
      <c r="O224" s="58">
        <f>M224*N224</f>
        <v>3.5194550654146677</v>
      </c>
      <c r="P224" s="58">
        <f>M224*60*1000</f>
        <v>633.5652683014703</v>
      </c>
      <c r="Q224" s="83">
        <f>P224*N224/1000</f>
        <v>211.16730392488006</v>
      </c>
    </row>
    <row r="225" spans="1:17" s="14" customFormat="1" ht="12.75" customHeight="1">
      <c r="A225" s="377"/>
      <c r="B225" s="162" t="s">
        <v>385</v>
      </c>
      <c r="C225" s="168" t="s">
        <v>366</v>
      </c>
      <c r="D225" s="169">
        <v>30</v>
      </c>
      <c r="E225" s="170">
        <v>1973</v>
      </c>
      <c r="F225" s="293">
        <v>26.911</v>
      </c>
      <c r="G225" s="293">
        <v>3.825</v>
      </c>
      <c r="H225" s="293">
        <v>4.8</v>
      </c>
      <c r="I225" s="293">
        <v>18.286</v>
      </c>
      <c r="J225" s="171">
        <v>1715.3</v>
      </c>
      <c r="K225" s="172">
        <v>18.286</v>
      </c>
      <c r="L225" s="171">
        <v>1715.3</v>
      </c>
      <c r="M225" s="173">
        <v>0.010660525855535476</v>
      </c>
      <c r="N225" s="174">
        <v>282.96400000000006</v>
      </c>
      <c r="O225" s="174">
        <v>3.016545038185741</v>
      </c>
      <c r="P225" s="174">
        <v>639.6315513321285</v>
      </c>
      <c r="Q225" s="276">
        <v>180.99270229114447</v>
      </c>
    </row>
    <row r="226" spans="1:17" s="14" customFormat="1" ht="12.75" customHeight="1">
      <c r="A226" s="377"/>
      <c r="B226" s="23" t="s">
        <v>786</v>
      </c>
      <c r="C226" s="22" t="s">
        <v>758</v>
      </c>
      <c r="D226" s="43">
        <v>30</v>
      </c>
      <c r="E226" s="23">
        <v>1986</v>
      </c>
      <c r="F226" s="79">
        <v>24.614</v>
      </c>
      <c r="G226" s="79">
        <v>3.674</v>
      </c>
      <c r="H226" s="79">
        <v>4.8</v>
      </c>
      <c r="I226" s="79">
        <v>16.14</v>
      </c>
      <c r="J226" s="54">
        <v>1497.7</v>
      </c>
      <c r="K226" s="65">
        <v>16.14</v>
      </c>
      <c r="L226" s="54">
        <v>1497.7</v>
      </c>
      <c r="M226" s="72">
        <f>K226/L226</f>
        <v>0.010776524003471991</v>
      </c>
      <c r="N226" s="58">
        <v>249.28</v>
      </c>
      <c r="O226" s="58">
        <f>M226*N226</f>
        <v>2.686371903585498</v>
      </c>
      <c r="P226" s="58">
        <f>M226*60*1000</f>
        <v>646.5914402083195</v>
      </c>
      <c r="Q226" s="83">
        <f>P226*N226/1000</f>
        <v>161.18231421512988</v>
      </c>
    </row>
    <row r="227" spans="1:17" s="14" customFormat="1" ht="12.75" customHeight="1">
      <c r="A227" s="377"/>
      <c r="B227" s="162" t="s">
        <v>110</v>
      </c>
      <c r="C227" s="22" t="s">
        <v>111</v>
      </c>
      <c r="D227" s="43">
        <v>8</v>
      </c>
      <c r="E227" s="23" t="s">
        <v>105</v>
      </c>
      <c r="F227" s="79">
        <f>G227+H227+I227</f>
        <v>8.144</v>
      </c>
      <c r="G227" s="79">
        <v>0.614</v>
      </c>
      <c r="H227" s="79">
        <v>0.64</v>
      </c>
      <c r="I227" s="79">
        <v>6.89</v>
      </c>
      <c r="J227" s="54">
        <v>633.84</v>
      </c>
      <c r="K227" s="65">
        <f>I227</f>
        <v>6.89</v>
      </c>
      <c r="L227" s="54">
        <f>J227</f>
        <v>633.84</v>
      </c>
      <c r="M227" s="72">
        <f>K227/L227</f>
        <v>0.010870251167487062</v>
      </c>
      <c r="N227" s="58">
        <v>327.87</v>
      </c>
      <c r="O227" s="58">
        <f>M227*N227</f>
        <v>3.564029250283983</v>
      </c>
      <c r="P227" s="58">
        <f>M227*60*1000</f>
        <v>652.2150700492238</v>
      </c>
      <c r="Q227" s="83">
        <f>P227*N227/1000</f>
        <v>213.841755017039</v>
      </c>
    </row>
    <row r="228" spans="1:17" s="14" customFormat="1" ht="12.75" customHeight="1">
      <c r="A228" s="377"/>
      <c r="B228" s="162" t="s">
        <v>408</v>
      </c>
      <c r="C228" s="175" t="s">
        <v>386</v>
      </c>
      <c r="D228" s="176">
        <v>40</v>
      </c>
      <c r="E228" s="177">
        <v>1987</v>
      </c>
      <c r="F228" s="294">
        <v>33.847</v>
      </c>
      <c r="G228" s="294">
        <v>2.601</v>
      </c>
      <c r="H228" s="294">
        <v>6.4</v>
      </c>
      <c r="I228" s="294">
        <v>24.845999</v>
      </c>
      <c r="J228" s="178">
        <v>2280.42</v>
      </c>
      <c r="K228" s="179">
        <v>24.845999</v>
      </c>
      <c r="L228" s="178">
        <v>2280.42</v>
      </c>
      <c r="M228" s="180">
        <v>0.01089536094228256</v>
      </c>
      <c r="N228" s="181">
        <v>305.85400000000004</v>
      </c>
      <c r="O228" s="181">
        <v>3.332389725640891</v>
      </c>
      <c r="P228" s="181">
        <v>653.7216565369537</v>
      </c>
      <c r="Q228" s="277">
        <v>199.94338353845347</v>
      </c>
    </row>
    <row r="229" spans="1:17" s="14" customFormat="1" ht="12.75" customHeight="1">
      <c r="A229" s="377"/>
      <c r="B229" s="162" t="s">
        <v>385</v>
      </c>
      <c r="C229" s="168" t="s">
        <v>367</v>
      </c>
      <c r="D229" s="169">
        <v>8</v>
      </c>
      <c r="E229" s="170">
        <v>1994</v>
      </c>
      <c r="F229" s="293">
        <v>11.97</v>
      </c>
      <c r="G229" s="293">
        <v>1.66439</v>
      </c>
      <c r="H229" s="293">
        <v>1.2</v>
      </c>
      <c r="I229" s="293">
        <v>9.10561</v>
      </c>
      <c r="J229" s="171">
        <v>832.8</v>
      </c>
      <c r="K229" s="172">
        <v>9.10561</v>
      </c>
      <c r="L229" s="171">
        <v>832.8</v>
      </c>
      <c r="M229" s="173">
        <v>0.01093372958693564</v>
      </c>
      <c r="N229" s="174">
        <v>282.96400000000006</v>
      </c>
      <c r="O229" s="174">
        <v>3.0938518588376573</v>
      </c>
      <c r="P229" s="174">
        <v>656.0237752161385</v>
      </c>
      <c r="Q229" s="276">
        <v>185.63111153025943</v>
      </c>
    </row>
    <row r="230" spans="1:17" s="14" customFormat="1" ht="12.75" customHeight="1">
      <c r="A230" s="377"/>
      <c r="B230" s="23" t="s">
        <v>1027</v>
      </c>
      <c r="C230" s="182" t="s">
        <v>997</v>
      </c>
      <c r="D230" s="43">
        <v>60</v>
      </c>
      <c r="E230" s="23">
        <v>1966</v>
      </c>
      <c r="F230" s="79">
        <f>SUM(G230:I230)</f>
        <v>44.018010000000004</v>
      </c>
      <c r="G230" s="79">
        <v>4.597164</v>
      </c>
      <c r="H230" s="79">
        <v>9.466</v>
      </c>
      <c r="I230" s="79">
        <v>29.954846</v>
      </c>
      <c r="J230" s="54">
        <v>2733.17</v>
      </c>
      <c r="K230" s="65">
        <f>I230</f>
        <v>29.954846</v>
      </c>
      <c r="L230" s="54">
        <f>J230</f>
        <v>2733.17</v>
      </c>
      <c r="M230" s="72">
        <f>K230/L230</f>
        <v>0.01095974491158618</v>
      </c>
      <c r="N230" s="58">
        <v>207.536</v>
      </c>
      <c r="O230" s="58">
        <f>M230*N230</f>
        <v>2.2745416199709494</v>
      </c>
      <c r="P230" s="58">
        <f>M230*60*1000</f>
        <v>657.5846946951708</v>
      </c>
      <c r="Q230" s="83">
        <f>P230*N230/1000</f>
        <v>136.47249719825697</v>
      </c>
    </row>
    <row r="231" spans="1:17" s="14" customFormat="1" ht="12.75" customHeight="1">
      <c r="A231" s="377"/>
      <c r="B231" s="23" t="s">
        <v>655</v>
      </c>
      <c r="C231" s="163" t="s">
        <v>629</v>
      </c>
      <c r="D231" s="164">
        <v>30</v>
      </c>
      <c r="E231" s="165" t="s">
        <v>105</v>
      </c>
      <c r="F231" s="292">
        <v>30.6</v>
      </c>
      <c r="G231" s="292">
        <v>3.59</v>
      </c>
      <c r="H231" s="292">
        <v>4.8</v>
      </c>
      <c r="I231" s="292">
        <v>22.21</v>
      </c>
      <c r="J231" s="166">
        <v>2013.33</v>
      </c>
      <c r="K231" s="167">
        <v>22.21</v>
      </c>
      <c r="L231" s="166">
        <v>2013.33</v>
      </c>
      <c r="M231" s="72">
        <f>K231/L231</f>
        <v>0.011031475217674202</v>
      </c>
      <c r="N231" s="58">
        <v>219.7</v>
      </c>
      <c r="O231" s="58">
        <f>M231*N231</f>
        <v>2.423615105323022</v>
      </c>
      <c r="P231" s="58">
        <f>M231*60*1000</f>
        <v>661.8885130604522</v>
      </c>
      <c r="Q231" s="83">
        <f>P231*N231/1000</f>
        <v>145.41690631938133</v>
      </c>
    </row>
    <row r="232" spans="1:17" s="14" customFormat="1" ht="12.75" customHeight="1">
      <c r="A232" s="377"/>
      <c r="B232" s="162" t="s">
        <v>385</v>
      </c>
      <c r="C232" s="168" t="s">
        <v>368</v>
      </c>
      <c r="D232" s="169">
        <v>79</v>
      </c>
      <c r="E232" s="170">
        <v>1976</v>
      </c>
      <c r="F232" s="293">
        <v>63.222</v>
      </c>
      <c r="G232" s="293">
        <v>7.975761</v>
      </c>
      <c r="H232" s="293">
        <v>12.64</v>
      </c>
      <c r="I232" s="293">
        <v>42.606242</v>
      </c>
      <c r="J232" s="171">
        <v>3845.02</v>
      </c>
      <c r="K232" s="172">
        <v>42.606242</v>
      </c>
      <c r="L232" s="171">
        <v>3845.02</v>
      </c>
      <c r="M232" s="173">
        <v>0.01108088956624413</v>
      </c>
      <c r="N232" s="174">
        <v>282.96400000000006</v>
      </c>
      <c r="O232" s="174">
        <v>3.1354928352227045</v>
      </c>
      <c r="P232" s="174">
        <v>664.8533739746479</v>
      </c>
      <c r="Q232" s="276">
        <v>188.12957011336232</v>
      </c>
    </row>
    <row r="233" spans="1:17" s="14" customFormat="1" ht="12.75" customHeight="1">
      <c r="A233" s="377"/>
      <c r="B233" s="162" t="s">
        <v>227</v>
      </c>
      <c r="C233" s="22" t="s">
        <v>200</v>
      </c>
      <c r="D233" s="43">
        <v>60</v>
      </c>
      <c r="E233" s="23">
        <v>1969</v>
      </c>
      <c r="F233" s="79">
        <f>SUM(G233:I233)</f>
        <v>44.945</v>
      </c>
      <c r="G233" s="79">
        <v>5.26938</v>
      </c>
      <c r="H233" s="79">
        <v>9.6</v>
      </c>
      <c r="I233" s="79">
        <v>30.07562</v>
      </c>
      <c r="J233" s="54">
        <v>2701.09</v>
      </c>
      <c r="K233" s="65">
        <v>30.07562</v>
      </c>
      <c r="L233" s="54">
        <v>2701.09</v>
      </c>
      <c r="M233" s="72">
        <f>K233/L233</f>
        <v>0.011134623429800561</v>
      </c>
      <c r="N233" s="58">
        <v>238.928</v>
      </c>
      <c r="O233" s="58">
        <f>M233*N233</f>
        <v>2.6603733068353885</v>
      </c>
      <c r="P233" s="58">
        <f>M233*60*1000</f>
        <v>668.0774057880336</v>
      </c>
      <c r="Q233" s="83">
        <f>P233*N233/1000</f>
        <v>159.6223984101233</v>
      </c>
    </row>
    <row r="234" spans="1:17" s="14" customFormat="1" ht="12.75" customHeight="1">
      <c r="A234" s="377"/>
      <c r="B234" s="162" t="s">
        <v>385</v>
      </c>
      <c r="C234" s="168" t="s">
        <v>369</v>
      </c>
      <c r="D234" s="169">
        <v>60</v>
      </c>
      <c r="E234" s="170">
        <v>1968</v>
      </c>
      <c r="F234" s="293">
        <v>51.144</v>
      </c>
      <c r="G234" s="293">
        <v>4.77841</v>
      </c>
      <c r="H234" s="293">
        <v>9.6</v>
      </c>
      <c r="I234" s="293">
        <v>36.76559</v>
      </c>
      <c r="J234" s="171">
        <v>3261.72</v>
      </c>
      <c r="K234" s="172">
        <v>36.76559</v>
      </c>
      <c r="L234" s="171">
        <v>3261.72</v>
      </c>
      <c r="M234" s="173">
        <v>0.011271841237138688</v>
      </c>
      <c r="N234" s="174">
        <v>282.96400000000006</v>
      </c>
      <c r="O234" s="174">
        <v>3.1895252838257124</v>
      </c>
      <c r="P234" s="174">
        <v>676.3104742283213</v>
      </c>
      <c r="Q234" s="276">
        <v>191.37151702954273</v>
      </c>
    </row>
    <row r="235" spans="1:17" s="14" customFormat="1" ht="12.75" customHeight="1">
      <c r="A235" s="377"/>
      <c r="B235" s="23" t="s">
        <v>1027</v>
      </c>
      <c r="C235" s="182" t="s">
        <v>998</v>
      </c>
      <c r="D235" s="43">
        <v>60</v>
      </c>
      <c r="E235" s="23">
        <v>1967</v>
      </c>
      <c r="F235" s="79">
        <f>SUM(G235:I235)</f>
        <v>44.193002</v>
      </c>
      <c r="G235" s="79">
        <v>3.96682</v>
      </c>
      <c r="H235" s="79">
        <v>9.6</v>
      </c>
      <c r="I235" s="79">
        <v>30.626182</v>
      </c>
      <c r="J235" s="54">
        <v>2715.01</v>
      </c>
      <c r="K235" s="65">
        <f>I235</f>
        <v>30.626182</v>
      </c>
      <c r="L235" s="54">
        <f>J235</f>
        <v>2715.01</v>
      </c>
      <c r="M235" s="72">
        <f>K235/L235</f>
        <v>0.011280320146150474</v>
      </c>
      <c r="N235" s="58">
        <v>207.536</v>
      </c>
      <c r="O235" s="58">
        <f>M235*N235</f>
        <v>2.3410725218514847</v>
      </c>
      <c r="P235" s="58">
        <f>M235*60*1000</f>
        <v>676.8192087690285</v>
      </c>
      <c r="Q235" s="83">
        <f>P235*N235/1000</f>
        <v>140.4643513110891</v>
      </c>
    </row>
    <row r="236" spans="1:17" s="14" customFormat="1" ht="12.75" customHeight="1">
      <c r="A236" s="377"/>
      <c r="B236" s="23" t="s">
        <v>1027</v>
      </c>
      <c r="C236" s="182" t="s">
        <v>999</v>
      </c>
      <c r="D236" s="43">
        <v>100</v>
      </c>
      <c r="E236" s="23">
        <v>1971</v>
      </c>
      <c r="F236" s="79">
        <f>SUM(G236:I236)</f>
        <v>72.580006</v>
      </c>
      <c r="G236" s="79">
        <v>6.863088</v>
      </c>
      <c r="H236" s="79">
        <v>16</v>
      </c>
      <c r="I236" s="79">
        <v>49.716918</v>
      </c>
      <c r="J236" s="54">
        <v>4404.22</v>
      </c>
      <c r="K236" s="65">
        <f>I236</f>
        <v>49.716918</v>
      </c>
      <c r="L236" s="54">
        <f>J236</f>
        <v>4404.22</v>
      </c>
      <c r="M236" s="72">
        <f>K236/L236</f>
        <v>0.011288472873743818</v>
      </c>
      <c r="N236" s="58">
        <v>207.536</v>
      </c>
      <c r="O236" s="58">
        <f>M236*N236</f>
        <v>2.342764506325297</v>
      </c>
      <c r="P236" s="58">
        <f>M236*60*1000</f>
        <v>677.308372424629</v>
      </c>
      <c r="Q236" s="83">
        <f>P236*N236/1000</f>
        <v>140.5658703795178</v>
      </c>
    </row>
    <row r="237" spans="1:17" s="14" customFormat="1" ht="12.75" customHeight="1">
      <c r="A237" s="377"/>
      <c r="B237" s="162" t="s">
        <v>227</v>
      </c>
      <c r="C237" s="22" t="s">
        <v>201</v>
      </c>
      <c r="D237" s="43">
        <v>45</v>
      </c>
      <c r="E237" s="23">
        <v>1978</v>
      </c>
      <c r="F237" s="79">
        <f>SUM(G237:I237)</f>
        <v>38.939</v>
      </c>
      <c r="G237" s="79">
        <v>5.26938</v>
      </c>
      <c r="H237" s="79">
        <v>7.2</v>
      </c>
      <c r="I237" s="79">
        <v>26.46962</v>
      </c>
      <c r="J237" s="54">
        <v>2340.59</v>
      </c>
      <c r="K237" s="65">
        <v>26.46962</v>
      </c>
      <c r="L237" s="54">
        <v>2340.59</v>
      </c>
      <c r="M237" s="72">
        <f>K237/L237</f>
        <v>0.011308952016371939</v>
      </c>
      <c r="N237" s="58">
        <v>238.928</v>
      </c>
      <c r="O237" s="58">
        <f>M237*N237</f>
        <v>2.702025287367715</v>
      </c>
      <c r="P237" s="58">
        <f>M237*60*1000</f>
        <v>678.5371209823163</v>
      </c>
      <c r="Q237" s="83">
        <f>P237*N237/1000</f>
        <v>162.12151724206288</v>
      </c>
    </row>
    <row r="238" spans="1:17" s="14" customFormat="1" ht="12.75" customHeight="1">
      <c r="A238" s="377"/>
      <c r="B238" s="23" t="s">
        <v>786</v>
      </c>
      <c r="C238" s="22" t="s">
        <v>759</v>
      </c>
      <c r="D238" s="43">
        <v>119</v>
      </c>
      <c r="E238" s="23">
        <v>1971</v>
      </c>
      <c r="F238" s="79">
        <v>95.845</v>
      </c>
      <c r="G238" s="79">
        <v>11.412</v>
      </c>
      <c r="H238" s="79">
        <v>19.04</v>
      </c>
      <c r="I238" s="79">
        <v>65.393</v>
      </c>
      <c r="J238" s="54">
        <v>5772.18</v>
      </c>
      <c r="K238" s="65">
        <v>65.393</v>
      </c>
      <c r="L238" s="54">
        <v>5772.18</v>
      </c>
      <c r="M238" s="72">
        <f>K238/L238</f>
        <v>0.011328995284277344</v>
      </c>
      <c r="N238" s="58">
        <v>249.28</v>
      </c>
      <c r="O238" s="58">
        <f>M238*N238</f>
        <v>2.8240919444646564</v>
      </c>
      <c r="P238" s="58">
        <f>M238*60*1000</f>
        <v>679.7397170566408</v>
      </c>
      <c r="Q238" s="83">
        <f>P238*N238/1000</f>
        <v>169.44551666787942</v>
      </c>
    </row>
    <row r="239" spans="1:17" s="14" customFormat="1" ht="12.75" customHeight="1">
      <c r="A239" s="377"/>
      <c r="B239" s="23" t="s">
        <v>655</v>
      </c>
      <c r="C239" s="163" t="s">
        <v>630</v>
      </c>
      <c r="D239" s="164">
        <v>54</v>
      </c>
      <c r="E239" s="165" t="s">
        <v>105</v>
      </c>
      <c r="F239" s="292">
        <v>49.08</v>
      </c>
      <c r="G239" s="292">
        <v>6.62</v>
      </c>
      <c r="H239" s="292">
        <v>8.64</v>
      </c>
      <c r="I239" s="292">
        <v>33.82</v>
      </c>
      <c r="J239" s="166">
        <v>2985.12</v>
      </c>
      <c r="K239" s="167">
        <v>33.82</v>
      </c>
      <c r="L239" s="166">
        <v>2985.12</v>
      </c>
      <c r="M239" s="72">
        <f>K239/L239</f>
        <v>0.011329527791177574</v>
      </c>
      <c r="N239" s="58">
        <v>219.7</v>
      </c>
      <c r="O239" s="58">
        <f>M239*N239</f>
        <v>2.489097255721713</v>
      </c>
      <c r="P239" s="58">
        <f>M239*60*1000</f>
        <v>679.7716674706544</v>
      </c>
      <c r="Q239" s="83">
        <f>P239*N239/1000</f>
        <v>149.34583534330275</v>
      </c>
    </row>
    <row r="240" spans="1:17" s="14" customFormat="1" ht="12.75" customHeight="1">
      <c r="A240" s="377"/>
      <c r="B240" s="162" t="s">
        <v>385</v>
      </c>
      <c r="C240" s="168" t="s">
        <v>370</v>
      </c>
      <c r="D240" s="169">
        <v>30</v>
      </c>
      <c r="E240" s="170">
        <v>1977</v>
      </c>
      <c r="F240" s="293">
        <v>26.228</v>
      </c>
      <c r="G240" s="293">
        <v>3.672</v>
      </c>
      <c r="H240" s="293">
        <v>4.8</v>
      </c>
      <c r="I240" s="293">
        <v>17.756</v>
      </c>
      <c r="J240" s="171">
        <v>1557.06</v>
      </c>
      <c r="K240" s="172">
        <v>17.756</v>
      </c>
      <c r="L240" s="171">
        <v>1557.06</v>
      </c>
      <c r="M240" s="173">
        <v>0.01140354257382503</v>
      </c>
      <c r="N240" s="174">
        <v>282.96400000000006</v>
      </c>
      <c r="O240" s="174">
        <v>3.2267920208598264</v>
      </c>
      <c r="P240" s="174">
        <v>684.2125544295018</v>
      </c>
      <c r="Q240" s="276">
        <v>193.6075212515896</v>
      </c>
    </row>
    <row r="241" spans="1:17" s="14" customFormat="1" ht="12.75" customHeight="1">
      <c r="A241" s="377"/>
      <c r="B241" s="23" t="s">
        <v>1058</v>
      </c>
      <c r="C241" s="22" t="s">
        <v>1028</v>
      </c>
      <c r="D241" s="43">
        <v>35</v>
      </c>
      <c r="E241" s="23">
        <v>1991</v>
      </c>
      <c r="F241" s="79">
        <v>34</v>
      </c>
      <c r="G241" s="79">
        <v>5.0247</v>
      </c>
      <c r="H241" s="79">
        <v>3.5</v>
      </c>
      <c r="I241" s="79">
        <v>25.4753</v>
      </c>
      <c r="J241" s="54">
        <v>2225</v>
      </c>
      <c r="K241" s="65">
        <v>25.4753</v>
      </c>
      <c r="L241" s="54">
        <v>2225</v>
      </c>
      <c r="M241" s="72">
        <f>K241/L241</f>
        <v>0.011449573033707866</v>
      </c>
      <c r="N241" s="58">
        <v>249.91</v>
      </c>
      <c r="O241" s="58">
        <f>M241*N241</f>
        <v>2.861362796853933</v>
      </c>
      <c r="P241" s="58">
        <f>M241*60*1000</f>
        <v>686.974382022472</v>
      </c>
      <c r="Q241" s="83">
        <f>P241*N241/1000</f>
        <v>171.68176781123597</v>
      </c>
    </row>
    <row r="242" spans="1:17" s="14" customFormat="1" ht="12.75" customHeight="1">
      <c r="A242" s="377"/>
      <c r="B242" s="162" t="s">
        <v>408</v>
      </c>
      <c r="C242" s="175" t="s">
        <v>390</v>
      </c>
      <c r="D242" s="176">
        <v>41</v>
      </c>
      <c r="E242" s="177">
        <v>1991</v>
      </c>
      <c r="F242" s="294">
        <v>36.95</v>
      </c>
      <c r="G242" s="294">
        <v>4.386</v>
      </c>
      <c r="H242" s="294">
        <v>6.4</v>
      </c>
      <c r="I242" s="294">
        <v>26.163997</v>
      </c>
      <c r="J242" s="178">
        <v>2281.19</v>
      </c>
      <c r="K242" s="179">
        <v>26.163997</v>
      </c>
      <c r="L242" s="178">
        <v>2281.19</v>
      </c>
      <c r="M242" s="180">
        <v>0.011469451032136735</v>
      </c>
      <c r="N242" s="181">
        <v>305.85400000000004</v>
      </c>
      <c r="O242" s="181">
        <v>3.5079774759831492</v>
      </c>
      <c r="P242" s="181">
        <v>688.1670619282041</v>
      </c>
      <c r="Q242" s="277">
        <v>210.47864855898897</v>
      </c>
    </row>
    <row r="243" spans="1:17" s="14" customFormat="1" ht="12.75" customHeight="1">
      <c r="A243" s="377"/>
      <c r="B243" s="162" t="s">
        <v>110</v>
      </c>
      <c r="C243" s="22" t="s">
        <v>112</v>
      </c>
      <c r="D243" s="43">
        <v>23</v>
      </c>
      <c r="E243" s="23">
        <v>2009</v>
      </c>
      <c r="F243" s="79">
        <f>G243+H243+I243</f>
        <v>16.168</v>
      </c>
      <c r="G243" s="79">
        <v>1.674</v>
      </c>
      <c r="H243" s="79">
        <v>1.819</v>
      </c>
      <c r="I243" s="79">
        <v>12.675</v>
      </c>
      <c r="J243" s="54">
        <v>1098.31</v>
      </c>
      <c r="K243" s="65">
        <f>I243</f>
        <v>12.675</v>
      </c>
      <c r="L243" s="54">
        <f>J243</f>
        <v>1098.31</v>
      </c>
      <c r="M243" s="72">
        <f>K243/L243</f>
        <v>0.011540457612149576</v>
      </c>
      <c r="N243" s="58">
        <v>327.87</v>
      </c>
      <c r="O243" s="58">
        <f>M243*N243</f>
        <v>3.7837698372954818</v>
      </c>
      <c r="P243" s="58">
        <f>M243*60*1000</f>
        <v>692.4274567289746</v>
      </c>
      <c r="Q243" s="83">
        <f>P243*N243/1000</f>
        <v>227.02619023772888</v>
      </c>
    </row>
    <row r="244" spans="1:17" s="14" customFormat="1" ht="12.75" customHeight="1">
      <c r="A244" s="377"/>
      <c r="B244" s="23" t="s">
        <v>612</v>
      </c>
      <c r="C244" s="22" t="s">
        <v>585</v>
      </c>
      <c r="D244" s="43">
        <v>30</v>
      </c>
      <c r="E244" s="23" t="s">
        <v>105</v>
      </c>
      <c r="F244" s="79">
        <v>25.97</v>
      </c>
      <c r="G244" s="79">
        <v>2.397</v>
      </c>
      <c r="H244" s="79">
        <v>4.8</v>
      </c>
      <c r="I244" s="79">
        <v>18.773</v>
      </c>
      <c r="J244" s="54"/>
      <c r="K244" s="65">
        <v>18.773</v>
      </c>
      <c r="L244" s="54">
        <v>1626.42</v>
      </c>
      <c r="M244" s="72">
        <f>+K244/L244</f>
        <v>0.01154252899005177</v>
      </c>
      <c r="N244" s="58">
        <v>333.3</v>
      </c>
      <c r="O244" s="58">
        <f>M244*N244</f>
        <v>3.847124912384255</v>
      </c>
      <c r="P244" s="58">
        <f>M244*60*1000</f>
        <v>692.5517394031062</v>
      </c>
      <c r="Q244" s="83">
        <f>P244*N244/1000</f>
        <v>230.82749474305533</v>
      </c>
    </row>
    <row r="245" spans="1:17" s="14" customFormat="1" ht="12.75" customHeight="1">
      <c r="A245" s="377"/>
      <c r="B245" s="23" t="s">
        <v>696</v>
      </c>
      <c r="C245" s="22" t="s">
        <v>672</v>
      </c>
      <c r="D245" s="43">
        <v>12</v>
      </c>
      <c r="E245" s="23">
        <v>1983</v>
      </c>
      <c r="F245" s="79">
        <v>8.8</v>
      </c>
      <c r="G245" s="79"/>
      <c r="H245" s="79"/>
      <c r="I245" s="79">
        <v>8.8</v>
      </c>
      <c r="J245" s="54">
        <v>762.17</v>
      </c>
      <c r="K245" s="65">
        <v>8.8</v>
      </c>
      <c r="L245" s="54">
        <v>762.17</v>
      </c>
      <c r="M245" s="72">
        <f>K245/L245</f>
        <v>0.01154598055551911</v>
      </c>
      <c r="N245" s="58">
        <v>204.92</v>
      </c>
      <c r="O245" s="58">
        <f>K245*N245/J245</f>
        <v>2.3660023354369764</v>
      </c>
      <c r="P245" s="58">
        <f>M245*60*1000</f>
        <v>692.7588333311467</v>
      </c>
      <c r="Q245" s="83">
        <f>O245*60</f>
        <v>141.9601401262186</v>
      </c>
    </row>
    <row r="246" spans="1:17" s="14" customFormat="1" ht="12.75" customHeight="1">
      <c r="A246" s="377"/>
      <c r="B246" s="23" t="s">
        <v>696</v>
      </c>
      <c r="C246" s="22" t="s">
        <v>682</v>
      </c>
      <c r="D246" s="43">
        <v>100</v>
      </c>
      <c r="E246" s="23">
        <v>1973</v>
      </c>
      <c r="F246" s="183">
        <v>65.25</v>
      </c>
      <c r="G246" s="79">
        <v>6.707</v>
      </c>
      <c r="H246" s="79">
        <v>16</v>
      </c>
      <c r="I246" s="79">
        <v>42.54299</v>
      </c>
      <c r="J246" s="54">
        <v>3676.85</v>
      </c>
      <c r="K246" s="65">
        <v>42.54299</v>
      </c>
      <c r="L246" s="54">
        <v>3676.85</v>
      </c>
      <c r="M246" s="72">
        <f>K246/L246</f>
        <v>0.0115704992044821</v>
      </c>
      <c r="N246" s="58">
        <v>204.92</v>
      </c>
      <c r="O246" s="58">
        <f>K246*N246/J246</f>
        <v>2.3710266969824714</v>
      </c>
      <c r="P246" s="58">
        <f>M246*60*1000</f>
        <v>694.2299522689259</v>
      </c>
      <c r="Q246" s="83">
        <f>O246*60</f>
        <v>142.2616018189483</v>
      </c>
    </row>
    <row r="247" spans="1:17" s="14" customFormat="1" ht="12.75" customHeight="1">
      <c r="A247" s="377"/>
      <c r="B247" s="162" t="s">
        <v>227</v>
      </c>
      <c r="C247" s="22" t="s">
        <v>202</v>
      </c>
      <c r="D247" s="43">
        <v>45</v>
      </c>
      <c r="E247" s="23" t="s">
        <v>105</v>
      </c>
      <c r="F247" s="79">
        <f>SUM(G247:I247)</f>
        <v>38.34</v>
      </c>
      <c r="G247" s="79">
        <v>4.13618</v>
      </c>
      <c r="H247" s="79">
        <v>7.2</v>
      </c>
      <c r="I247" s="79">
        <v>27.00382</v>
      </c>
      <c r="J247" s="54">
        <v>2328.64</v>
      </c>
      <c r="K247" s="65">
        <v>27.00382</v>
      </c>
      <c r="L247" s="54">
        <v>2328.64</v>
      </c>
      <c r="M247" s="72">
        <f>K247/L247</f>
        <v>0.01159639102652192</v>
      </c>
      <c r="N247" s="58">
        <v>238.928</v>
      </c>
      <c r="O247" s="58">
        <f>M247*N247</f>
        <v>2.770702515184829</v>
      </c>
      <c r="P247" s="58">
        <f>M247*60*1000</f>
        <v>695.7834615913152</v>
      </c>
      <c r="Q247" s="83">
        <f>P247*N247/1000</f>
        <v>166.24215091108977</v>
      </c>
    </row>
    <row r="248" spans="1:17" s="14" customFormat="1" ht="12.75" customHeight="1">
      <c r="A248" s="377"/>
      <c r="B248" s="162" t="s">
        <v>385</v>
      </c>
      <c r="C248" s="168" t="s">
        <v>371</v>
      </c>
      <c r="D248" s="169">
        <v>60</v>
      </c>
      <c r="E248" s="170">
        <v>1969</v>
      </c>
      <c r="F248" s="293">
        <v>53.033</v>
      </c>
      <c r="G248" s="293">
        <v>6.63</v>
      </c>
      <c r="H248" s="293">
        <v>9.6</v>
      </c>
      <c r="I248" s="293">
        <v>36.803</v>
      </c>
      <c r="J248" s="171">
        <v>3165.62</v>
      </c>
      <c r="K248" s="172">
        <v>36.803</v>
      </c>
      <c r="L248" s="171">
        <v>3165.62</v>
      </c>
      <c r="M248" s="173">
        <v>0.01162584264693804</v>
      </c>
      <c r="N248" s="174">
        <v>282.96400000000006</v>
      </c>
      <c r="O248" s="174">
        <v>3.2896949387481764</v>
      </c>
      <c r="P248" s="174">
        <v>697.5505588162824</v>
      </c>
      <c r="Q248" s="276">
        <v>197.38169632489056</v>
      </c>
    </row>
    <row r="249" spans="1:17" s="14" customFormat="1" ht="12.75" customHeight="1">
      <c r="A249" s="377"/>
      <c r="B249" s="23" t="s">
        <v>1027</v>
      </c>
      <c r="C249" s="182" t="s">
        <v>1000</v>
      </c>
      <c r="D249" s="43">
        <v>60</v>
      </c>
      <c r="E249" s="23">
        <v>1968</v>
      </c>
      <c r="F249" s="79">
        <f>SUM(G249:I249)</f>
        <v>45.855999</v>
      </c>
      <c r="G249" s="79">
        <v>4.612379</v>
      </c>
      <c r="H249" s="79">
        <v>9.533</v>
      </c>
      <c r="I249" s="79">
        <v>31.71062</v>
      </c>
      <c r="J249" s="54">
        <v>2721.28</v>
      </c>
      <c r="K249" s="65">
        <f>I249</f>
        <v>31.71062</v>
      </c>
      <c r="L249" s="54">
        <f>J249</f>
        <v>2721.28</v>
      </c>
      <c r="M249" s="72">
        <f>K249/L249</f>
        <v>0.01165283249059266</v>
      </c>
      <c r="N249" s="58">
        <v>207.536</v>
      </c>
      <c r="O249" s="58">
        <f>M249*N249</f>
        <v>2.4183822437676383</v>
      </c>
      <c r="P249" s="58">
        <f>M249*60*1000</f>
        <v>699.1699494355596</v>
      </c>
      <c r="Q249" s="83">
        <f>P249*N249/1000</f>
        <v>145.1029346260583</v>
      </c>
    </row>
    <row r="250" spans="1:17" s="14" customFormat="1" ht="12.75" customHeight="1">
      <c r="A250" s="377"/>
      <c r="B250" s="162" t="s">
        <v>385</v>
      </c>
      <c r="C250" s="168" t="s">
        <v>372</v>
      </c>
      <c r="D250" s="169">
        <v>60</v>
      </c>
      <c r="E250" s="170">
        <v>1974</v>
      </c>
      <c r="F250" s="293">
        <v>50.718</v>
      </c>
      <c r="G250" s="293">
        <v>4.61346</v>
      </c>
      <c r="H250" s="293">
        <v>9.6</v>
      </c>
      <c r="I250" s="293">
        <v>36.504539</v>
      </c>
      <c r="J250" s="171">
        <v>3124.65</v>
      </c>
      <c r="K250" s="172">
        <v>36.504539</v>
      </c>
      <c r="L250" s="171">
        <v>3124.65</v>
      </c>
      <c r="M250" s="173">
        <v>0.011682760949226314</v>
      </c>
      <c r="N250" s="174">
        <v>282.96400000000006</v>
      </c>
      <c r="O250" s="174">
        <v>3.3058007692368756</v>
      </c>
      <c r="P250" s="174">
        <v>700.9656569535788</v>
      </c>
      <c r="Q250" s="276">
        <v>198.3480461542125</v>
      </c>
    </row>
    <row r="251" spans="1:17" s="14" customFormat="1" ht="12.75" customHeight="1">
      <c r="A251" s="377"/>
      <c r="B251" s="23" t="s">
        <v>655</v>
      </c>
      <c r="C251" s="163" t="s">
        <v>631</v>
      </c>
      <c r="D251" s="164">
        <v>54</v>
      </c>
      <c r="E251" s="165" t="s">
        <v>105</v>
      </c>
      <c r="F251" s="292">
        <v>51.47</v>
      </c>
      <c r="G251" s="292">
        <v>7.59</v>
      </c>
      <c r="H251" s="292">
        <v>8.64</v>
      </c>
      <c r="I251" s="292">
        <v>35.24</v>
      </c>
      <c r="J251" s="166">
        <v>3008.9</v>
      </c>
      <c r="K251" s="167">
        <v>35.24</v>
      </c>
      <c r="L251" s="166">
        <v>3008.9</v>
      </c>
      <c r="M251" s="72">
        <f>K251/L251</f>
        <v>0.011711921300142909</v>
      </c>
      <c r="N251" s="58">
        <v>219.7</v>
      </c>
      <c r="O251" s="58">
        <f>M251*N251</f>
        <v>2.573109109641397</v>
      </c>
      <c r="P251" s="58">
        <f>M251*60*1000</f>
        <v>702.7152780085746</v>
      </c>
      <c r="Q251" s="83">
        <f>P251*N251/1000</f>
        <v>154.38654657848383</v>
      </c>
    </row>
    <row r="252" spans="1:17" s="14" customFormat="1" ht="12.75" customHeight="1">
      <c r="A252" s="377"/>
      <c r="B252" s="162" t="s">
        <v>227</v>
      </c>
      <c r="C252" s="22" t="s">
        <v>204</v>
      </c>
      <c r="D252" s="43">
        <v>60</v>
      </c>
      <c r="E252" s="23">
        <v>1966</v>
      </c>
      <c r="F252" s="79">
        <f>SUM(G252:I252)</f>
        <v>45.194</v>
      </c>
      <c r="G252" s="79">
        <v>3.9662</v>
      </c>
      <c r="H252" s="79">
        <v>9.52</v>
      </c>
      <c r="I252" s="79">
        <v>31.707800000000002</v>
      </c>
      <c r="J252" s="54">
        <v>2701.1</v>
      </c>
      <c r="K252" s="65">
        <v>31.707800000000002</v>
      </c>
      <c r="L252" s="54">
        <v>2701.1</v>
      </c>
      <c r="M252" s="72">
        <f>K252/L252</f>
        <v>0.011738847136351859</v>
      </c>
      <c r="N252" s="58">
        <v>238.928</v>
      </c>
      <c r="O252" s="58">
        <f>M252*N252</f>
        <v>2.8047392685942767</v>
      </c>
      <c r="P252" s="58">
        <f>M252*60*1000</f>
        <v>704.3308281811114</v>
      </c>
      <c r="Q252" s="83">
        <f>P252*N252/1000</f>
        <v>168.28435611565658</v>
      </c>
    </row>
    <row r="253" spans="1:17" s="14" customFormat="1" ht="12.75" customHeight="1">
      <c r="A253" s="377"/>
      <c r="B253" s="162" t="s">
        <v>227</v>
      </c>
      <c r="C253" s="22" t="s">
        <v>205</v>
      </c>
      <c r="D253" s="43">
        <v>50</v>
      </c>
      <c r="E253" s="23" t="s">
        <v>105</v>
      </c>
      <c r="F253" s="79">
        <f>SUM(G253:I253)</f>
        <v>42.709999999999994</v>
      </c>
      <c r="G253" s="79">
        <v>4.36282</v>
      </c>
      <c r="H253" s="79">
        <v>8</v>
      </c>
      <c r="I253" s="79">
        <v>30.347179999999998</v>
      </c>
      <c r="J253" s="54">
        <v>2580.05</v>
      </c>
      <c r="K253" s="65">
        <v>30.347179999999998</v>
      </c>
      <c r="L253" s="54">
        <v>2580.05</v>
      </c>
      <c r="M253" s="72">
        <f>K253/L253</f>
        <v>0.01176224491773415</v>
      </c>
      <c r="N253" s="58">
        <v>238.928</v>
      </c>
      <c r="O253" s="58">
        <f>M253*N253</f>
        <v>2.810329653704385</v>
      </c>
      <c r="P253" s="58">
        <f>M253*60*1000</f>
        <v>705.7346950640491</v>
      </c>
      <c r="Q253" s="83">
        <f>P253*N253/1000</f>
        <v>168.6197792222631</v>
      </c>
    </row>
    <row r="254" spans="1:17" s="14" customFormat="1" ht="12.75" customHeight="1">
      <c r="A254" s="377"/>
      <c r="B254" s="23" t="s">
        <v>992</v>
      </c>
      <c r="C254" s="22" t="s">
        <v>952</v>
      </c>
      <c r="D254" s="43">
        <v>35</v>
      </c>
      <c r="E254" s="23" t="s">
        <v>105</v>
      </c>
      <c r="F254" s="79">
        <v>41.138</v>
      </c>
      <c r="G254" s="79">
        <v>6.478909</v>
      </c>
      <c r="H254" s="79">
        <v>8.64</v>
      </c>
      <c r="I254" s="79">
        <v>26.019095</v>
      </c>
      <c r="J254" s="54">
        <v>2212.05</v>
      </c>
      <c r="K254" s="65">
        <v>26.019095</v>
      </c>
      <c r="L254" s="54">
        <v>2212.05</v>
      </c>
      <c r="M254" s="72">
        <v>0.011762435297574647</v>
      </c>
      <c r="N254" s="58">
        <v>264.434</v>
      </c>
      <c r="O254" s="58">
        <v>3.1103878154788545</v>
      </c>
      <c r="P254" s="58">
        <v>705.7461178544788</v>
      </c>
      <c r="Q254" s="83">
        <v>186.62326892873128</v>
      </c>
    </row>
    <row r="255" spans="1:17" s="14" customFormat="1" ht="12.75" customHeight="1">
      <c r="A255" s="377"/>
      <c r="B255" s="23" t="s">
        <v>612</v>
      </c>
      <c r="C255" s="22" t="s">
        <v>586</v>
      </c>
      <c r="D255" s="43">
        <v>65</v>
      </c>
      <c r="E255" s="23" t="s">
        <v>105</v>
      </c>
      <c r="F255" s="79">
        <v>42</v>
      </c>
      <c r="G255" s="79">
        <v>4.04175</v>
      </c>
      <c r="H255" s="79">
        <v>10.4</v>
      </c>
      <c r="I255" s="79">
        <v>27.55825</v>
      </c>
      <c r="J255" s="54"/>
      <c r="K255" s="65">
        <v>27.55825</v>
      </c>
      <c r="L255" s="54">
        <v>2338.13</v>
      </c>
      <c r="M255" s="72">
        <f>+K255/L255</f>
        <v>0.011786448999841754</v>
      </c>
      <c r="N255" s="58">
        <v>333.3</v>
      </c>
      <c r="O255" s="58">
        <f>M255*N255</f>
        <v>3.928423451647257</v>
      </c>
      <c r="P255" s="58">
        <f>M255*60*1000</f>
        <v>707.1869399905053</v>
      </c>
      <c r="Q255" s="83">
        <f>P255*N255/1000</f>
        <v>235.70540709883542</v>
      </c>
    </row>
    <row r="256" spans="1:17" s="14" customFormat="1" ht="12.75" customHeight="1">
      <c r="A256" s="377"/>
      <c r="B256" s="162" t="s">
        <v>227</v>
      </c>
      <c r="C256" s="22" t="s">
        <v>206</v>
      </c>
      <c r="D256" s="43">
        <v>60</v>
      </c>
      <c r="E256" s="23">
        <v>1971</v>
      </c>
      <c r="F256" s="79">
        <f>SUM(G256:I256)</f>
        <v>46.728</v>
      </c>
      <c r="G256" s="79">
        <v>5.349157</v>
      </c>
      <c r="H256" s="79">
        <v>9.52</v>
      </c>
      <c r="I256" s="79">
        <v>31.858843000000004</v>
      </c>
      <c r="J256" s="54">
        <v>2701.05</v>
      </c>
      <c r="K256" s="65">
        <v>31.858843000000004</v>
      </c>
      <c r="L256" s="54">
        <v>2701.05</v>
      </c>
      <c r="M256" s="72">
        <f>K256/L256</f>
        <v>0.011794984543048075</v>
      </c>
      <c r="N256" s="58">
        <v>238.928</v>
      </c>
      <c r="O256" s="58">
        <f>M256*N256</f>
        <v>2.81815206690139</v>
      </c>
      <c r="P256" s="58">
        <f>M256*60*1000</f>
        <v>707.6990725828845</v>
      </c>
      <c r="Q256" s="83">
        <f>P256*N256/1000</f>
        <v>169.0891240140834</v>
      </c>
    </row>
    <row r="257" spans="1:17" s="14" customFormat="1" ht="12.75" customHeight="1">
      <c r="A257" s="377"/>
      <c r="B257" s="23" t="s">
        <v>655</v>
      </c>
      <c r="C257" s="163" t="s">
        <v>632</v>
      </c>
      <c r="D257" s="164">
        <v>52</v>
      </c>
      <c r="E257" s="165" t="s">
        <v>105</v>
      </c>
      <c r="F257" s="292">
        <v>49.47</v>
      </c>
      <c r="G257" s="292">
        <v>5.38</v>
      </c>
      <c r="H257" s="292">
        <v>8.48</v>
      </c>
      <c r="I257" s="292">
        <v>35.61</v>
      </c>
      <c r="J257" s="166">
        <v>2936.04</v>
      </c>
      <c r="K257" s="167">
        <v>34.86</v>
      </c>
      <c r="L257" s="166">
        <v>2936.04</v>
      </c>
      <c r="M257" s="72">
        <f>K257/L257</f>
        <v>0.011873135243389055</v>
      </c>
      <c r="N257" s="58">
        <v>219.7</v>
      </c>
      <c r="O257" s="58">
        <f>M257*N257</f>
        <v>2.6085278129725755</v>
      </c>
      <c r="P257" s="58">
        <f>M257*60*1000</f>
        <v>712.3881146033433</v>
      </c>
      <c r="Q257" s="83">
        <f>P257*N257/1000</f>
        <v>156.5116687783545</v>
      </c>
    </row>
    <row r="258" spans="1:17" s="14" customFormat="1" ht="12.75" customHeight="1">
      <c r="A258" s="377"/>
      <c r="B258" s="23" t="s">
        <v>1027</v>
      </c>
      <c r="C258" s="182" t="s">
        <v>1001</v>
      </c>
      <c r="D258" s="43">
        <v>45</v>
      </c>
      <c r="E258" s="23">
        <v>1976</v>
      </c>
      <c r="F258" s="79">
        <f>SUM(G258:I258)</f>
        <v>40.786005</v>
      </c>
      <c r="G258" s="79">
        <v>5.912192</v>
      </c>
      <c r="H258" s="79">
        <v>7.2</v>
      </c>
      <c r="I258" s="79">
        <v>27.673813</v>
      </c>
      <c r="J258" s="54">
        <v>2322.64</v>
      </c>
      <c r="K258" s="65">
        <f>I258</f>
        <v>27.673813</v>
      </c>
      <c r="L258" s="54">
        <f>J258</f>
        <v>2322.64</v>
      </c>
      <c r="M258" s="72">
        <f>K258/L258</f>
        <v>0.011914809440980953</v>
      </c>
      <c r="N258" s="58">
        <v>207.536</v>
      </c>
      <c r="O258" s="58">
        <f>M258*N258</f>
        <v>2.4727518921434233</v>
      </c>
      <c r="P258" s="58">
        <f>M258*60*1000</f>
        <v>714.8885664588572</v>
      </c>
      <c r="Q258" s="83">
        <f>P258*N258/1000</f>
        <v>148.3651135286054</v>
      </c>
    </row>
    <row r="259" spans="1:17" s="14" customFormat="1" ht="12.75" customHeight="1">
      <c r="A259" s="377"/>
      <c r="B259" s="162" t="s">
        <v>227</v>
      </c>
      <c r="C259" s="22" t="s">
        <v>207</v>
      </c>
      <c r="D259" s="43">
        <v>60</v>
      </c>
      <c r="E259" s="23">
        <v>1967</v>
      </c>
      <c r="F259" s="79">
        <f>SUM(G259:I259)</f>
        <v>47.609</v>
      </c>
      <c r="G259" s="79">
        <v>5.26938</v>
      </c>
      <c r="H259" s="79">
        <v>9.6</v>
      </c>
      <c r="I259" s="79">
        <v>32.73962</v>
      </c>
      <c r="J259" s="54">
        <v>2747.12</v>
      </c>
      <c r="K259" s="65">
        <v>32.73962</v>
      </c>
      <c r="L259" s="54">
        <v>2747.12</v>
      </c>
      <c r="M259" s="72">
        <f>K259/L259</f>
        <v>0.01191779754797752</v>
      </c>
      <c r="N259" s="58">
        <v>238.928</v>
      </c>
      <c r="O259" s="58">
        <f>M259*N259</f>
        <v>2.847495532543173</v>
      </c>
      <c r="P259" s="58">
        <f>M259*60*1000</f>
        <v>715.0678528786511</v>
      </c>
      <c r="Q259" s="83">
        <f>P259*N259/1000</f>
        <v>170.84973195259033</v>
      </c>
    </row>
    <row r="260" spans="1:17" s="14" customFormat="1" ht="12.75" customHeight="1">
      <c r="A260" s="377"/>
      <c r="B260" s="23" t="s">
        <v>992</v>
      </c>
      <c r="C260" s="22" t="s">
        <v>951</v>
      </c>
      <c r="D260" s="43">
        <v>46</v>
      </c>
      <c r="E260" s="23">
        <v>2006</v>
      </c>
      <c r="F260" s="79">
        <v>49.263</v>
      </c>
      <c r="G260" s="79">
        <v>9.805889</v>
      </c>
      <c r="H260" s="79">
        <v>3.68</v>
      </c>
      <c r="I260" s="79">
        <v>35.777108</v>
      </c>
      <c r="J260" s="54">
        <v>2989.78</v>
      </c>
      <c r="K260" s="65">
        <v>35.777108</v>
      </c>
      <c r="L260" s="54">
        <v>2989.78</v>
      </c>
      <c r="M260" s="72">
        <v>0.01196646843580464</v>
      </c>
      <c r="N260" s="58">
        <v>264.434</v>
      </c>
      <c r="O260" s="58">
        <v>3.1643411143535642</v>
      </c>
      <c r="P260" s="58">
        <v>717.9881061482783</v>
      </c>
      <c r="Q260" s="83">
        <v>189.86046686121384</v>
      </c>
    </row>
    <row r="261" spans="1:17" s="14" customFormat="1" ht="12.75" customHeight="1">
      <c r="A261" s="377"/>
      <c r="B261" s="23" t="s">
        <v>1058</v>
      </c>
      <c r="C261" s="22" t="s">
        <v>1029</v>
      </c>
      <c r="D261" s="43">
        <v>105</v>
      </c>
      <c r="E261" s="23">
        <v>1980</v>
      </c>
      <c r="F261" s="79">
        <v>91.5</v>
      </c>
      <c r="G261" s="79">
        <v>17.3188</v>
      </c>
      <c r="H261" s="79">
        <v>10.5</v>
      </c>
      <c r="I261" s="79">
        <v>63.6812</v>
      </c>
      <c r="J261" s="54">
        <v>5321.32</v>
      </c>
      <c r="K261" s="65">
        <v>63.6812</v>
      </c>
      <c r="L261" s="54">
        <v>5321.32</v>
      </c>
      <c r="M261" s="72">
        <f>K261/L261</f>
        <v>0.011967181075372276</v>
      </c>
      <c r="N261" s="58">
        <v>249.91</v>
      </c>
      <c r="O261" s="58">
        <f>M261*N261</f>
        <v>2.9907182225462856</v>
      </c>
      <c r="P261" s="58">
        <f>M261*60*1000</f>
        <v>718.0308645223365</v>
      </c>
      <c r="Q261" s="83">
        <f>P261*N261/1000</f>
        <v>179.44309335277714</v>
      </c>
    </row>
    <row r="262" spans="1:17" s="14" customFormat="1" ht="12.75" customHeight="1">
      <c r="A262" s="377"/>
      <c r="B262" s="162" t="s">
        <v>227</v>
      </c>
      <c r="C262" s="22" t="s">
        <v>208</v>
      </c>
      <c r="D262" s="43">
        <v>100</v>
      </c>
      <c r="E262" s="23">
        <v>1970</v>
      </c>
      <c r="F262" s="79">
        <f>SUM(G262:I262)</f>
        <v>76.74799999999999</v>
      </c>
      <c r="G262" s="79">
        <v>8.2157</v>
      </c>
      <c r="H262" s="79">
        <v>16</v>
      </c>
      <c r="I262" s="79">
        <v>52.5323</v>
      </c>
      <c r="J262" s="54">
        <v>4378.83</v>
      </c>
      <c r="K262" s="65">
        <v>52.5323</v>
      </c>
      <c r="L262" s="54">
        <v>4378.83</v>
      </c>
      <c r="M262" s="72">
        <f>K262/L262</f>
        <v>0.011996880445233088</v>
      </c>
      <c r="N262" s="58">
        <v>238.928</v>
      </c>
      <c r="O262" s="58">
        <f>M262*N262</f>
        <v>2.866390651018651</v>
      </c>
      <c r="P262" s="58">
        <f>M262*60*1000</f>
        <v>719.8128267139853</v>
      </c>
      <c r="Q262" s="83">
        <f>P262*N262/1000</f>
        <v>171.98343906111907</v>
      </c>
    </row>
    <row r="263" spans="1:17" s="14" customFormat="1" ht="12.75" customHeight="1">
      <c r="A263" s="377"/>
      <c r="B263" s="23" t="s">
        <v>612</v>
      </c>
      <c r="C263" s="22" t="s">
        <v>587</v>
      </c>
      <c r="D263" s="43">
        <v>20</v>
      </c>
      <c r="E263" s="23" t="s">
        <v>105</v>
      </c>
      <c r="F263" s="79">
        <v>17.364</v>
      </c>
      <c r="G263" s="79">
        <v>1.377</v>
      </c>
      <c r="H263" s="79">
        <v>3.2</v>
      </c>
      <c r="I263" s="79">
        <v>12.786999999999999</v>
      </c>
      <c r="J263" s="54"/>
      <c r="K263" s="65">
        <v>12.786999999999999</v>
      </c>
      <c r="L263" s="54">
        <v>1061.98</v>
      </c>
      <c r="M263" s="72">
        <f>+K263/L263</f>
        <v>0.012040716397672272</v>
      </c>
      <c r="N263" s="58">
        <v>333.3</v>
      </c>
      <c r="O263" s="58">
        <f>M263*N263</f>
        <v>4.013170775344168</v>
      </c>
      <c r="P263" s="58">
        <f>M263*60*1000</f>
        <v>722.4429838603363</v>
      </c>
      <c r="Q263" s="83">
        <f>P263*N263/1000</f>
        <v>240.7902465206501</v>
      </c>
    </row>
    <row r="264" spans="1:17" s="14" customFormat="1" ht="12.75" customHeight="1">
      <c r="A264" s="377"/>
      <c r="B264" s="162" t="s">
        <v>438</v>
      </c>
      <c r="C264" s="168" t="s">
        <v>409</v>
      </c>
      <c r="D264" s="169">
        <v>51</v>
      </c>
      <c r="E264" s="170">
        <v>1972</v>
      </c>
      <c r="F264" s="293">
        <v>45.996</v>
      </c>
      <c r="G264" s="293">
        <v>6.564924</v>
      </c>
      <c r="H264" s="293">
        <v>8</v>
      </c>
      <c r="I264" s="293">
        <v>31.431075</v>
      </c>
      <c r="J264" s="171">
        <v>2608.15</v>
      </c>
      <c r="K264" s="172">
        <v>31.431075</v>
      </c>
      <c r="L264" s="171">
        <v>2608.15</v>
      </c>
      <c r="M264" s="173">
        <v>0.012051099438299177</v>
      </c>
      <c r="N264" s="174">
        <v>307.70700000000005</v>
      </c>
      <c r="O264" s="174">
        <v>3.7082076548607255</v>
      </c>
      <c r="P264" s="174">
        <v>723.0659662979506</v>
      </c>
      <c r="Q264" s="276">
        <v>222.4924592916435</v>
      </c>
    </row>
    <row r="265" spans="1:17" s="14" customFormat="1" ht="12.75" customHeight="1">
      <c r="A265" s="377"/>
      <c r="B265" s="23" t="s">
        <v>786</v>
      </c>
      <c r="C265" s="22" t="s">
        <v>760</v>
      </c>
      <c r="D265" s="43">
        <v>45</v>
      </c>
      <c r="E265" s="23">
        <v>1981</v>
      </c>
      <c r="F265" s="79">
        <v>40.361</v>
      </c>
      <c r="G265" s="79">
        <v>5.089</v>
      </c>
      <c r="H265" s="79">
        <v>7.2</v>
      </c>
      <c r="I265" s="79">
        <v>28.072</v>
      </c>
      <c r="J265" s="54">
        <v>2323</v>
      </c>
      <c r="K265" s="65">
        <v>28.072</v>
      </c>
      <c r="L265" s="54">
        <v>2323</v>
      </c>
      <c r="M265" s="72">
        <f>K265/L265</f>
        <v>0.012084373654756779</v>
      </c>
      <c r="N265" s="58">
        <v>249.28</v>
      </c>
      <c r="O265" s="58">
        <f>M265*N265</f>
        <v>3.01239266465777</v>
      </c>
      <c r="P265" s="58">
        <f>M265*60*1000</f>
        <v>725.0624192854067</v>
      </c>
      <c r="Q265" s="83">
        <f>P265*N265/1000</f>
        <v>180.7435598794662</v>
      </c>
    </row>
    <row r="266" spans="1:17" s="14" customFormat="1" ht="12.75" customHeight="1">
      <c r="A266" s="377"/>
      <c r="B266" s="162" t="s">
        <v>299</v>
      </c>
      <c r="C266" s="22" t="s">
        <v>276</v>
      </c>
      <c r="D266" s="43">
        <v>72</v>
      </c>
      <c r="E266" s="23">
        <v>1973</v>
      </c>
      <c r="F266" s="79">
        <v>65.96</v>
      </c>
      <c r="G266" s="79">
        <v>8.49252</v>
      </c>
      <c r="H266" s="79">
        <v>11.52</v>
      </c>
      <c r="I266" s="79">
        <f>F266-G266-H266</f>
        <v>45.94748</v>
      </c>
      <c r="J266" s="54">
        <v>3785.42</v>
      </c>
      <c r="K266" s="65">
        <f>I266/J266*L266</f>
        <v>45.94748</v>
      </c>
      <c r="L266" s="54">
        <v>3785.42</v>
      </c>
      <c r="M266" s="72">
        <f>K266/L266</f>
        <v>0.012138013747483765</v>
      </c>
      <c r="N266" s="58">
        <f>257.6*1.09</f>
        <v>280.78400000000005</v>
      </c>
      <c r="O266" s="58">
        <f>M266*N266</f>
        <v>3.408160052073482</v>
      </c>
      <c r="P266" s="58">
        <f>M266*60*1000</f>
        <v>728.2808248490259</v>
      </c>
      <c r="Q266" s="83">
        <f>P266*N266/1000</f>
        <v>204.48960312440892</v>
      </c>
    </row>
    <row r="267" spans="1:17" s="14" customFormat="1" ht="12.75" customHeight="1">
      <c r="A267" s="377"/>
      <c r="B267" s="162" t="s">
        <v>438</v>
      </c>
      <c r="C267" s="168" t="s">
        <v>410</v>
      </c>
      <c r="D267" s="169">
        <v>58</v>
      </c>
      <c r="E267" s="170">
        <v>1991</v>
      </c>
      <c r="F267" s="293">
        <v>44.253</v>
      </c>
      <c r="G267" s="293">
        <v>5.02146</v>
      </c>
      <c r="H267" s="293">
        <v>9.44</v>
      </c>
      <c r="I267" s="293">
        <v>29.791539</v>
      </c>
      <c r="J267" s="171">
        <v>2439.79</v>
      </c>
      <c r="K267" s="172">
        <v>29.791539</v>
      </c>
      <c r="L267" s="171">
        <v>2439.79</v>
      </c>
      <c r="M267" s="173">
        <v>0.012210698051881515</v>
      </c>
      <c r="N267" s="174">
        <v>307.70700000000005</v>
      </c>
      <c r="O267" s="174">
        <v>3.757317265450306</v>
      </c>
      <c r="P267" s="174">
        <v>732.6418831128909</v>
      </c>
      <c r="Q267" s="276">
        <v>225.43903592701835</v>
      </c>
    </row>
    <row r="268" spans="1:17" s="14" customFormat="1" ht="12.75" customHeight="1">
      <c r="A268" s="377"/>
      <c r="B268" s="162" t="s">
        <v>438</v>
      </c>
      <c r="C268" s="168" t="s">
        <v>411</v>
      </c>
      <c r="D268" s="169">
        <v>59</v>
      </c>
      <c r="E268" s="170">
        <v>1975</v>
      </c>
      <c r="F268" s="293">
        <v>48.942</v>
      </c>
      <c r="G268" s="293">
        <v>5.951547</v>
      </c>
      <c r="H268" s="293">
        <v>9.6</v>
      </c>
      <c r="I268" s="293">
        <v>33.390449</v>
      </c>
      <c r="J268" s="171">
        <v>2729.69</v>
      </c>
      <c r="K268" s="172">
        <v>33.390449</v>
      </c>
      <c r="L268" s="171">
        <v>2729.69</v>
      </c>
      <c r="M268" s="173">
        <v>0.01223232271796431</v>
      </c>
      <c r="N268" s="174">
        <v>307.70700000000005</v>
      </c>
      <c r="O268" s="174">
        <v>3.7639713265766446</v>
      </c>
      <c r="P268" s="174">
        <v>733.9393630778586</v>
      </c>
      <c r="Q268" s="276">
        <v>225.83827959459867</v>
      </c>
    </row>
    <row r="269" spans="1:17" s="14" customFormat="1" ht="12.75" customHeight="1">
      <c r="A269" s="377"/>
      <c r="B269" s="162" t="s">
        <v>110</v>
      </c>
      <c r="C269" s="22" t="s">
        <v>113</v>
      </c>
      <c r="D269" s="43">
        <v>50</v>
      </c>
      <c r="E269" s="23" t="s">
        <v>105</v>
      </c>
      <c r="F269" s="79">
        <f>G269+H269+I269</f>
        <v>33.797</v>
      </c>
      <c r="G269" s="79">
        <v>2.562</v>
      </c>
      <c r="H269" s="79">
        <v>8</v>
      </c>
      <c r="I269" s="79">
        <v>23.235</v>
      </c>
      <c r="J269" s="54">
        <v>1886.21</v>
      </c>
      <c r="K269" s="65">
        <f>I269</f>
        <v>23.235</v>
      </c>
      <c r="L269" s="54">
        <f>J269</f>
        <v>1886.21</v>
      </c>
      <c r="M269" s="72">
        <f>K269/L269</f>
        <v>0.012318352675470916</v>
      </c>
      <c r="N269" s="58">
        <v>327.87</v>
      </c>
      <c r="O269" s="58">
        <f>M269*N269</f>
        <v>4.038818291706649</v>
      </c>
      <c r="P269" s="58">
        <f>M269*60*1000</f>
        <v>739.101160528255</v>
      </c>
      <c r="Q269" s="83">
        <f>P269*N269/1000</f>
        <v>242.32909750239898</v>
      </c>
    </row>
    <row r="270" spans="1:17" s="14" customFormat="1" ht="12.75" customHeight="1">
      <c r="A270" s="377"/>
      <c r="B270" s="23" t="s">
        <v>786</v>
      </c>
      <c r="C270" s="22" t="s">
        <v>761</v>
      </c>
      <c r="D270" s="43">
        <v>81</v>
      </c>
      <c r="E270" s="23">
        <v>1971</v>
      </c>
      <c r="F270" s="79">
        <v>67.336</v>
      </c>
      <c r="G270" s="79">
        <v>7.025</v>
      </c>
      <c r="H270" s="79">
        <v>12.8</v>
      </c>
      <c r="I270" s="79">
        <v>47.511</v>
      </c>
      <c r="J270" s="54">
        <v>3848.04</v>
      </c>
      <c r="K270" s="65">
        <v>47.511</v>
      </c>
      <c r="L270" s="54">
        <v>3848.04</v>
      </c>
      <c r="M270" s="72">
        <f>K270/L270</f>
        <v>0.012346805126765835</v>
      </c>
      <c r="N270" s="58">
        <v>249.28</v>
      </c>
      <c r="O270" s="58">
        <f>M270*N270</f>
        <v>3.0778115820001872</v>
      </c>
      <c r="P270" s="58">
        <f>M270*60*1000</f>
        <v>740.8083076059501</v>
      </c>
      <c r="Q270" s="83">
        <f>P270*N270/1000</f>
        <v>184.66869492001123</v>
      </c>
    </row>
    <row r="271" spans="1:17" s="14" customFormat="1" ht="12.75" customHeight="1">
      <c r="A271" s="377"/>
      <c r="B271" s="23" t="s">
        <v>850</v>
      </c>
      <c r="C271" s="22" t="s">
        <v>821</v>
      </c>
      <c r="D271" s="43">
        <v>20</v>
      </c>
      <c r="E271" s="23">
        <v>1979</v>
      </c>
      <c r="F271" s="79">
        <v>20.79</v>
      </c>
      <c r="G271" s="79">
        <v>0.913</v>
      </c>
      <c r="H271" s="79">
        <v>3.04</v>
      </c>
      <c r="I271" s="79">
        <v>13.04</v>
      </c>
      <c r="J271" s="54">
        <v>1052.1</v>
      </c>
      <c r="K271" s="65">
        <v>13.04</v>
      </c>
      <c r="L271" s="54">
        <v>1052.1</v>
      </c>
      <c r="M271" s="72">
        <f>K271/L271</f>
        <v>0.012394259100845928</v>
      </c>
      <c r="N271" s="58">
        <v>308.6</v>
      </c>
      <c r="O271" s="58">
        <f>M271*N271</f>
        <v>3.8248683585210537</v>
      </c>
      <c r="P271" s="58">
        <f>M271*60*1000</f>
        <v>743.6555460507557</v>
      </c>
      <c r="Q271" s="83">
        <f>P271*N271/1000</f>
        <v>229.49210151126323</v>
      </c>
    </row>
    <row r="272" spans="1:17" s="14" customFormat="1" ht="12.75" customHeight="1">
      <c r="A272" s="377"/>
      <c r="B272" s="162" t="s">
        <v>438</v>
      </c>
      <c r="C272" s="168" t="s">
        <v>412</v>
      </c>
      <c r="D272" s="169">
        <v>39</v>
      </c>
      <c r="E272" s="170">
        <v>1990</v>
      </c>
      <c r="F272" s="293">
        <v>38.24</v>
      </c>
      <c r="G272" s="293">
        <v>4.421904</v>
      </c>
      <c r="H272" s="293">
        <v>6.32</v>
      </c>
      <c r="I272" s="293">
        <v>27.498088</v>
      </c>
      <c r="J272" s="171">
        <v>2218.03</v>
      </c>
      <c r="K272" s="172">
        <v>27.498088</v>
      </c>
      <c r="L272" s="171">
        <v>2218.03</v>
      </c>
      <c r="M272" s="173">
        <v>0.012397527535696088</v>
      </c>
      <c r="N272" s="174">
        <v>307.70700000000005</v>
      </c>
      <c r="O272" s="174">
        <v>3.814806005426437</v>
      </c>
      <c r="P272" s="174">
        <v>743.8516521417653</v>
      </c>
      <c r="Q272" s="276">
        <v>228.8883603255862</v>
      </c>
    </row>
    <row r="273" spans="1:17" s="14" customFormat="1" ht="12.75" customHeight="1">
      <c r="A273" s="377"/>
      <c r="B273" s="162" t="s">
        <v>438</v>
      </c>
      <c r="C273" s="168" t="s">
        <v>413</v>
      </c>
      <c r="D273" s="169">
        <v>50</v>
      </c>
      <c r="E273" s="170">
        <v>1972</v>
      </c>
      <c r="F273" s="293">
        <v>46.439</v>
      </c>
      <c r="G273" s="293">
        <v>6.171</v>
      </c>
      <c r="H273" s="293">
        <v>8</v>
      </c>
      <c r="I273" s="293">
        <v>32.267999</v>
      </c>
      <c r="J273" s="171">
        <v>2601.9</v>
      </c>
      <c r="K273" s="172">
        <v>32.267999</v>
      </c>
      <c r="L273" s="171">
        <v>2601.9</v>
      </c>
      <c r="M273" s="173">
        <v>0.012401706060955456</v>
      </c>
      <c r="N273" s="174">
        <v>307.70700000000005</v>
      </c>
      <c r="O273" s="174">
        <v>3.8160917668984213</v>
      </c>
      <c r="P273" s="174">
        <v>744.1023636573274</v>
      </c>
      <c r="Q273" s="276">
        <v>228.96550601390527</v>
      </c>
    </row>
    <row r="274" spans="1:17" s="14" customFormat="1" ht="12.75" customHeight="1">
      <c r="A274" s="377"/>
      <c r="B274" s="23" t="s">
        <v>892</v>
      </c>
      <c r="C274" s="22" t="s">
        <v>862</v>
      </c>
      <c r="D274" s="43">
        <v>15</v>
      </c>
      <c r="E274" s="23">
        <v>1993</v>
      </c>
      <c r="F274" s="79">
        <f>G274+H274+I274</f>
        <v>16.0016</v>
      </c>
      <c r="G274" s="79">
        <v>2.294</v>
      </c>
      <c r="H274" s="79">
        <v>2.4</v>
      </c>
      <c r="I274" s="79">
        <v>11.3076</v>
      </c>
      <c r="J274" s="54">
        <v>911.13</v>
      </c>
      <c r="K274" s="65">
        <f>I274</f>
        <v>11.3076</v>
      </c>
      <c r="L274" s="54">
        <f>J274</f>
        <v>911.13</v>
      </c>
      <c r="M274" s="72">
        <f aca="true" t="shared" si="39" ref="M274:M283">K274/L274</f>
        <v>0.012410523196470317</v>
      </c>
      <c r="N274" s="58">
        <v>171</v>
      </c>
      <c r="O274" s="58">
        <f aca="true" t="shared" si="40" ref="O274:O283">M274*N274</f>
        <v>2.1221994665964243</v>
      </c>
      <c r="P274" s="58">
        <f aca="true" t="shared" si="41" ref="P274:P283">M274*60*1000</f>
        <v>744.631391788219</v>
      </c>
      <c r="Q274" s="83">
        <f aca="true" t="shared" si="42" ref="Q274:Q283">P274*N274/1000</f>
        <v>127.33196799578545</v>
      </c>
    </row>
    <row r="275" spans="1:17" s="14" customFormat="1" ht="12.75" customHeight="1">
      <c r="A275" s="377"/>
      <c r="B275" s="23" t="s">
        <v>892</v>
      </c>
      <c r="C275" s="22" t="s">
        <v>863</v>
      </c>
      <c r="D275" s="43">
        <v>19</v>
      </c>
      <c r="E275" s="23" t="s">
        <v>105</v>
      </c>
      <c r="F275" s="79">
        <f>G275+H275+I275</f>
        <v>56.410000000000004</v>
      </c>
      <c r="G275" s="79">
        <v>7.8322</v>
      </c>
      <c r="H275" s="79">
        <v>9.6</v>
      </c>
      <c r="I275" s="79">
        <v>38.9778</v>
      </c>
      <c r="J275" s="54">
        <v>3136.98</v>
      </c>
      <c r="K275" s="65">
        <f>I275</f>
        <v>38.9778</v>
      </c>
      <c r="L275" s="54">
        <f>J275</f>
        <v>3136.98</v>
      </c>
      <c r="M275" s="72">
        <f t="shared" si="39"/>
        <v>0.012425262513627758</v>
      </c>
      <c r="N275" s="58">
        <v>171</v>
      </c>
      <c r="O275" s="58">
        <f t="shared" si="40"/>
        <v>2.1247198898303465</v>
      </c>
      <c r="P275" s="58">
        <f t="shared" si="41"/>
        <v>745.5157508176655</v>
      </c>
      <c r="Q275" s="83">
        <f t="shared" si="42"/>
        <v>127.48319338982081</v>
      </c>
    </row>
    <row r="276" spans="1:17" s="14" customFormat="1" ht="12.75" customHeight="1">
      <c r="A276" s="377"/>
      <c r="B276" s="162" t="s">
        <v>229</v>
      </c>
      <c r="C276" s="22" t="s">
        <v>240</v>
      </c>
      <c r="D276" s="43">
        <v>60</v>
      </c>
      <c r="E276" s="23" t="s">
        <v>228</v>
      </c>
      <c r="F276" s="79">
        <f>SUM(G276,H276,I276)</f>
        <v>49.444</v>
      </c>
      <c r="G276" s="79">
        <v>6.396</v>
      </c>
      <c r="H276" s="79">
        <v>9.6</v>
      </c>
      <c r="I276" s="79">
        <v>33.448</v>
      </c>
      <c r="J276" s="54"/>
      <c r="K276" s="65">
        <f>I276</f>
        <v>33.448</v>
      </c>
      <c r="L276" s="54">
        <v>2690.2</v>
      </c>
      <c r="M276" s="72">
        <f t="shared" si="39"/>
        <v>0.012433276336331872</v>
      </c>
      <c r="N276" s="58">
        <v>236.42</v>
      </c>
      <c r="O276" s="58">
        <f t="shared" si="40"/>
        <v>2.939475191435581</v>
      </c>
      <c r="P276" s="58">
        <f t="shared" si="41"/>
        <v>745.9965801799124</v>
      </c>
      <c r="Q276" s="83">
        <f t="shared" si="42"/>
        <v>176.36851148613488</v>
      </c>
    </row>
    <row r="277" spans="1:17" s="14" customFormat="1" ht="12.75" customHeight="1">
      <c r="A277" s="377"/>
      <c r="B277" s="162" t="s">
        <v>229</v>
      </c>
      <c r="C277" s="22" t="s">
        <v>232</v>
      </c>
      <c r="D277" s="43">
        <v>60</v>
      </c>
      <c r="E277" s="23" t="s">
        <v>228</v>
      </c>
      <c r="F277" s="79">
        <f>SUM(G277,H277,I277)</f>
        <v>49.568</v>
      </c>
      <c r="G277" s="79">
        <v>5.468</v>
      </c>
      <c r="H277" s="79">
        <v>9.05</v>
      </c>
      <c r="I277" s="79">
        <v>35.05</v>
      </c>
      <c r="J277" s="54"/>
      <c r="K277" s="65">
        <f>I277</f>
        <v>35.05</v>
      </c>
      <c r="L277" s="54">
        <v>2816.38</v>
      </c>
      <c r="M277" s="72">
        <f t="shared" si="39"/>
        <v>0.012445053579417548</v>
      </c>
      <c r="N277" s="58">
        <v>236.42</v>
      </c>
      <c r="O277" s="58">
        <f t="shared" si="40"/>
        <v>2.9422595672458964</v>
      </c>
      <c r="P277" s="58">
        <f t="shared" si="41"/>
        <v>746.7032147650528</v>
      </c>
      <c r="Q277" s="83">
        <f t="shared" si="42"/>
        <v>176.53557403475378</v>
      </c>
    </row>
    <row r="278" spans="1:17" s="14" customFormat="1" ht="12.75" customHeight="1">
      <c r="A278" s="377"/>
      <c r="B278" s="162" t="s">
        <v>299</v>
      </c>
      <c r="C278" s="22" t="s">
        <v>278</v>
      </c>
      <c r="D278" s="43">
        <v>54</v>
      </c>
      <c r="E278" s="23">
        <v>1985</v>
      </c>
      <c r="F278" s="79">
        <v>60.12</v>
      </c>
      <c r="G278" s="79">
        <v>8.313</v>
      </c>
      <c r="H278" s="79">
        <v>8.48</v>
      </c>
      <c r="I278" s="79">
        <f>F278-G278-H278</f>
        <v>43.327</v>
      </c>
      <c r="J278" s="54">
        <v>3480.02</v>
      </c>
      <c r="K278" s="65">
        <f>I278/J278*L278</f>
        <v>43.327</v>
      </c>
      <c r="L278" s="54">
        <v>3480.02</v>
      </c>
      <c r="M278" s="72">
        <f t="shared" si="39"/>
        <v>0.012450215803357452</v>
      </c>
      <c r="N278" s="58">
        <f>257.6*1.09</f>
        <v>280.78400000000005</v>
      </c>
      <c r="O278" s="58">
        <f t="shared" si="40"/>
        <v>3.4958213941299197</v>
      </c>
      <c r="P278" s="58">
        <f t="shared" si="41"/>
        <v>747.0129482014471</v>
      </c>
      <c r="Q278" s="83">
        <f t="shared" si="42"/>
        <v>209.74928364779515</v>
      </c>
    </row>
    <row r="279" spans="1:17" s="14" customFormat="1" ht="12.75" customHeight="1">
      <c r="A279" s="377"/>
      <c r="B279" s="23" t="s">
        <v>1058</v>
      </c>
      <c r="C279" s="22" t="s">
        <v>1030</v>
      </c>
      <c r="D279" s="43">
        <v>120</v>
      </c>
      <c r="E279" s="23">
        <v>1998</v>
      </c>
      <c r="F279" s="79">
        <v>93.4498</v>
      </c>
      <c r="G279" s="79">
        <v>9.5882</v>
      </c>
      <c r="H279" s="79">
        <v>11.97</v>
      </c>
      <c r="I279" s="79">
        <v>71.8916</v>
      </c>
      <c r="J279" s="54">
        <v>5769.93</v>
      </c>
      <c r="K279" s="65">
        <v>71.8916</v>
      </c>
      <c r="L279" s="54">
        <v>5769.93</v>
      </c>
      <c r="M279" s="72">
        <f t="shared" si="39"/>
        <v>0.01245970055095989</v>
      </c>
      <c r="N279" s="58">
        <v>249.91</v>
      </c>
      <c r="O279" s="58">
        <f t="shared" si="40"/>
        <v>3.113803764690386</v>
      </c>
      <c r="P279" s="58">
        <f t="shared" si="41"/>
        <v>747.5820330575934</v>
      </c>
      <c r="Q279" s="83">
        <f t="shared" si="42"/>
        <v>186.82822588142315</v>
      </c>
    </row>
    <row r="280" spans="1:17" s="14" customFormat="1" ht="12.75" customHeight="1">
      <c r="A280" s="377"/>
      <c r="B280" s="23" t="s">
        <v>1027</v>
      </c>
      <c r="C280" s="182" t="s">
        <v>1002</v>
      </c>
      <c r="D280" s="43">
        <v>60</v>
      </c>
      <c r="E280" s="23">
        <v>1972</v>
      </c>
      <c r="F280" s="79">
        <f>SUM(G280:I280)</f>
        <v>48.528997000000004</v>
      </c>
      <c r="G280" s="79">
        <v>4.868864</v>
      </c>
      <c r="H280" s="79">
        <v>9.6</v>
      </c>
      <c r="I280" s="79">
        <v>34.060133</v>
      </c>
      <c r="J280" s="54">
        <v>2732.36</v>
      </c>
      <c r="K280" s="65">
        <f>I280</f>
        <v>34.060133</v>
      </c>
      <c r="L280" s="54">
        <f>J280</f>
        <v>2732.36</v>
      </c>
      <c r="M280" s="72">
        <f t="shared" si="39"/>
        <v>0.012465463189330835</v>
      </c>
      <c r="N280" s="58">
        <v>207.536</v>
      </c>
      <c r="O280" s="58">
        <f t="shared" si="40"/>
        <v>2.587032368460964</v>
      </c>
      <c r="P280" s="58">
        <f t="shared" si="41"/>
        <v>747.9277913598501</v>
      </c>
      <c r="Q280" s="83">
        <f t="shared" si="42"/>
        <v>155.22194210765784</v>
      </c>
    </row>
    <row r="281" spans="1:17" s="14" customFormat="1" ht="12.75" customHeight="1">
      <c r="A281" s="377"/>
      <c r="B281" s="162" t="s">
        <v>172</v>
      </c>
      <c r="C281" s="22" t="s">
        <v>177</v>
      </c>
      <c r="D281" s="43">
        <v>35</v>
      </c>
      <c r="E281" s="23">
        <v>1980</v>
      </c>
      <c r="F281" s="79">
        <v>21.505</v>
      </c>
      <c r="G281" s="79">
        <v>2.711</v>
      </c>
      <c r="H281" s="79">
        <v>0.36</v>
      </c>
      <c r="I281" s="79">
        <v>18.434</v>
      </c>
      <c r="J281" s="54">
        <v>1475.64</v>
      </c>
      <c r="K281" s="65">
        <v>18.434</v>
      </c>
      <c r="L281" s="54">
        <v>1475.64</v>
      </c>
      <c r="M281" s="72">
        <f t="shared" si="39"/>
        <v>0.012492206771299233</v>
      </c>
      <c r="N281" s="58">
        <v>198.7</v>
      </c>
      <c r="O281" s="58">
        <f t="shared" si="40"/>
        <v>2.4822014854571575</v>
      </c>
      <c r="P281" s="58">
        <f t="shared" si="41"/>
        <v>749.532406277954</v>
      </c>
      <c r="Q281" s="83">
        <f t="shared" si="42"/>
        <v>148.93208912742944</v>
      </c>
    </row>
    <row r="282" spans="1:17" s="14" customFormat="1" ht="11.25" customHeight="1">
      <c r="A282" s="377"/>
      <c r="B282" s="23" t="s">
        <v>1027</v>
      </c>
      <c r="C282" s="182" t="s">
        <v>1003</v>
      </c>
      <c r="D282" s="43">
        <v>54</v>
      </c>
      <c r="E282" s="23">
        <v>1983</v>
      </c>
      <c r="F282" s="79">
        <f>SUM(G282:I282)</f>
        <v>51.212992</v>
      </c>
      <c r="G282" s="79">
        <v>5.65136</v>
      </c>
      <c r="H282" s="79">
        <v>8.573</v>
      </c>
      <c r="I282" s="79">
        <v>36.988632</v>
      </c>
      <c r="J282" s="54">
        <v>2959.47</v>
      </c>
      <c r="K282" s="65">
        <f>I282</f>
        <v>36.988632</v>
      </c>
      <c r="L282" s="54">
        <f>J282</f>
        <v>2959.47</v>
      </c>
      <c r="M282" s="72">
        <f t="shared" si="39"/>
        <v>0.01249839734817383</v>
      </c>
      <c r="N282" s="58">
        <v>207.536</v>
      </c>
      <c r="O282" s="58">
        <f t="shared" si="40"/>
        <v>2.593867392050604</v>
      </c>
      <c r="P282" s="58">
        <f t="shared" si="41"/>
        <v>749.9038408904298</v>
      </c>
      <c r="Q282" s="83">
        <f t="shared" si="42"/>
        <v>155.63204352303623</v>
      </c>
    </row>
    <row r="283" spans="1:17" s="14" customFormat="1" ht="12.75" customHeight="1">
      <c r="A283" s="377"/>
      <c r="B283" s="23" t="s">
        <v>892</v>
      </c>
      <c r="C283" s="22" t="s">
        <v>864</v>
      </c>
      <c r="D283" s="43">
        <v>21</v>
      </c>
      <c r="E283" s="23" t="s">
        <v>105</v>
      </c>
      <c r="F283" s="79">
        <f>G283+H283+I283</f>
        <v>44.65</v>
      </c>
      <c r="G283" s="79">
        <v>4.1481</v>
      </c>
      <c r="H283" s="79">
        <v>7.92</v>
      </c>
      <c r="I283" s="79">
        <v>32.5819</v>
      </c>
      <c r="J283" s="54">
        <v>2596.6</v>
      </c>
      <c r="K283" s="65">
        <f>I283</f>
        <v>32.5819</v>
      </c>
      <c r="L283" s="54">
        <f>J283</f>
        <v>2596.6</v>
      </c>
      <c r="M283" s="72">
        <f t="shared" si="39"/>
        <v>0.01254790880382038</v>
      </c>
      <c r="N283" s="58">
        <v>171</v>
      </c>
      <c r="O283" s="58">
        <f t="shared" si="40"/>
        <v>2.145692405453285</v>
      </c>
      <c r="P283" s="58">
        <f t="shared" si="41"/>
        <v>752.8745282292228</v>
      </c>
      <c r="Q283" s="83">
        <f t="shared" si="42"/>
        <v>128.7415443271971</v>
      </c>
    </row>
    <row r="284" spans="1:17" s="14" customFormat="1" ht="12.75" customHeight="1">
      <c r="A284" s="377"/>
      <c r="B284" s="23" t="s">
        <v>992</v>
      </c>
      <c r="C284" s="22" t="s">
        <v>953</v>
      </c>
      <c r="D284" s="43">
        <v>72</v>
      </c>
      <c r="E284" s="23">
        <v>1985</v>
      </c>
      <c r="F284" s="79">
        <v>85.395</v>
      </c>
      <c r="G284" s="79">
        <v>12.37152</v>
      </c>
      <c r="H284" s="79">
        <v>17.28</v>
      </c>
      <c r="I284" s="79">
        <v>55.743474000000006</v>
      </c>
      <c r="J284" s="54">
        <v>4428.07</v>
      </c>
      <c r="K284" s="65">
        <v>55.743474000000006</v>
      </c>
      <c r="L284" s="54">
        <v>4428.07</v>
      </c>
      <c r="M284" s="72">
        <v>0.012588661425858221</v>
      </c>
      <c r="N284" s="58">
        <v>264.434</v>
      </c>
      <c r="O284" s="58">
        <v>3.328870095485393</v>
      </c>
      <c r="P284" s="58">
        <v>755.3196855514933</v>
      </c>
      <c r="Q284" s="83">
        <v>199.73220572912362</v>
      </c>
    </row>
    <row r="285" spans="1:17" s="14" customFormat="1" ht="12.75" customHeight="1">
      <c r="A285" s="377"/>
      <c r="B285" s="23" t="s">
        <v>1027</v>
      </c>
      <c r="C285" s="182" t="s">
        <v>1004</v>
      </c>
      <c r="D285" s="43">
        <v>45</v>
      </c>
      <c r="E285" s="23">
        <v>1993</v>
      </c>
      <c r="F285" s="79">
        <f>SUM(G285:I285)</f>
        <v>41.443</v>
      </c>
      <c r="G285" s="79">
        <v>4.62428</v>
      </c>
      <c r="H285" s="79">
        <v>7.2</v>
      </c>
      <c r="I285" s="79">
        <v>29.61872</v>
      </c>
      <c r="J285" s="54">
        <v>2350.45</v>
      </c>
      <c r="K285" s="65">
        <f>I285</f>
        <v>29.61872</v>
      </c>
      <c r="L285" s="54">
        <f>J285</f>
        <v>2350.45</v>
      </c>
      <c r="M285" s="72">
        <f>K285/L285</f>
        <v>0.012601297623859262</v>
      </c>
      <c r="N285" s="58">
        <v>207.536</v>
      </c>
      <c r="O285" s="58">
        <f>M285*N285</f>
        <v>2.6152229036652557</v>
      </c>
      <c r="P285" s="58">
        <f>M285*60*1000</f>
        <v>756.0778574315558</v>
      </c>
      <c r="Q285" s="83">
        <f>P285*N285/1000</f>
        <v>156.91337421991537</v>
      </c>
    </row>
    <row r="286" spans="1:17" s="14" customFormat="1" ht="12.75" customHeight="1">
      <c r="A286" s="377"/>
      <c r="B286" s="23" t="s">
        <v>1027</v>
      </c>
      <c r="C286" s="182" t="s">
        <v>1005</v>
      </c>
      <c r="D286" s="43">
        <v>45</v>
      </c>
      <c r="E286" s="23">
        <v>1991</v>
      </c>
      <c r="F286" s="79">
        <f>SUM(G286:I286)</f>
        <v>42.170009</v>
      </c>
      <c r="G286" s="79">
        <v>5.520944</v>
      </c>
      <c r="H286" s="79">
        <v>7.2</v>
      </c>
      <c r="I286" s="79">
        <v>29.449065</v>
      </c>
      <c r="J286" s="54">
        <v>2333.95</v>
      </c>
      <c r="K286" s="65">
        <f>I286</f>
        <v>29.449065</v>
      </c>
      <c r="L286" s="54">
        <f>J286</f>
        <v>2333.95</v>
      </c>
      <c r="M286" s="72">
        <f>K286/L286</f>
        <v>0.012617693181087858</v>
      </c>
      <c r="N286" s="58">
        <v>207.536</v>
      </c>
      <c r="O286" s="58">
        <f>M286*N286</f>
        <v>2.6186255720302496</v>
      </c>
      <c r="P286" s="58">
        <f>M286*60*1000</f>
        <v>757.0615908652715</v>
      </c>
      <c r="Q286" s="83">
        <f>P286*N286/1000</f>
        <v>157.117534321815</v>
      </c>
    </row>
    <row r="287" spans="1:17" s="14" customFormat="1" ht="12.75" customHeight="1">
      <c r="A287" s="377"/>
      <c r="B287" s="162" t="s">
        <v>438</v>
      </c>
      <c r="C287" s="168" t="s">
        <v>414</v>
      </c>
      <c r="D287" s="169">
        <v>39</v>
      </c>
      <c r="E287" s="170">
        <v>1990</v>
      </c>
      <c r="F287" s="293">
        <v>39.581</v>
      </c>
      <c r="G287" s="293">
        <v>4.201737</v>
      </c>
      <c r="H287" s="293">
        <v>6.4</v>
      </c>
      <c r="I287" s="293">
        <v>28.979268</v>
      </c>
      <c r="J287" s="171">
        <v>2294.05</v>
      </c>
      <c r="K287" s="172">
        <v>28.979268</v>
      </c>
      <c r="L287" s="171">
        <v>2294.05</v>
      </c>
      <c r="M287" s="173">
        <v>0.012632361108083957</v>
      </c>
      <c r="N287" s="174">
        <v>307.70700000000005</v>
      </c>
      <c r="O287" s="174">
        <v>3.8870659394851907</v>
      </c>
      <c r="P287" s="174">
        <v>757.9416664850373</v>
      </c>
      <c r="Q287" s="276">
        <v>233.22395636911142</v>
      </c>
    </row>
    <row r="288" spans="1:17" s="14" customFormat="1" ht="12.75" customHeight="1">
      <c r="A288" s="377"/>
      <c r="B288" s="23" t="s">
        <v>612</v>
      </c>
      <c r="C288" s="22" t="s">
        <v>588</v>
      </c>
      <c r="D288" s="43">
        <v>20</v>
      </c>
      <c r="E288" s="23" t="s">
        <v>105</v>
      </c>
      <c r="F288" s="79">
        <v>21.15</v>
      </c>
      <c r="G288" s="79">
        <v>1.8105</v>
      </c>
      <c r="H288" s="79">
        <v>3.2</v>
      </c>
      <c r="I288" s="79">
        <v>16.139499999999998</v>
      </c>
      <c r="J288" s="54"/>
      <c r="K288" s="65">
        <v>16.139499999999998</v>
      </c>
      <c r="L288" s="54">
        <v>1276.41</v>
      </c>
      <c r="M288" s="72">
        <f>+K288/L288</f>
        <v>0.012644448100531959</v>
      </c>
      <c r="N288" s="58">
        <v>333.3</v>
      </c>
      <c r="O288" s="58">
        <f>M288*N288</f>
        <v>4.214394551907302</v>
      </c>
      <c r="P288" s="58">
        <f aca="true" t="shared" si="43" ref="P288:P298">M288*60*1000</f>
        <v>758.6668860319176</v>
      </c>
      <c r="Q288" s="83">
        <f>P288*N288/1000</f>
        <v>252.86367311443814</v>
      </c>
    </row>
    <row r="289" spans="1:17" s="14" customFormat="1" ht="12.75" customHeight="1">
      <c r="A289" s="377"/>
      <c r="B289" s="23" t="s">
        <v>892</v>
      </c>
      <c r="C289" s="22" t="s">
        <v>865</v>
      </c>
      <c r="D289" s="43">
        <v>30</v>
      </c>
      <c r="E289" s="23" t="s">
        <v>105</v>
      </c>
      <c r="F289" s="79">
        <f>G289+H289+I289</f>
        <v>27.68</v>
      </c>
      <c r="G289" s="79">
        <v>3.1656</v>
      </c>
      <c r="H289" s="79">
        <v>4.8</v>
      </c>
      <c r="I289" s="79">
        <v>19.7144</v>
      </c>
      <c r="J289" s="54">
        <v>1557.33</v>
      </c>
      <c r="K289" s="65">
        <f>I289</f>
        <v>19.7144</v>
      </c>
      <c r="L289" s="54">
        <f>J289</f>
        <v>1557.33</v>
      </c>
      <c r="M289" s="72">
        <f aca="true" t="shared" si="44" ref="M289:M298">K289/L289</f>
        <v>0.012659102438147343</v>
      </c>
      <c r="N289" s="58">
        <v>171</v>
      </c>
      <c r="O289" s="58">
        <f>M289*N289</f>
        <v>2.1647065169231956</v>
      </c>
      <c r="P289" s="58">
        <f t="shared" si="43"/>
        <v>759.5461462888406</v>
      </c>
      <c r="Q289" s="83">
        <f>P289*N289/1000</f>
        <v>129.88239101539176</v>
      </c>
    </row>
    <row r="290" spans="1:17" s="14" customFormat="1" ht="12.75" customHeight="1">
      <c r="A290" s="377"/>
      <c r="B290" s="23" t="s">
        <v>696</v>
      </c>
      <c r="C290" s="22" t="s">
        <v>680</v>
      </c>
      <c r="D290" s="43">
        <v>60</v>
      </c>
      <c r="E290" s="23">
        <v>1980</v>
      </c>
      <c r="F290" s="79">
        <v>55.8</v>
      </c>
      <c r="G290" s="79">
        <v>7.19709</v>
      </c>
      <c r="H290" s="79">
        <v>9.44</v>
      </c>
      <c r="I290" s="79">
        <v>39.16291</v>
      </c>
      <c r="J290" s="54">
        <v>3091.1</v>
      </c>
      <c r="K290" s="65">
        <v>39.16291</v>
      </c>
      <c r="L290" s="54">
        <v>3091.1</v>
      </c>
      <c r="M290" s="72">
        <f t="shared" si="44"/>
        <v>0.012669570702985992</v>
      </c>
      <c r="N290" s="58">
        <v>204.92</v>
      </c>
      <c r="O290" s="58">
        <f>K290*N290/J290</f>
        <v>2.596248428455889</v>
      </c>
      <c r="P290" s="58">
        <f t="shared" si="43"/>
        <v>760.1742421791595</v>
      </c>
      <c r="Q290" s="83">
        <f>O290*60</f>
        <v>155.77490570735335</v>
      </c>
    </row>
    <row r="291" spans="1:17" s="14" customFormat="1" ht="12.75" customHeight="1">
      <c r="A291" s="377"/>
      <c r="B291" s="23" t="s">
        <v>892</v>
      </c>
      <c r="C291" s="22" t="s">
        <v>866</v>
      </c>
      <c r="D291" s="43">
        <v>30</v>
      </c>
      <c r="E291" s="23" t="s">
        <v>105</v>
      </c>
      <c r="F291" s="79">
        <f>G291+H291+I291</f>
        <v>29</v>
      </c>
      <c r="G291" s="79">
        <v>2.4725</v>
      </c>
      <c r="H291" s="79">
        <v>4.8</v>
      </c>
      <c r="I291" s="79">
        <v>21.7275</v>
      </c>
      <c r="J291" s="54">
        <v>1714.66</v>
      </c>
      <c r="K291" s="65">
        <f>I291</f>
        <v>21.7275</v>
      </c>
      <c r="L291" s="54">
        <f>J291</f>
        <v>1714.66</v>
      </c>
      <c r="M291" s="72">
        <f t="shared" si="44"/>
        <v>0.012671608365506863</v>
      </c>
      <c r="N291" s="58">
        <v>171</v>
      </c>
      <c r="O291" s="58">
        <f aca="true" t="shared" si="45" ref="O291:O298">M291*N291</f>
        <v>2.1668450305016735</v>
      </c>
      <c r="P291" s="58">
        <f t="shared" si="43"/>
        <v>760.2965019304118</v>
      </c>
      <c r="Q291" s="83">
        <f aca="true" t="shared" si="46" ref="Q291:Q298">P291*N291/1000</f>
        <v>130.0107018301004</v>
      </c>
    </row>
    <row r="292" spans="1:17" s="14" customFormat="1" ht="12.75" customHeight="1">
      <c r="A292" s="377"/>
      <c r="B292" s="23" t="s">
        <v>1027</v>
      </c>
      <c r="C292" s="182" t="s">
        <v>1006</v>
      </c>
      <c r="D292" s="43">
        <v>45</v>
      </c>
      <c r="E292" s="23">
        <v>1988</v>
      </c>
      <c r="F292" s="79">
        <f>SUM(G292:I292)</f>
        <v>41.518011</v>
      </c>
      <c r="G292" s="79">
        <v>4.445012</v>
      </c>
      <c r="H292" s="79">
        <v>7.2</v>
      </c>
      <c r="I292" s="79">
        <v>29.872999</v>
      </c>
      <c r="J292" s="54">
        <v>2339.39</v>
      </c>
      <c r="K292" s="65">
        <f>I292</f>
        <v>29.872999</v>
      </c>
      <c r="L292" s="54">
        <f>J292</f>
        <v>2339.39</v>
      </c>
      <c r="M292" s="72">
        <f t="shared" si="44"/>
        <v>0.012769567707821271</v>
      </c>
      <c r="N292" s="58">
        <v>207.536</v>
      </c>
      <c r="O292" s="58">
        <f t="shared" si="45"/>
        <v>2.6501450038103953</v>
      </c>
      <c r="P292" s="58">
        <f t="shared" si="43"/>
        <v>766.1740624692762</v>
      </c>
      <c r="Q292" s="83">
        <f t="shared" si="46"/>
        <v>159.00870022862372</v>
      </c>
    </row>
    <row r="293" spans="1:17" s="14" customFormat="1" ht="12.75" customHeight="1">
      <c r="A293" s="377"/>
      <c r="B293" s="23" t="s">
        <v>819</v>
      </c>
      <c r="C293" s="22" t="s">
        <v>802</v>
      </c>
      <c r="D293" s="43">
        <v>80</v>
      </c>
      <c r="E293" s="23" t="s">
        <v>105</v>
      </c>
      <c r="F293" s="79">
        <f>G293+H293+I293</f>
        <v>70.59</v>
      </c>
      <c r="G293" s="79">
        <v>6.12</v>
      </c>
      <c r="H293" s="79">
        <v>13.03</v>
      </c>
      <c r="I293" s="79">
        <v>51.44</v>
      </c>
      <c r="J293" s="54">
        <v>3919.9</v>
      </c>
      <c r="K293" s="65">
        <v>47.09</v>
      </c>
      <c r="L293" s="54">
        <v>3686.36</v>
      </c>
      <c r="M293" s="184">
        <f t="shared" si="44"/>
        <v>0.012774118642780413</v>
      </c>
      <c r="N293" s="185">
        <v>205.5</v>
      </c>
      <c r="O293" s="186">
        <f t="shared" si="45"/>
        <v>2.625081381091375</v>
      </c>
      <c r="P293" s="186">
        <f t="shared" si="43"/>
        <v>766.4471185668248</v>
      </c>
      <c r="Q293" s="278">
        <f t="shared" si="46"/>
        <v>157.5048828654825</v>
      </c>
    </row>
    <row r="294" spans="1:17" s="14" customFormat="1" ht="12.75" customHeight="1">
      <c r="A294" s="377"/>
      <c r="B294" s="23" t="s">
        <v>892</v>
      </c>
      <c r="C294" s="22" t="s">
        <v>867</v>
      </c>
      <c r="D294" s="43">
        <v>30</v>
      </c>
      <c r="E294" s="23" t="s">
        <v>105</v>
      </c>
      <c r="F294" s="79">
        <f>G294+H294+I294</f>
        <v>30.551</v>
      </c>
      <c r="G294" s="79">
        <v>3.5586</v>
      </c>
      <c r="H294" s="79">
        <v>4.8</v>
      </c>
      <c r="I294" s="79">
        <v>22.1924</v>
      </c>
      <c r="J294" s="54">
        <v>1731.85</v>
      </c>
      <c r="K294" s="65">
        <f>I294</f>
        <v>22.1924</v>
      </c>
      <c r="L294" s="54">
        <f>J294</f>
        <v>1731.85</v>
      </c>
      <c r="M294" s="72">
        <f t="shared" si="44"/>
        <v>0.012814273753500593</v>
      </c>
      <c r="N294" s="58">
        <v>171</v>
      </c>
      <c r="O294" s="58">
        <f t="shared" si="45"/>
        <v>2.1912408118486013</v>
      </c>
      <c r="P294" s="58">
        <f t="shared" si="43"/>
        <v>768.8564252100356</v>
      </c>
      <c r="Q294" s="83">
        <f t="shared" si="46"/>
        <v>131.4744487109161</v>
      </c>
    </row>
    <row r="295" spans="1:17" s="14" customFormat="1" ht="12.75" customHeight="1">
      <c r="A295" s="377"/>
      <c r="B295" s="162" t="s">
        <v>172</v>
      </c>
      <c r="C295" s="22" t="s">
        <v>178</v>
      </c>
      <c r="D295" s="43">
        <v>40</v>
      </c>
      <c r="E295" s="23">
        <v>1994</v>
      </c>
      <c r="F295" s="79">
        <v>38.798</v>
      </c>
      <c r="G295" s="79">
        <v>4.349</v>
      </c>
      <c r="H295" s="79">
        <v>6.4</v>
      </c>
      <c r="I295" s="79">
        <v>28.049</v>
      </c>
      <c r="J295" s="54">
        <v>2188.7</v>
      </c>
      <c r="K295" s="65">
        <v>28.049</v>
      </c>
      <c r="L295" s="54">
        <v>2188.7</v>
      </c>
      <c r="M295" s="72">
        <f t="shared" si="44"/>
        <v>0.012815369854251383</v>
      </c>
      <c r="N295" s="58">
        <v>198.7</v>
      </c>
      <c r="O295" s="58">
        <f t="shared" si="45"/>
        <v>2.5464139900397496</v>
      </c>
      <c r="P295" s="58">
        <f t="shared" si="43"/>
        <v>768.922191255083</v>
      </c>
      <c r="Q295" s="83">
        <f t="shared" si="46"/>
        <v>152.784839402385</v>
      </c>
    </row>
    <row r="296" spans="1:17" s="14" customFormat="1" ht="12.75" customHeight="1">
      <c r="A296" s="377"/>
      <c r="B296" s="162" t="s">
        <v>229</v>
      </c>
      <c r="C296" s="22" t="s">
        <v>237</v>
      </c>
      <c r="D296" s="43">
        <v>60</v>
      </c>
      <c r="E296" s="23" t="s">
        <v>228</v>
      </c>
      <c r="F296" s="79">
        <f>SUM(G296,H296,I296)</f>
        <v>58.5</v>
      </c>
      <c r="G296" s="79">
        <v>8.149</v>
      </c>
      <c r="H296" s="79">
        <v>7.047</v>
      </c>
      <c r="I296" s="79">
        <v>43.304</v>
      </c>
      <c r="J296" s="54"/>
      <c r="K296" s="65">
        <f>I296</f>
        <v>43.304</v>
      </c>
      <c r="L296" s="54">
        <v>3378.71</v>
      </c>
      <c r="M296" s="72">
        <f t="shared" si="44"/>
        <v>0.012816725910184656</v>
      </c>
      <c r="N296" s="58">
        <v>236.42</v>
      </c>
      <c r="O296" s="58">
        <f t="shared" si="45"/>
        <v>3.030130339685856</v>
      </c>
      <c r="P296" s="58">
        <f t="shared" si="43"/>
        <v>769.0035546110794</v>
      </c>
      <c r="Q296" s="83">
        <f t="shared" si="46"/>
        <v>181.80782038115137</v>
      </c>
    </row>
    <row r="297" spans="1:17" s="14" customFormat="1" ht="12.75" customHeight="1">
      <c r="A297" s="377"/>
      <c r="B297" s="23" t="s">
        <v>850</v>
      </c>
      <c r="C297" s="22" t="s">
        <v>822</v>
      </c>
      <c r="D297" s="43">
        <v>12</v>
      </c>
      <c r="E297" s="23">
        <v>1985</v>
      </c>
      <c r="F297" s="79">
        <v>11.82</v>
      </c>
      <c r="G297" s="79">
        <v>1.097</v>
      </c>
      <c r="H297" s="79">
        <v>1.92</v>
      </c>
      <c r="I297" s="79">
        <v>8.8</v>
      </c>
      <c r="J297" s="54">
        <v>686.25</v>
      </c>
      <c r="K297" s="65">
        <v>8.8</v>
      </c>
      <c r="L297" s="54">
        <v>686.25</v>
      </c>
      <c r="M297" s="72">
        <f t="shared" si="44"/>
        <v>0.012823315118397087</v>
      </c>
      <c r="N297" s="58">
        <v>308.6</v>
      </c>
      <c r="O297" s="58">
        <f t="shared" si="45"/>
        <v>3.9572750455373416</v>
      </c>
      <c r="P297" s="58">
        <f t="shared" si="43"/>
        <v>769.3989071038252</v>
      </c>
      <c r="Q297" s="83">
        <f t="shared" si="46"/>
        <v>237.43650273224048</v>
      </c>
    </row>
    <row r="298" spans="1:17" s="14" customFormat="1" ht="12.75" customHeight="1">
      <c r="A298" s="377"/>
      <c r="B298" s="162" t="s">
        <v>110</v>
      </c>
      <c r="C298" s="22" t="s">
        <v>114</v>
      </c>
      <c r="D298" s="43">
        <v>30</v>
      </c>
      <c r="E298" s="23" t="s">
        <v>105</v>
      </c>
      <c r="F298" s="79">
        <f>G298+H298+I298</f>
        <v>28.75</v>
      </c>
      <c r="G298" s="79">
        <v>3.413</v>
      </c>
      <c r="H298" s="79">
        <v>4.64</v>
      </c>
      <c r="I298" s="79">
        <v>20.697</v>
      </c>
      <c r="J298" s="54">
        <v>1612.1</v>
      </c>
      <c r="K298" s="65">
        <f>I298</f>
        <v>20.697</v>
      </c>
      <c r="L298" s="54">
        <f>J298</f>
        <v>1612.1</v>
      </c>
      <c r="M298" s="72">
        <f t="shared" si="44"/>
        <v>0.012838533589727684</v>
      </c>
      <c r="N298" s="58">
        <v>327.87</v>
      </c>
      <c r="O298" s="58">
        <f t="shared" si="45"/>
        <v>4.209370008064016</v>
      </c>
      <c r="P298" s="58">
        <f t="shared" si="43"/>
        <v>770.312015383661</v>
      </c>
      <c r="Q298" s="83">
        <f t="shared" si="46"/>
        <v>252.5622004838409</v>
      </c>
    </row>
    <row r="299" spans="1:17" s="14" customFormat="1" ht="12.75" customHeight="1">
      <c r="A299" s="377"/>
      <c r="B299" s="23" t="s">
        <v>992</v>
      </c>
      <c r="C299" s="22" t="s">
        <v>954</v>
      </c>
      <c r="D299" s="43">
        <v>37</v>
      </c>
      <c r="E299" s="23">
        <v>1985</v>
      </c>
      <c r="F299" s="79">
        <v>42.966</v>
      </c>
      <c r="G299" s="79">
        <v>5.89852</v>
      </c>
      <c r="H299" s="79">
        <v>8.64</v>
      </c>
      <c r="I299" s="79">
        <v>28.427487999999997</v>
      </c>
      <c r="J299" s="54">
        <v>2212.4</v>
      </c>
      <c r="K299" s="65">
        <v>28.427487999999997</v>
      </c>
      <c r="L299" s="54">
        <v>2212.4</v>
      </c>
      <c r="M299" s="72">
        <v>0.012849162900018078</v>
      </c>
      <c r="N299" s="58">
        <v>264.434</v>
      </c>
      <c r="O299" s="58">
        <v>3.397755542303381</v>
      </c>
      <c r="P299" s="58">
        <v>770.9497740010846</v>
      </c>
      <c r="Q299" s="83">
        <v>203.86533253820284</v>
      </c>
    </row>
    <row r="300" spans="1:17" s="14" customFormat="1" ht="12.75" customHeight="1">
      <c r="A300" s="377"/>
      <c r="B300" s="23" t="s">
        <v>786</v>
      </c>
      <c r="C300" s="22" t="s">
        <v>762</v>
      </c>
      <c r="D300" s="43">
        <v>30</v>
      </c>
      <c r="E300" s="23">
        <v>1982</v>
      </c>
      <c r="F300" s="79">
        <v>28.028</v>
      </c>
      <c r="G300" s="79">
        <v>3.593</v>
      </c>
      <c r="H300" s="79">
        <v>4.8</v>
      </c>
      <c r="I300" s="79">
        <v>19.635</v>
      </c>
      <c r="J300" s="54">
        <v>1524.78</v>
      </c>
      <c r="K300" s="65">
        <v>19.635</v>
      </c>
      <c r="L300" s="54">
        <v>1524.78</v>
      </c>
      <c r="M300" s="72">
        <f>K300/L300</f>
        <v>0.012877267540235314</v>
      </c>
      <c r="N300" s="58">
        <v>249.28</v>
      </c>
      <c r="O300" s="58">
        <f>M300*N300</f>
        <v>3.2100452524298593</v>
      </c>
      <c r="P300" s="58">
        <f>M300*60*1000</f>
        <v>772.6360524141188</v>
      </c>
      <c r="Q300" s="83">
        <f>P300*N300/1000</f>
        <v>192.60271514579154</v>
      </c>
    </row>
    <row r="301" spans="1:17" s="14" customFormat="1" ht="12.75" customHeight="1">
      <c r="A301" s="377"/>
      <c r="B301" s="162" t="s">
        <v>172</v>
      </c>
      <c r="C301" s="22" t="s">
        <v>179</v>
      </c>
      <c r="D301" s="43">
        <v>8</v>
      </c>
      <c r="E301" s="23">
        <v>1973</v>
      </c>
      <c r="F301" s="79">
        <v>7.126</v>
      </c>
      <c r="G301" s="79">
        <v>0.621</v>
      </c>
      <c r="H301" s="79">
        <v>1.28</v>
      </c>
      <c r="I301" s="79">
        <v>5.225</v>
      </c>
      <c r="J301" s="54">
        <v>405.68</v>
      </c>
      <c r="K301" s="65">
        <v>5.225</v>
      </c>
      <c r="L301" s="54">
        <v>405.68</v>
      </c>
      <c r="M301" s="72">
        <f>K301/L301</f>
        <v>0.012879609544468545</v>
      </c>
      <c r="N301" s="58">
        <v>198.7</v>
      </c>
      <c r="O301" s="58">
        <f>M301*N301</f>
        <v>2.5591784164858997</v>
      </c>
      <c r="P301" s="58">
        <f>M301*60*1000</f>
        <v>772.7765726681127</v>
      </c>
      <c r="Q301" s="83">
        <f>P301*N301/1000</f>
        <v>153.550704989154</v>
      </c>
    </row>
    <row r="302" spans="1:17" s="14" customFormat="1" ht="12.75" customHeight="1">
      <c r="A302" s="377"/>
      <c r="B302" s="23" t="s">
        <v>1058</v>
      </c>
      <c r="C302" s="22" t="s">
        <v>1031</v>
      </c>
      <c r="D302" s="43">
        <v>144</v>
      </c>
      <c r="E302" s="23">
        <v>1980</v>
      </c>
      <c r="F302" s="79">
        <v>126.574</v>
      </c>
      <c r="G302" s="79">
        <v>13.7093</v>
      </c>
      <c r="H302" s="79">
        <v>14.31</v>
      </c>
      <c r="I302" s="79">
        <v>98.5547</v>
      </c>
      <c r="J302" s="54">
        <v>7646</v>
      </c>
      <c r="K302" s="65">
        <v>98.5547</v>
      </c>
      <c r="L302" s="54">
        <v>7646</v>
      </c>
      <c r="M302" s="72">
        <f>K302/L302</f>
        <v>0.01288970703635888</v>
      </c>
      <c r="N302" s="58">
        <v>249.91</v>
      </c>
      <c r="O302" s="58">
        <f>M302*N302</f>
        <v>3.2212666854564476</v>
      </c>
      <c r="P302" s="58">
        <f>M302*60*1000</f>
        <v>773.3824221815328</v>
      </c>
      <c r="Q302" s="83">
        <f>P302*N302/1000</f>
        <v>193.27600112738685</v>
      </c>
    </row>
    <row r="303" spans="1:17" s="14" customFormat="1" ht="12.75" customHeight="1">
      <c r="A303" s="377"/>
      <c r="B303" s="23" t="s">
        <v>892</v>
      </c>
      <c r="C303" s="22" t="s">
        <v>868</v>
      </c>
      <c r="D303" s="43">
        <v>30</v>
      </c>
      <c r="E303" s="23" t="s">
        <v>105</v>
      </c>
      <c r="F303" s="79">
        <f>G303+H303+I303</f>
        <v>30.57</v>
      </c>
      <c r="G303" s="79">
        <v>3.575</v>
      </c>
      <c r="H303" s="79">
        <v>4.8</v>
      </c>
      <c r="I303" s="79">
        <v>22.195</v>
      </c>
      <c r="J303" s="54">
        <v>1714.8</v>
      </c>
      <c r="K303" s="65">
        <f>I303</f>
        <v>22.195</v>
      </c>
      <c r="L303" s="54">
        <f>J303</f>
        <v>1714.8</v>
      </c>
      <c r="M303" s="72">
        <f>K303/L303</f>
        <v>0.012943200373221367</v>
      </c>
      <c r="N303" s="58">
        <v>171</v>
      </c>
      <c r="O303" s="58">
        <f>M303*N303</f>
        <v>2.213287263820854</v>
      </c>
      <c r="P303" s="58">
        <f>M303*60*1000</f>
        <v>776.592022393282</v>
      </c>
      <c r="Q303" s="83">
        <f>P303*N303/1000</f>
        <v>132.79723582925124</v>
      </c>
    </row>
    <row r="304" spans="1:17" s="14" customFormat="1" ht="12.75" customHeight="1">
      <c r="A304" s="377"/>
      <c r="B304" s="23" t="s">
        <v>723</v>
      </c>
      <c r="C304" s="22" t="s">
        <v>701</v>
      </c>
      <c r="D304" s="43">
        <v>40</v>
      </c>
      <c r="E304" s="23">
        <v>1998</v>
      </c>
      <c r="F304" s="79">
        <f>SUM(G304+H304+I304)</f>
        <v>37.5</v>
      </c>
      <c r="G304" s="79">
        <v>2.8</v>
      </c>
      <c r="H304" s="79">
        <v>6.4</v>
      </c>
      <c r="I304" s="79">
        <v>28.3</v>
      </c>
      <c r="J304" s="54">
        <v>2183.72</v>
      </c>
      <c r="K304" s="65">
        <v>27.7</v>
      </c>
      <c r="L304" s="54">
        <v>2133.76</v>
      </c>
      <c r="M304" s="72">
        <f>SUM(K304/L304)</f>
        <v>0.012981778644271144</v>
      </c>
      <c r="N304" s="58">
        <v>231.3</v>
      </c>
      <c r="O304" s="58">
        <f>SUM(M304*N304)</f>
        <v>3.002685400419916</v>
      </c>
      <c r="P304" s="58">
        <f>SUM(M304*60*1000)</f>
        <v>778.9067186562687</v>
      </c>
      <c r="Q304" s="83">
        <f>SUM(O304*60)</f>
        <v>180.16112402519497</v>
      </c>
    </row>
    <row r="305" spans="1:17" s="14" customFormat="1" ht="12.75" customHeight="1">
      <c r="A305" s="377"/>
      <c r="B305" s="162" t="s">
        <v>110</v>
      </c>
      <c r="C305" s="22" t="s">
        <v>115</v>
      </c>
      <c r="D305" s="43">
        <v>9</v>
      </c>
      <c r="E305" s="23" t="s">
        <v>105</v>
      </c>
      <c r="F305" s="79">
        <f>G305+H305+I305</f>
        <v>10.93</v>
      </c>
      <c r="G305" s="79">
        <v>0.798</v>
      </c>
      <c r="H305" s="79">
        <v>1.6</v>
      </c>
      <c r="I305" s="79">
        <v>8.532</v>
      </c>
      <c r="J305" s="54">
        <v>656.14</v>
      </c>
      <c r="K305" s="65">
        <v>7.862</v>
      </c>
      <c r="L305" s="54">
        <v>604.77</v>
      </c>
      <c r="M305" s="72">
        <f>K305/L305</f>
        <v>0.012999983464788267</v>
      </c>
      <c r="N305" s="58">
        <v>327.87</v>
      </c>
      <c r="O305" s="58">
        <f>M305*N305</f>
        <v>4.262304578600129</v>
      </c>
      <c r="P305" s="58">
        <f>M305*60*1000</f>
        <v>779.999007887296</v>
      </c>
      <c r="Q305" s="83">
        <f>P305*N305/1000</f>
        <v>255.73827471600774</v>
      </c>
    </row>
    <row r="306" spans="1:17" s="14" customFormat="1" ht="12.75" customHeight="1">
      <c r="A306" s="377"/>
      <c r="B306" s="162" t="s">
        <v>229</v>
      </c>
      <c r="C306" s="22" t="s">
        <v>231</v>
      </c>
      <c r="D306" s="43">
        <v>55</v>
      </c>
      <c r="E306" s="23" t="s">
        <v>228</v>
      </c>
      <c r="F306" s="79">
        <f>SUM(G306,H306,I306)</f>
        <v>51.689</v>
      </c>
      <c r="G306" s="79">
        <v>5.468</v>
      </c>
      <c r="H306" s="79">
        <v>8.449</v>
      </c>
      <c r="I306" s="79">
        <v>37.772</v>
      </c>
      <c r="J306" s="54"/>
      <c r="K306" s="65">
        <f>I306</f>
        <v>37.772</v>
      </c>
      <c r="L306" s="54">
        <v>2903.18</v>
      </c>
      <c r="M306" s="72">
        <f>K306/L306</f>
        <v>0.013010560833293147</v>
      </c>
      <c r="N306" s="58">
        <v>236.42</v>
      </c>
      <c r="O306" s="58">
        <f>M306*N306</f>
        <v>3.075956792207166</v>
      </c>
      <c r="P306" s="58">
        <f>M306*60*1000</f>
        <v>780.6336499975888</v>
      </c>
      <c r="Q306" s="83">
        <f>P306*N306/1000</f>
        <v>184.55740753242992</v>
      </c>
    </row>
    <row r="307" spans="1:17" s="14" customFormat="1" ht="12.75" customHeight="1">
      <c r="A307" s="377"/>
      <c r="B307" s="162" t="s">
        <v>438</v>
      </c>
      <c r="C307" s="168" t="s">
        <v>415</v>
      </c>
      <c r="D307" s="169">
        <v>59</v>
      </c>
      <c r="E307" s="170">
        <v>1991</v>
      </c>
      <c r="F307" s="293">
        <v>45.81</v>
      </c>
      <c r="G307" s="293">
        <v>4.405074</v>
      </c>
      <c r="H307" s="293">
        <v>9.6</v>
      </c>
      <c r="I307" s="293">
        <v>31.804929</v>
      </c>
      <c r="J307" s="171">
        <v>2442.55</v>
      </c>
      <c r="K307" s="172">
        <v>31.804929</v>
      </c>
      <c r="L307" s="171">
        <v>2442.55</v>
      </c>
      <c r="M307" s="173">
        <v>0.013021198747210905</v>
      </c>
      <c r="N307" s="174">
        <v>307.70700000000005</v>
      </c>
      <c r="O307" s="174">
        <v>4.006714002908026</v>
      </c>
      <c r="P307" s="174">
        <v>781.2719248326542</v>
      </c>
      <c r="Q307" s="276">
        <v>240.40284017448155</v>
      </c>
    </row>
    <row r="308" spans="1:17" s="14" customFormat="1" ht="12.75" customHeight="1">
      <c r="A308" s="377"/>
      <c r="B308" s="162" t="s">
        <v>438</v>
      </c>
      <c r="C308" s="168" t="s">
        <v>416</v>
      </c>
      <c r="D308" s="169">
        <v>30</v>
      </c>
      <c r="E308" s="170">
        <v>1974</v>
      </c>
      <c r="F308" s="293">
        <v>30.015</v>
      </c>
      <c r="G308" s="293">
        <v>2.47248</v>
      </c>
      <c r="H308" s="293">
        <v>4.8</v>
      </c>
      <c r="I308" s="293">
        <v>22.742519</v>
      </c>
      <c r="J308" s="171">
        <v>1743.53</v>
      </c>
      <c r="K308" s="172">
        <v>22.742519</v>
      </c>
      <c r="L308" s="171">
        <v>1743.53</v>
      </c>
      <c r="M308" s="173">
        <v>0.013043950491244774</v>
      </c>
      <c r="N308" s="174">
        <v>307.70700000000005</v>
      </c>
      <c r="O308" s="174">
        <v>4.013714873809456</v>
      </c>
      <c r="P308" s="174">
        <v>782.6370294746865</v>
      </c>
      <c r="Q308" s="276">
        <v>240.8228924285674</v>
      </c>
    </row>
    <row r="309" spans="1:17" s="14" customFormat="1" ht="12.75" customHeight="1">
      <c r="A309" s="377"/>
      <c r="B309" s="23" t="s">
        <v>819</v>
      </c>
      <c r="C309" s="22" t="s">
        <v>803</v>
      </c>
      <c r="D309" s="43">
        <v>36</v>
      </c>
      <c r="E309" s="23" t="s">
        <v>105</v>
      </c>
      <c r="F309" s="79">
        <f>SUM(G309:I309)</f>
        <v>39.81</v>
      </c>
      <c r="G309" s="79">
        <v>2.81</v>
      </c>
      <c r="H309" s="79">
        <v>5.95</v>
      </c>
      <c r="I309" s="79">
        <v>31.05</v>
      </c>
      <c r="J309" s="54">
        <v>2354.69</v>
      </c>
      <c r="K309" s="65">
        <v>28.21</v>
      </c>
      <c r="L309" s="54">
        <v>2153.42</v>
      </c>
      <c r="M309" s="184">
        <f aca="true" t="shared" si="47" ref="M309:M314">K309/L309</f>
        <v>0.013100091946763752</v>
      </c>
      <c r="N309" s="185">
        <v>205.5</v>
      </c>
      <c r="O309" s="186">
        <f aca="true" t="shared" si="48" ref="O309:O314">M309*N309</f>
        <v>2.692068895059951</v>
      </c>
      <c r="P309" s="186">
        <f aca="true" t="shared" si="49" ref="P309:P314">M309*60*1000</f>
        <v>786.0055168058251</v>
      </c>
      <c r="Q309" s="278">
        <f aca="true" t="shared" si="50" ref="Q309:Q314">P309*N309/1000</f>
        <v>161.52413370359707</v>
      </c>
    </row>
    <row r="310" spans="1:17" s="14" customFormat="1" ht="12.75" customHeight="1">
      <c r="A310" s="377"/>
      <c r="B310" s="23" t="s">
        <v>892</v>
      </c>
      <c r="C310" s="22" t="s">
        <v>869</v>
      </c>
      <c r="D310" s="43">
        <v>20</v>
      </c>
      <c r="E310" s="23">
        <v>1992</v>
      </c>
      <c r="F310" s="79">
        <f>G310+H310+I310</f>
        <v>20.554000000000002</v>
      </c>
      <c r="G310" s="79">
        <v>2.729</v>
      </c>
      <c r="H310" s="79">
        <v>3.2</v>
      </c>
      <c r="I310" s="79">
        <v>14.625</v>
      </c>
      <c r="J310" s="54">
        <v>1116.28</v>
      </c>
      <c r="K310" s="65">
        <f>I310</f>
        <v>14.625</v>
      </c>
      <c r="L310" s="54">
        <f>J310</f>
        <v>1116.28</v>
      </c>
      <c r="M310" s="72">
        <f t="shared" si="47"/>
        <v>0.01310155158204035</v>
      </c>
      <c r="N310" s="58">
        <v>171</v>
      </c>
      <c r="O310" s="58">
        <f t="shared" si="48"/>
        <v>2.2403653205288996</v>
      </c>
      <c r="P310" s="58">
        <f t="shared" si="49"/>
        <v>786.093094922421</v>
      </c>
      <c r="Q310" s="83">
        <f t="shared" si="50"/>
        <v>134.42191923173397</v>
      </c>
    </row>
    <row r="311" spans="1:17" s="14" customFormat="1" ht="12.75" customHeight="1">
      <c r="A311" s="377"/>
      <c r="B311" s="23" t="s">
        <v>850</v>
      </c>
      <c r="C311" s="22" t="s">
        <v>823</v>
      </c>
      <c r="D311" s="43">
        <v>10</v>
      </c>
      <c r="E311" s="23">
        <v>1978</v>
      </c>
      <c r="F311" s="79">
        <v>9.8</v>
      </c>
      <c r="G311" s="79">
        <v>0.836</v>
      </c>
      <c r="H311" s="79">
        <v>1.6</v>
      </c>
      <c r="I311" s="79">
        <v>7.3</v>
      </c>
      <c r="J311" s="54">
        <v>556.73</v>
      </c>
      <c r="K311" s="65">
        <v>7.3</v>
      </c>
      <c r="L311" s="54">
        <v>556.73</v>
      </c>
      <c r="M311" s="72">
        <f t="shared" si="47"/>
        <v>0.013112280638729724</v>
      </c>
      <c r="N311" s="58">
        <v>308.6</v>
      </c>
      <c r="O311" s="58">
        <f t="shared" si="48"/>
        <v>4.046449805111993</v>
      </c>
      <c r="P311" s="58">
        <f t="shared" si="49"/>
        <v>786.7368383237834</v>
      </c>
      <c r="Q311" s="83">
        <f t="shared" si="50"/>
        <v>242.78698830671956</v>
      </c>
    </row>
    <row r="312" spans="1:17" s="14" customFormat="1" ht="12.75" customHeight="1">
      <c r="A312" s="377"/>
      <c r="B312" s="23" t="s">
        <v>892</v>
      </c>
      <c r="C312" s="22" t="s">
        <v>870</v>
      </c>
      <c r="D312" s="43">
        <v>30</v>
      </c>
      <c r="E312" s="23" t="s">
        <v>105</v>
      </c>
      <c r="F312" s="79">
        <f>G312+H312+I312</f>
        <v>28.616</v>
      </c>
      <c r="G312" s="79">
        <v>2.7836</v>
      </c>
      <c r="H312" s="79">
        <v>4.72</v>
      </c>
      <c r="I312" s="79">
        <v>21.1124</v>
      </c>
      <c r="J312" s="54">
        <v>1606.48</v>
      </c>
      <c r="K312" s="65">
        <f>I312</f>
        <v>21.1124</v>
      </c>
      <c r="L312" s="54">
        <f>J312</f>
        <v>1606.48</v>
      </c>
      <c r="M312" s="72">
        <f t="shared" si="47"/>
        <v>0.013142024799561775</v>
      </c>
      <c r="N312" s="58">
        <v>171</v>
      </c>
      <c r="O312" s="58">
        <f t="shared" si="48"/>
        <v>2.2472862407250633</v>
      </c>
      <c r="P312" s="58">
        <f t="shared" si="49"/>
        <v>788.5214879737065</v>
      </c>
      <c r="Q312" s="83">
        <f t="shared" si="50"/>
        <v>134.8371744435038</v>
      </c>
    </row>
    <row r="313" spans="1:17" s="14" customFormat="1" ht="12.75" customHeight="1">
      <c r="A313" s="377"/>
      <c r="B313" s="23" t="s">
        <v>892</v>
      </c>
      <c r="C313" s="22" t="s">
        <v>871</v>
      </c>
      <c r="D313" s="43">
        <v>31</v>
      </c>
      <c r="E313" s="23" t="s">
        <v>105</v>
      </c>
      <c r="F313" s="79">
        <f>G313+H313+I313</f>
        <v>30.7339</v>
      </c>
      <c r="G313" s="79">
        <v>3.111</v>
      </c>
      <c r="H313" s="79">
        <v>4.8</v>
      </c>
      <c r="I313" s="79">
        <v>22.8229</v>
      </c>
      <c r="J313" s="54">
        <v>1726.08</v>
      </c>
      <c r="K313" s="65">
        <f>I313</f>
        <v>22.8229</v>
      </c>
      <c r="L313" s="54">
        <f>J313</f>
        <v>1726.08</v>
      </c>
      <c r="M313" s="72">
        <f t="shared" si="47"/>
        <v>0.013222388301816835</v>
      </c>
      <c r="N313" s="58">
        <v>171</v>
      </c>
      <c r="O313" s="58">
        <f t="shared" si="48"/>
        <v>2.261028399610679</v>
      </c>
      <c r="P313" s="58">
        <f t="shared" si="49"/>
        <v>793.3432981090102</v>
      </c>
      <c r="Q313" s="83">
        <f t="shared" si="50"/>
        <v>135.66170397664075</v>
      </c>
    </row>
    <row r="314" spans="1:17" s="14" customFormat="1" ht="12.75" customHeight="1">
      <c r="A314" s="377"/>
      <c r="B314" s="162" t="s">
        <v>229</v>
      </c>
      <c r="C314" s="22" t="s">
        <v>238</v>
      </c>
      <c r="D314" s="43">
        <v>50</v>
      </c>
      <c r="E314" s="23" t="s">
        <v>228</v>
      </c>
      <c r="F314" s="79">
        <f>SUM(G314,H314,I314)</f>
        <v>47.624</v>
      </c>
      <c r="G314" s="79">
        <v>4.939</v>
      </c>
      <c r="H314" s="79">
        <v>8</v>
      </c>
      <c r="I314" s="79">
        <v>34.685</v>
      </c>
      <c r="J314" s="54"/>
      <c r="K314" s="65">
        <f>I314</f>
        <v>34.685</v>
      </c>
      <c r="L314" s="54">
        <v>2614.21</v>
      </c>
      <c r="M314" s="72">
        <f t="shared" si="47"/>
        <v>0.013267870599531025</v>
      </c>
      <c r="N314" s="58">
        <v>236.42</v>
      </c>
      <c r="O314" s="58">
        <f t="shared" si="48"/>
        <v>3.136789967141125</v>
      </c>
      <c r="P314" s="58">
        <f t="shared" si="49"/>
        <v>796.0722359718615</v>
      </c>
      <c r="Q314" s="83">
        <f t="shared" si="50"/>
        <v>188.20739802846748</v>
      </c>
    </row>
    <row r="315" spans="1:17" s="14" customFormat="1" ht="12.75" customHeight="1">
      <c r="A315" s="377"/>
      <c r="B315" s="162" t="s">
        <v>408</v>
      </c>
      <c r="C315" s="175" t="s">
        <v>387</v>
      </c>
      <c r="D315" s="176">
        <v>20</v>
      </c>
      <c r="E315" s="177">
        <v>1969</v>
      </c>
      <c r="F315" s="294">
        <v>21.154</v>
      </c>
      <c r="G315" s="294">
        <v>1.224</v>
      </c>
      <c r="H315" s="294">
        <v>3.2</v>
      </c>
      <c r="I315" s="294">
        <v>16.730001</v>
      </c>
      <c r="J315" s="178">
        <v>1259.31</v>
      </c>
      <c r="K315" s="179">
        <v>16.730001</v>
      </c>
      <c r="L315" s="178">
        <v>1259.31</v>
      </c>
      <c r="M315" s="180">
        <v>0.013285053719894229</v>
      </c>
      <c r="N315" s="181">
        <v>305.85400000000004</v>
      </c>
      <c r="O315" s="181">
        <v>4.06328682044453</v>
      </c>
      <c r="P315" s="181">
        <v>797.1032231936538</v>
      </c>
      <c r="Q315" s="277">
        <v>243.7972092266718</v>
      </c>
    </row>
    <row r="316" spans="1:17" s="14" customFormat="1" ht="12.75" customHeight="1">
      <c r="A316" s="377"/>
      <c r="B316" s="23" t="s">
        <v>723</v>
      </c>
      <c r="C316" s="22" t="s">
        <v>698</v>
      </c>
      <c r="D316" s="43">
        <v>39</v>
      </c>
      <c r="E316" s="23">
        <v>1992</v>
      </c>
      <c r="F316" s="79">
        <f>SUM(G316+H316+I316)</f>
        <v>40.599999999999994</v>
      </c>
      <c r="G316" s="79">
        <v>4</v>
      </c>
      <c r="H316" s="79">
        <v>6.2</v>
      </c>
      <c r="I316" s="79">
        <v>30.4</v>
      </c>
      <c r="J316" s="54">
        <v>2279.7</v>
      </c>
      <c r="K316" s="65">
        <v>30.4</v>
      </c>
      <c r="L316" s="54">
        <v>2279.7</v>
      </c>
      <c r="M316" s="72">
        <f>SUM(K316/L316)</f>
        <v>0.013335087950168882</v>
      </c>
      <c r="N316" s="58">
        <v>231.3</v>
      </c>
      <c r="O316" s="58">
        <f>SUM(M316*N316)</f>
        <v>3.0844058428740624</v>
      </c>
      <c r="P316" s="58">
        <f>SUM(M316*60*1000)</f>
        <v>800.1052770101329</v>
      </c>
      <c r="Q316" s="83">
        <f>SUM(O316*60)</f>
        <v>185.06435057244374</v>
      </c>
    </row>
    <row r="317" spans="1:17" s="14" customFormat="1" ht="12.75" customHeight="1">
      <c r="A317" s="377"/>
      <c r="B317" s="162" t="s">
        <v>385</v>
      </c>
      <c r="C317" s="168" t="s">
        <v>373</v>
      </c>
      <c r="D317" s="169">
        <v>30</v>
      </c>
      <c r="E317" s="170">
        <v>1975</v>
      </c>
      <c r="F317" s="293">
        <v>28.932</v>
      </c>
      <c r="G317" s="293">
        <v>3.009</v>
      </c>
      <c r="H317" s="293">
        <v>4.8</v>
      </c>
      <c r="I317" s="293">
        <v>21.123001</v>
      </c>
      <c r="J317" s="171">
        <v>1582.74</v>
      </c>
      <c r="K317" s="172">
        <v>21.123001</v>
      </c>
      <c r="L317" s="171">
        <v>1582.74</v>
      </c>
      <c r="M317" s="173">
        <v>0.013345843916246509</v>
      </c>
      <c r="N317" s="174">
        <v>282.96400000000006</v>
      </c>
      <c r="O317" s="174">
        <v>3.776393377916778</v>
      </c>
      <c r="P317" s="174">
        <v>800.7506349747905</v>
      </c>
      <c r="Q317" s="276">
        <v>226.58360267500666</v>
      </c>
    </row>
    <row r="318" spans="1:17" s="14" customFormat="1" ht="12.75" customHeight="1">
      <c r="A318" s="377"/>
      <c r="B318" s="162" t="s">
        <v>438</v>
      </c>
      <c r="C318" s="168" t="s">
        <v>417</v>
      </c>
      <c r="D318" s="169">
        <v>50</v>
      </c>
      <c r="E318" s="170">
        <v>1971</v>
      </c>
      <c r="F318" s="293">
        <v>45.379</v>
      </c>
      <c r="G318" s="293">
        <v>3.117018</v>
      </c>
      <c r="H318" s="293">
        <v>8</v>
      </c>
      <c r="I318" s="293">
        <v>34.261984</v>
      </c>
      <c r="J318" s="171">
        <v>2564.8</v>
      </c>
      <c r="K318" s="172">
        <v>34.261984</v>
      </c>
      <c r="L318" s="171">
        <v>2564.8</v>
      </c>
      <c r="M318" s="173">
        <v>0.01335854023705552</v>
      </c>
      <c r="N318" s="174">
        <v>307.70700000000005</v>
      </c>
      <c r="O318" s="174">
        <v>4.110516340723644</v>
      </c>
      <c r="P318" s="174">
        <v>801.5124142233312</v>
      </c>
      <c r="Q318" s="276">
        <v>246.63098044341865</v>
      </c>
    </row>
    <row r="319" spans="1:17" s="14" customFormat="1" ht="12.75" customHeight="1">
      <c r="A319" s="377"/>
      <c r="B319" s="23" t="s">
        <v>696</v>
      </c>
      <c r="C319" s="22" t="s">
        <v>681</v>
      </c>
      <c r="D319" s="43">
        <v>60</v>
      </c>
      <c r="E319" s="23">
        <v>1974</v>
      </c>
      <c r="F319" s="79">
        <v>56.53</v>
      </c>
      <c r="G319" s="79">
        <v>5.27031</v>
      </c>
      <c r="H319" s="79">
        <v>9.6</v>
      </c>
      <c r="I319" s="79">
        <v>41.65969</v>
      </c>
      <c r="J319" s="54">
        <v>3118.24</v>
      </c>
      <c r="K319" s="65">
        <v>41.65969</v>
      </c>
      <c r="L319" s="54">
        <v>3118.24</v>
      </c>
      <c r="M319" s="72">
        <f>K319/L319</f>
        <v>0.01336000115449741</v>
      </c>
      <c r="N319" s="58">
        <v>204.92</v>
      </c>
      <c r="O319" s="58">
        <f>K319*N319/J319</f>
        <v>2.737731436579609</v>
      </c>
      <c r="P319" s="58">
        <f>M319*60*1000</f>
        <v>801.6000692698447</v>
      </c>
      <c r="Q319" s="83">
        <f>O319*60</f>
        <v>164.26388619477655</v>
      </c>
    </row>
    <row r="320" spans="1:17" s="14" customFormat="1" ht="12.75" customHeight="1">
      <c r="A320" s="377"/>
      <c r="B320" s="23" t="s">
        <v>696</v>
      </c>
      <c r="C320" s="22" t="s">
        <v>676</v>
      </c>
      <c r="D320" s="43">
        <v>50</v>
      </c>
      <c r="E320" s="23">
        <v>1975</v>
      </c>
      <c r="F320" s="79">
        <v>44.8</v>
      </c>
      <c r="G320" s="79">
        <v>3.825</v>
      </c>
      <c r="H320" s="79">
        <v>7.68</v>
      </c>
      <c r="I320" s="79">
        <v>33.295</v>
      </c>
      <c r="J320" s="54">
        <v>2485.16</v>
      </c>
      <c r="K320" s="65">
        <v>33.295</v>
      </c>
      <c r="L320" s="54">
        <v>2485.16</v>
      </c>
      <c r="M320" s="72">
        <f>K320/L320</f>
        <v>0.013397527724573068</v>
      </c>
      <c r="N320" s="58">
        <v>204.92</v>
      </c>
      <c r="O320" s="58">
        <f>K320*N320/J320</f>
        <v>2.7454213813195127</v>
      </c>
      <c r="P320" s="58">
        <f>M320*60*1000</f>
        <v>803.851663474384</v>
      </c>
      <c r="Q320" s="83">
        <f>O320*60</f>
        <v>164.72528287917078</v>
      </c>
    </row>
    <row r="321" spans="1:17" s="14" customFormat="1" ht="12.75" customHeight="1">
      <c r="A321" s="377"/>
      <c r="B321" s="23" t="s">
        <v>612</v>
      </c>
      <c r="C321" s="22" t="s">
        <v>589</v>
      </c>
      <c r="D321" s="43">
        <v>36</v>
      </c>
      <c r="E321" s="23" t="s">
        <v>105</v>
      </c>
      <c r="F321" s="79">
        <v>28.98629</v>
      </c>
      <c r="G321" s="79">
        <v>2.754</v>
      </c>
      <c r="H321" s="79">
        <v>5.76</v>
      </c>
      <c r="I321" s="79">
        <v>20.47229</v>
      </c>
      <c r="J321" s="54"/>
      <c r="K321" s="65">
        <v>20.47229</v>
      </c>
      <c r="L321" s="54">
        <v>1527.82</v>
      </c>
      <c r="M321" s="72">
        <f>+K321/L321</f>
        <v>0.013399674045371839</v>
      </c>
      <c r="N321" s="58">
        <v>333.3</v>
      </c>
      <c r="O321" s="58">
        <f>M321*N321</f>
        <v>4.466111359322434</v>
      </c>
      <c r="P321" s="58">
        <f>M321*60*1000</f>
        <v>803.9804427223103</v>
      </c>
      <c r="Q321" s="83">
        <f>P321*N321/1000</f>
        <v>267.96668155934606</v>
      </c>
    </row>
    <row r="322" spans="1:17" s="14" customFormat="1" ht="12.75" customHeight="1">
      <c r="A322" s="377"/>
      <c r="B322" s="162" t="s">
        <v>110</v>
      </c>
      <c r="C322" s="22" t="s">
        <v>116</v>
      </c>
      <c r="D322" s="43">
        <v>18</v>
      </c>
      <c r="E322" s="23">
        <v>1996</v>
      </c>
      <c r="F322" s="79">
        <f>G322+H322+I322</f>
        <v>17.78</v>
      </c>
      <c r="G322" s="79">
        <v>0</v>
      </c>
      <c r="H322" s="79">
        <v>0</v>
      </c>
      <c r="I322" s="79">
        <v>17.78</v>
      </c>
      <c r="J322" s="54">
        <v>1321.61</v>
      </c>
      <c r="K322" s="65">
        <f>I322</f>
        <v>17.78</v>
      </c>
      <c r="L322" s="54">
        <f>J322</f>
        <v>1321.61</v>
      </c>
      <c r="M322" s="72">
        <f>K322/L322</f>
        <v>0.013453288035048163</v>
      </c>
      <c r="N322" s="58">
        <v>327.87</v>
      </c>
      <c r="O322" s="58">
        <f>M322*N322</f>
        <v>4.410929548051241</v>
      </c>
      <c r="P322" s="58">
        <f>M322*60*1000</f>
        <v>807.1972821028897</v>
      </c>
      <c r="Q322" s="83">
        <f>P322*N322/1000</f>
        <v>264.65577288307446</v>
      </c>
    </row>
    <row r="323" spans="1:17" s="14" customFormat="1" ht="12.75" customHeight="1">
      <c r="A323" s="377"/>
      <c r="B323" s="23" t="s">
        <v>655</v>
      </c>
      <c r="C323" s="163" t="s">
        <v>633</v>
      </c>
      <c r="D323" s="164">
        <v>53</v>
      </c>
      <c r="E323" s="165" t="s">
        <v>105</v>
      </c>
      <c r="F323" s="292">
        <v>53.94</v>
      </c>
      <c r="G323" s="292">
        <v>5.26</v>
      </c>
      <c r="H323" s="292">
        <v>8.56</v>
      </c>
      <c r="I323" s="292">
        <v>40.12</v>
      </c>
      <c r="J323" s="166">
        <v>2943.21</v>
      </c>
      <c r="K323" s="167">
        <v>39.64</v>
      </c>
      <c r="L323" s="166">
        <v>2943.21</v>
      </c>
      <c r="M323" s="72">
        <f>K323/L323</f>
        <v>0.01346828802565906</v>
      </c>
      <c r="N323" s="58">
        <v>219.7</v>
      </c>
      <c r="O323" s="58">
        <f>M323*N323</f>
        <v>2.958982879237295</v>
      </c>
      <c r="P323" s="58">
        <f>M323*60*1000</f>
        <v>808.0972815395436</v>
      </c>
      <c r="Q323" s="83">
        <f>P323*N323/1000</f>
        <v>177.5389727542377</v>
      </c>
    </row>
    <row r="324" spans="1:17" s="14" customFormat="1" ht="12.75" customHeight="1">
      <c r="A324" s="377"/>
      <c r="B324" s="162" t="s">
        <v>385</v>
      </c>
      <c r="C324" s="168" t="s">
        <v>374</v>
      </c>
      <c r="D324" s="169">
        <v>31</v>
      </c>
      <c r="E324" s="170">
        <v>1972</v>
      </c>
      <c r="F324" s="293">
        <v>30.529</v>
      </c>
      <c r="G324" s="293">
        <v>2.550275</v>
      </c>
      <c r="H324" s="293">
        <v>4.8</v>
      </c>
      <c r="I324" s="293">
        <v>23.178727</v>
      </c>
      <c r="J324" s="171">
        <v>1718.52</v>
      </c>
      <c r="K324" s="172">
        <v>23.178727</v>
      </c>
      <c r="L324" s="171">
        <v>1718.52</v>
      </c>
      <c r="M324" s="173">
        <v>0.013487609687405441</v>
      </c>
      <c r="N324" s="174">
        <v>282.96400000000006</v>
      </c>
      <c r="O324" s="174">
        <v>3.816507987586994</v>
      </c>
      <c r="P324" s="174">
        <v>809.2565812443264</v>
      </c>
      <c r="Q324" s="276">
        <v>228.99047925521964</v>
      </c>
    </row>
    <row r="325" spans="1:17" s="14" customFormat="1" ht="12.75" customHeight="1">
      <c r="A325" s="377"/>
      <c r="B325" s="23" t="s">
        <v>786</v>
      </c>
      <c r="C325" s="22" t="s">
        <v>763</v>
      </c>
      <c r="D325" s="43">
        <v>65</v>
      </c>
      <c r="E325" s="23">
        <v>1967</v>
      </c>
      <c r="F325" s="79">
        <v>59</v>
      </c>
      <c r="G325" s="79">
        <v>5.335</v>
      </c>
      <c r="H325" s="79">
        <v>10.32</v>
      </c>
      <c r="I325" s="79">
        <v>43.345</v>
      </c>
      <c r="J325" s="54">
        <v>3204.03</v>
      </c>
      <c r="K325" s="65">
        <v>43.345</v>
      </c>
      <c r="L325" s="54">
        <v>3204.03</v>
      </c>
      <c r="M325" s="72">
        <f>K325/L325</f>
        <v>0.013528275328258474</v>
      </c>
      <c r="N325" s="58">
        <v>249.28</v>
      </c>
      <c r="O325" s="58">
        <f>M325*N325</f>
        <v>3.372328473828272</v>
      </c>
      <c r="P325" s="58">
        <f>M325*60*1000</f>
        <v>811.6965196955084</v>
      </c>
      <c r="Q325" s="83">
        <f>P325*N325/1000</f>
        <v>202.33970842969632</v>
      </c>
    </row>
    <row r="326" spans="1:17" s="14" customFormat="1" ht="12.75" customHeight="1">
      <c r="A326" s="377"/>
      <c r="B326" s="162" t="s">
        <v>172</v>
      </c>
      <c r="C326" s="22" t="s">
        <v>180</v>
      </c>
      <c r="D326" s="43">
        <v>12</v>
      </c>
      <c r="E326" s="23">
        <v>1987</v>
      </c>
      <c r="F326" s="79">
        <v>12.188</v>
      </c>
      <c r="G326" s="79">
        <v>0.96</v>
      </c>
      <c r="H326" s="79">
        <v>1.92</v>
      </c>
      <c r="I326" s="79">
        <v>9.308</v>
      </c>
      <c r="J326" s="54">
        <v>686.57</v>
      </c>
      <c r="K326" s="65">
        <v>9.308</v>
      </c>
      <c r="L326" s="54">
        <v>686.57</v>
      </c>
      <c r="M326" s="72">
        <f>K326/L326</f>
        <v>0.013557248350495942</v>
      </c>
      <c r="N326" s="58">
        <v>198.7</v>
      </c>
      <c r="O326" s="58">
        <f>M326*N326</f>
        <v>2.6938252472435438</v>
      </c>
      <c r="P326" s="58">
        <f>M326*60*1000</f>
        <v>813.4349010297566</v>
      </c>
      <c r="Q326" s="83">
        <f>P326*N326/1000</f>
        <v>161.62951483461265</v>
      </c>
    </row>
    <row r="327" spans="1:17" s="14" customFormat="1" ht="12.75" customHeight="1">
      <c r="A327" s="377"/>
      <c r="B327" s="23" t="s">
        <v>723</v>
      </c>
      <c r="C327" s="22" t="s">
        <v>702</v>
      </c>
      <c r="D327" s="43">
        <v>40</v>
      </c>
      <c r="E327" s="23">
        <v>1986</v>
      </c>
      <c r="F327" s="79">
        <f>SUM(G327+H327+I327)</f>
        <v>40.5</v>
      </c>
      <c r="G327" s="79">
        <v>3.5</v>
      </c>
      <c r="H327" s="79">
        <v>6.4</v>
      </c>
      <c r="I327" s="79">
        <v>30.6</v>
      </c>
      <c r="J327" s="54">
        <v>2246.36</v>
      </c>
      <c r="K327" s="65">
        <v>30.6</v>
      </c>
      <c r="L327" s="54">
        <v>2246.4</v>
      </c>
      <c r="M327" s="72">
        <f>SUM(K327/L327)</f>
        <v>0.013621794871794872</v>
      </c>
      <c r="N327" s="58">
        <v>231.3</v>
      </c>
      <c r="O327" s="58">
        <f>SUM(M327*N327)</f>
        <v>3.150721153846154</v>
      </c>
      <c r="P327" s="58">
        <f>SUM(M327*60*1000)</f>
        <v>817.3076923076923</v>
      </c>
      <c r="Q327" s="83">
        <f>SUM(O327*60)</f>
        <v>189.04326923076923</v>
      </c>
    </row>
    <row r="328" spans="1:17" s="14" customFormat="1" ht="12.75" customHeight="1">
      <c r="A328" s="377"/>
      <c r="B328" s="162" t="s">
        <v>229</v>
      </c>
      <c r="C328" s="22" t="s">
        <v>236</v>
      </c>
      <c r="D328" s="43">
        <v>60</v>
      </c>
      <c r="E328" s="23" t="s">
        <v>228</v>
      </c>
      <c r="F328" s="79">
        <f>SUM(G328,H328,I328)</f>
        <v>61.400000000000006</v>
      </c>
      <c r="G328" s="79">
        <v>6.527</v>
      </c>
      <c r="H328" s="79">
        <v>9.6</v>
      </c>
      <c r="I328" s="79">
        <v>45.273</v>
      </c>
      <c r="J328" s="54"/>
      <c r="K328" s="65">
        <f>I328</f>
        <v>45.273</v>
      </c>
      <c r="L328" s="54">
        <v>3319.8</v>
      </c>
      <c r="M328" s="72">
        <f>K328/L328</f>
        <v>0.013637267305259354</v>
      </c>
      <c r="N328" s="58">
        <v>236.42</v>
      </c>
      <c r="O328" s="58">
        <f aca="true" t="shared" si="51" ref="O328:O334">M328*N328</f>
        <v>3.2241227363094165</v>
      </c>
      <c r="P328" s="58">
        <f aca="true" t="shared" si="52" ref="P328:P334">M328*60*1000</f>
        <v>818.2360383155612</v>
      </c>
      <c r="Q328" s="83">
        <f aca="true" t="shared" si="53" ref="Q328:Q334">P328*N328/1000</f>
        <v>193.44736417856498</v>
      </c>
    </row>
    <row r="329" spans="1:17" s="14" customFormat="1" ht="12.75" customHeight="1">
      <c r="A329" s="377"/>
      <c r="B329" s="23" t="s">
        <v>851</v>
      </c>
      <c r="C329" s="22" t="s">
        <v>824</v>
      </c>
      <c r="D329" s="43">
        <v>40</v>
      </c>
      <c r="E329" s="23">
        <v>1983</v>
      </c>
      <c r="F329" s="79">
        <v>40</v>
      </c>
      <c r="G329" s="79">
        <v>3.61</v>
      </c>
      <c r="H329" s="79">
        <v>5.6</v>
      </c>
      <c r="I329" s="79">
        <v>30.78</v>
      </c>
      <c r="J329" s="54">
        <v>2236.29</v>
      </c>
      <c r="K329" s="65">
        <v>30.73</v>
      </c>
      <c r="L329" s="54">
        <v>2236.29</v>
      </c>
      <c r="M329" s="72">
        <f>K329/L329</f>
        <v>0.013741509374902183</v>
      </c>
      <c r="N329" s="58">
        <v>308.6</v>
      </c>
      <c r="O329" s="58">
        <f t="shared" si="51"/>
        <v>4.240629793094814</v>
      </c>
      <c r="P329" s="58">
        <f t="shared" si="52"/>
        <v>824.490562494131</v>
      </c>
      <c r="Q329" s="83">
        <f t="shared" si="53"/>
        <v>254.43778758568888</v>
      </c>
    </row>
    <row r="330" spans="1:17" s="14" customFormat="1" ht="12.75" customHeight="1">
      <c r="A330" s="377"/>
      <c r="B330" s="162" t="s">
        <v>300</v>
      </c>
      <c r="C330" s="21" t="s">
        <v>304</v>
      </c>
      <c r="D330" s="187">
        <v>75</v>
      </c>
      <c r="E330" s="188">
        <v>1990</v>
      </c>
      <c r="F330" s="79">
        <f>SUM(G330:I330)</f>
        <v>61.474999999999994</v>
      </c>
      <c r="G330" s="79">
        <v>1.683</v>
      </c>
      <c r="H330" s="79">
        <v>11.09</v>
      </c>
      <c r="I330" s="79">
        <v>48.702</v>
      </c>
      <c r="J330" s="54">
        <v>3527.11</v>
      </c>
      <c r="K330" s="65">
        <v>48.702</v>
      </c>
      <c r="L330" s="54">
        <v>3527.1</v>
      </c>
      <c r="M330" s="72">
        <f>K330/L330</f>
        <v>0.013807944203453262</v>
      </c>
      <c r="N330" s="58">
        <v>290.8</v>
      </c>
      <c r="O330" s="58">
        <f t="shared" si="51"/>
        <v>4.015350174364209</v>
      </c>
      <c r="P330" s="58">
        <f t="shared" si="52"/>
        <v>828.4766522071957</v>
      </c>
      <c r="Q330" s="83">
        <f t="shared" si="53"/>
        <v>240.92101046185252</v>
      </c>
    </row>
    <row r="331" spans="1:17" s="14" customFormat="1" ht="12.75" customHeight="1">
      <c r="A331" s="377"/>
      <c r="B331" s="23" t="s">
        <v>612</v>
      </c>
      <c r="C331" s="22" t="s">
        <v>590</v>
      </c>
      <c r="D331" s="43">
        <v>32</v>
      </c>
      <c r="E331" s="23" t="s">
        <v>105</v>
      </c>
      <c r="F331" s="79">
        <v>32.602</v>
      </c>
      <c r="G331" s="79">
        <v>3.9015</v>
      </c>
      <c r="H331" s="79">
        <v>5.12</v>
      </c>
      <c r="I331" s="79">
        <v>23.580499999999997</v>
      </c>
      <c r="J331" s="54"/>
      <c r="K331" s="65">
        <v>23.580499999999997</v>
      </c>
      <c r="L331" s="54">
        <v>1704.18</v>
      </c>
      <c r="M331" s="72">
        <f>+K331/L331</f>
        <v>0.01383685995610792</v>
      </c>
      <c r="N331" s="58">
        <v>333.3</v>
      </c>
      <c r="O331" s="58">
        <f t="shared" si="51"/>
        <v>4.61182542337077</v>
      </c>
      <c r="P331" s="58">
        <f t="shared" si="52"/>
        <v>830.2115973664752</v>
      </c>
      <c r="Q331" s="83">
        <f t="shared" si="53"/>
        <v>276.70952540224624</v>
      </c>
    </row>
    <row r="332" spans="1:17" s="14" customFormat="1" ht="12.75" customHeight="1">
      <c r="A332" s="377"/>
      <c r="B332" s="23" t="s">
        <v>786</v>
      </c>
      <c r="C332" s="22" t="s">
        <v>764</v>
      </c>
      <c r="D332" s="43">
        <v>64</v>
      </c>
      <c r="E332" s="23">
        <v>1988</v>
      </c>
      <c r="F332" s="79">
        <v>80.94</v>
      </c>
      <c r="G332" s="79">
        <v>6.846</v>
      </c>
      <c r="H332" s="79">
        <v>10.08</v>
      </c>
      <c r="I332" s="79">
        <v>64.014</v>
      </c>
      <c r="J332" s="54">
        <v>4625.52</v>
      </c>
      <c r="K332" s="65">
        <v>64.014</v>
      </c>
      <c r="L332" s="54">
        <v>4625.52</v>
      </c>
      <c r="M332" s="72">
        <f>K332/L332</f>
        <v>0.013839308877704558</v>
      </c>
      <c r="N332" s="58">
        <v>249.28</v>
      </c>
      <c r="O332" s="58">
        <f t="shared" si="51"/>
        <v>3.449862917034192</v>
      </c>
      <c r="P332" s="58">
        <f t="shared" si="52"/>
        <v>830.3585326622734</v>
      </c>
      <c r="Q332" s="83">
        <f t="shared" si="53"/>
        <v>206.99177502205154</v>
      </c>
    </row>
    <row r="333" spans="1:17" s="14" customFormat="1" ht="12.75" customHeight="1">
      <c r="A333" s="377"/>
      <c r="B333" s="162" t="s">
        <v>117</v>
      </c>
      <c r="C333" s="22" t="s">
        <v>118</v>
      </c>
      <c r="D333" s="43">
        <v>20</v>
      </c>
      <c r="E333" s="23" t="s">
        <v>105</v>
      </c>
      <c r="F333" s="79">
        <f>G333+H333+I333</f>
        <v>18.187</v>
      </c>
      <c r="G333" s="79">
        <v>0.121</v>
      </c>
      <c r="H333" s="79">
        <v>3.12</v>
      </c>
      <c r="I333" s="79">
        <v>14.946</v>
      </c>
      <c r="J333" s="54">
        <v>1078.13</v>
      </c>
      <c r="K333" s="65">
        <f>I333</f>
        <v>14.946</v>
      </c>
      <c r="L333" s="54">
        <f>J333</f>
        <v>1078.13</v>
      </c>
      <c r="M333" s="72">
        <f>K333/L333</f>
        <v>0.013862892230065019</v>
      </c>
      <c r="N333" s="58">
        <v>327.87</v>
      </c>
      <c r="O333" s="58">
        <f t="shared" si="51"/>
        <v>4.545226475471418</v>
      </c>
      <c r="P333" s="58">
        <f t="shared" si="52"/>
        <v>831.7735338039012</v>
      </c>
      <c r="Q333" s="83">
        <f t="shared" si="53"/>
        <v>272.7135885282851</v>
      </c>
    </row>
    <row r="334" spans="1:17" s="14" customFormat="1" ht="12.75" customHeight="1">
      <c r="A334" s="377"/>
      <c r="B334" s="23" t="s">
        <v>1058</v>
      </c>
      <c r="C334" s="22" t="s">
        <v>1032</v>
      </c>
      <c r="D334" s="43">
        <v>144</v>
      </c>
      <c r="E334" s="23">
        <v>1977</v>
      </c>
      <c r="F334" s="79">
        <v>140.8098</v>
      </c>
      <c r="G334" s="79">
        <v>21.3365</v>
      </c>
      <c r="H334" s="79">
        <v>14.4</v>
      </c>
      <c r="I334" s="79">
        <v>105.0733</v>
      </c>
      <c r="J334" s="54">
        <v>7578.44</v>
      </c>
      <c r="K334" s="65">
        <v>105.0733</v>
      </c>
      <c r="L334" s="54">
        <v>7578.44</v>
      </c>
      <c r="M334" s="72">
        <f>K334/L334</f>
        <v>0.013864766363526003</v>
      </c>
      <c r="N334" s="58">
        <v>249.91</v>
      </c>
      <c r="O334" s="58">
        <f t="shared" si="51"/>
        <v>3.4649437619087835</v>
      </c>
      <c r="P334" s="58">
        <f t="shared" si="52"/>
        <v>831.8859818115601</v>
      </c>
      <c r="Q334" s="83">
        <f t="shared" si="53"/>
        <v>207.89662571452698</v>
      </c>
    </row>
    <row r="335" spans="1:17" s="14" customFormat="1" ht="12.75" customHeight="1">
      <c r="A335" s="377"/>
      <c r="B335" s="162" t="s">
        <v>438</v>
      </c>
      <c r="C335" s="168" t="s">
        <v>418</v>
      </c>
      <c r="D335" s="169">
        <v>30</v>
      </c>
      <c r="E335" s="170">
        <v>1990</v>
      </c>
      <c r="F335" s="293">
        <v>30.791</v>
      </c>
      <c r="G335" s="293">
        <v>3.612738</v>
      </c>
      <c r="H335" s="293">
        <v>4.8</v>
      </c>
      <c r="I335" s="293">
        <v>22.378259</v>
      </c>
      <c r="J335" s="171">
        <v>1613.04</v>
      </c>
      <c r="K335" s="172">
        <v>22.378259</v>
      </c>
      <c r="L335" s="171">
        <v>1613.04</v>
      </c>
      <c r="M335" s="173">
        <v>0.01387334412041859</v>
      </c>
      <c r="N335" s="174">
        <v>307.70700000000005</v>
      </c>
      <c r="O335" s="174">
        <v>4.268925099261644</v>
      </c>
      <c r="P335" s="174">
        <v>832.4006472251153</v>
      </c>
      <c r="Q335" s="276">
        <v>256.1355059556986</v>
      </c>
    </row>
    <row r="336" spans="1:17" s="14" customFormat="1" ht="12.75" customHeight="1">
      <c r="A336" s="377"/>
      <c r="B336" s="23" t="s">
        <v>696</v>
      </c>
      <c r="C336" s="22" t="s">
        <v>677</v>
      </c>
      <c r="D336" s="43">
        <v>30</v>
      </c>
      <c r="E336" s="23">
        <v>1992</v>
      </c>
      <c r="F336" s="79">
        <v>30.11</v>
      </c>
      <c r="G336" s="79">
        <v>3.4002</v>
      </c>
      <c r="H336" s="79">
        <v>4.8</v>
      </c>
      <c r="I336" s="79">
        <v>21.9098</v>
      </c>
      <c r="J336" s="54">
        <v>1576.72</v>
      </c>
      <c r="K336" s="65">
        <v>21.9098</v>
      </c>
      <c r="L336" s="54">
        <v>1576.72</v>
      </c>
      <c r="M336" s="72">
        <f>K336/L336</f>
        <v>0.013895809021259323</v>
      </c>
      <c r="N336" s="58">
        <v>204.92</v>
      </c>
      <c r="O336" s="58">
        <f>K336*N336/J336</f>
        <v>2.84752918463646</v>
      </c>
      <c r="P336" s="58">
        <f>M336*60*1000</f>
        <v>833.7485412755594</v>
      </c>
      <c r="Q336" s="83">
        <f>O336*60</f>
        <v>170.85175107818762</v>
      </c>
    </row>
    <row r="337" spans="1:17" s="14" customFormat="1" ht="12.75" customHeight="1">
      <c r="A337" s="377"/>
      <c r="B337" s="162" t="s">
        <v>229</v>
      </c>
      <c r="C337" s="22" t="s">
        <v>234</v>
      </c>
      <c r="D337" s="43">
        <v>60</v>
      </c>
      <c r="E337" s="23" t="s">
        <v>228</v>
      </c>
      <c r="F337" s="79">
        <f>SUM(G337,H337,I337)</f>
        <v>59.583</v>
      </c>
      <c r="G337" s="79">
        <v>6.374</v>
      </c>
      <c r="H337" s="79">
        <v>9.6</v>
      </c>
      <c r="I337" s="79">
        <v>43.609</v>
      </c>
      <c r="J337" s="54"/>
      <c r="K337" s="65">
        <f>I337</f>
        <v>43.609</v>
      </c>
      <c r="L337" s="54">
        <v>3137.85</v>
      </c>
      <c r="M337" s="72">
        <f>K337/L337</f>
        <v>0.01389773252386188</v>
      </c>
      <c r="N337" s="58">
        <v>236.42</v>
      </c>
      <c r="O337" s="58">
        <f>M337*N337</f>
        <v>3.2857019232914255</v>
      </c>
      <c r="P337" s="58">
        <f>M337*60*1000</f>
        <v>833.8639514317127</v>
      </c>
      <c r="Q337" s="83">
        <f>P337*N337/1000</f>
        <v>197.14211539748553</v>
      </c>
    </row>
    <row r="338" spans="1:17" s="14" customFormat="1" ht="12.75" customHeight="1">
      <c r="A338" s="377"/>
      <c r="B338" s="162" t="s">
        <v>110</v>
      </c>
      <c r="C338" s="22" t="s">
        <v>119</v>
      </c>
      <c r="D338" s="43">
        <v>40</v>
      </c>
      <c r="E338" s="23" t="s">
        <v>105</v>
      </c>
      <c r="F338" s="79">
        <f>G338+H338+I338</f>
        <v>42.8</v>
      </c>
      <c r="G338" s="79">
        <v>5.816</v>
      </c>
      <c r="H338" s="79">
        <v>6.32</v>
      </c>
      <c r="I338" s="79">
        <v>30.664</v>
      </c>
      <c r="J338" s="54">
        <v>2192.15</v>
      </c>
      <c r="K338" s="65">
        <f>I338</f>
        <v>30.664</v>
      </c>
      <c r="L338" s="54">
        <f>J338</f>
        <v>2192.15</v>
      </c>
      <c r="M338" s="72">
        <f>K338/L338</f>
        <v>0.013988093880437013</v>
      </c>
      <c r="N338" s="58">
        <v>327.87</v>
      </c>
      <c r="O338" s="58">
        <f>M338*N338</f>
        <v>4.586276340578884</v>
      </c>
      <c r="P338" s="58">
        <f>M338*60*1000</f>
        <v>839.2856328262208</v>
      </c>
      <c r="Q338" s="83">
        <f>P338*N338/1000</f>
        <v>275.176580434733</v>
      </c>
    </row>
    <row r="339" spans="1:17" s="14" customFormat="1" ht="12.75" customHeight="1">
      <c r="A339" s="377"/>
      <c r="B339" s="162" t="s">
        <v>385</v>
      </c>
      <c r="C339" s="168" t="s">
        <v>375</v>
      </c>
      <c r="D339" s="169">
        <v>20</v>
      </c>
      <c r="E339" s="170">
        <v>1987</v>
      </c>
      <c r="F339" s="293">
        <v>20.9294</v>
      </c>
      <c r="G339" s="293">
        <v>2.256162</v>
      </c>
      <c r="H339" s="293">
        <v>3.2</v>
      </c>
      <c r="I339" s="293">
        <v>15.473235</v>
      </c>
      <c r="J339" s="171">
        <v>1104.7</v>
      </c>
      <c r="K339" s="172">
        <v>15.473235</v>
      </c>
      <c r="L339" s="171">
        <v>1104.7</v>
      </c>
      <c r="M339" s="173">
        <v>0.014006730334027337</v>
      </c>
      <c r="N339" s="174">
        <v>282.96400000000006</v>
      </c>
      <c r="O339" s="174">
        <v>3.9634004422377123</v>
      </c>
      <c r="P339" s="174">
        <v>840.4038200416403</v>
      </c>
      <c r="Q339" s="276">
        <v>237.80402653426276</v>
      </c>
    </row>
    <row r="340" spans="1:17" s="14" customFormat="1" ht="12.75" customHeight="1">
      <c r="A340" s="377"/>
      <c r="B340" s="23" t="s">
        <v>786</v>
      </c>
      <c r="C340" s="22" t="s">
        <v>765</v>
      </c>
      <c r="D340" s="43">
        <v>30</v>
      </c>
      <c r="E340" s="23">
        <v>1990</v>
      </c>
      <c r="F340" s="79">
        <v>29.205</v>
      </c>
      <c r="G340" s="79">
        <v>3.191</v>
      </c>
      <c r="H340" s="79">
        <v>4.8</v>
      </c>
      <c r="I340" s="79">
        <v>21.214</v>
      </c>
      <c r="J340" s="54">
        <v>1513</v>
      </c>
      <c r="K340" s="65">
        <v>21.214</v>
      </c>
      <c r="L340" s="54">
        <v>1513</v>
      </c>
      <c r="M340" s="72">
        <f>K340/L340</f>
        <v>0.014021150033046926</v>
      </c>
      <c r="N340" s="58">
        <v>249.28</v>
      </c>
      <c r="O340" s="58">
        <f>M340*N340</f>
        <v>3.4951922802379376</v>
      </c>
      <c r="P340" s="58">
        <f>M340*60*1000</f>
        <v>841.2690019828156</v>
      </c>
      <c r="Q340" s="83">
        <f>P340*N340/1000</f>
        <v>209.7115368142763</v>
      </c>
    </row>
    <row r="341" spans="1:17" s="14" customFormat="1" ht="12.75" customHeight="1">
      <c r="A341" s="377"/>
      <c r="B341" s="23" t="s">
        <v>723</v>
      </c>
      <c r="C341" s="22" t="s">
        <v>697</v>
      </c>
      <c r="D341" s="43">
        <v>16</v>
      </c>
      <c r="E341" s="23">
        <v>1991</v>
      </c>
      <c r="F341" s="79">
        <f>SUM(G341+H341+I341)</f>
        <v>20.1</v>
      </c>
      <c r="G341" s="79">
        <v>2.4</v>
      </c>
      <c r="H341" s="79">
        <v>2.7</v>
      </c>
      <c r="I341" s="79">
        <v>15</v>
      </c>
      <c r="J341" s="54">
        <v>1069.04</v>
      </c>
      <c r="K341" s="65">
        <v>15</v>
      </c>
      <c r="L341" s="54">
        <v>1069.04</v>
      </c>
      <c r="M341" s="72">
        <f>SUM(K341/L341)</f>
        <v>0.014031280401107536</v>
      </c>
      <c r="N341" s="58">
        <v>231.3</v>
      </c>
      <c r="O341" s="58">
        <f>SUM(M341*N341)</f>
        <v>3.2454351567761734</v>
      </c>
      <c r="P341" s="58">
        <f>SUM(M341*60*1000)</f>
        <v>841.8768240664522</v>
      </c>
      <c r="Q341" s="83">
        <f>SUM(O341*60)</f>
        <v>194.7261094065704</v>
      </c>
    </row>
    <row r="342" spans="1:17" s="14" customFormat="1" ht="12.75" customHeight="1">
      <c r="A342" s="377"/>
      <c r="B342" s="162" t="s">
        <v>472</v>
      </c>
      <c r="C342" s="168" t="s">
        <v>451</v>
      </c>
      <c r="D342" s="169">
        <v>51</v>
      </c>
      <c r="E342" s="170">
        <v>1988</v>
      </c>
      <c r="F342" s="293">
        <v>37.397</v>
      </c>
      <c r="G342" s="293">
        <v>3.38895</v>
      </c>
      <c r="H342" s="293">
        <v>8</v>
      </c>
      <c r="I342" s="293">
        <v>26.008063</v>
      </c>
      <c r="J342" s="171">
        <v>1853.38</v>
      </c>
      <c r="K342" s="172">
        <v>26.008063</v>
      </c>
      <c r="L342" s="171">
        <v>1853.38</v>
      </c>
      <c r="M342" s="173">
        <v>0.014032774174750995</v>
      </c>
      <c r="N342" s="174">
        <v>274.68</v>
      </c>
      <c r="O342" s="174">
        <v>3.854522410320603</v>
      </c>
      <c r="P342" s="174">
        <v>841.9664504850597</v>
      </c>
      <c r="Q342" s="276">
        <v>231.27134461923617</v>
      </c>
    </row>
    <row r="343" spans="1:17" s="14" customFormat="1" ht="12.75" customHeight="1">
      <c r="A343" s="377"/>
      <c r="B343" s="23" t="s">
        <v>851</v>
      </c>
      <c r="C343" s="22" t="s">
        <v>825</v>
      </c>
      <c r="D343" s="43">
        <v>42</v>
      </c>
      <c r="E343" s="23">
        <v>1994</v>
      </c>
      <c r="F343" s="79">
        <v>43.7</v>
      </c>
      <c r="G343" s="79">
        <v>3.07</v>
      </c>
      <c r="H343" s="79">
        <v>6.72</v>
      </c>
      <c r="I343" s="79">
        <v>33.9</v>
      </c>
      <c r="J343" s="54">
        <v>2415.47</v>
      </c>
      <c r="K343" s="65">
        <v>33.9</v>
      </c>
      <c r="L343" s="54">
        <v>2415.47</v>
      </c>
      <c r="M343" s="72">
        <f>K343/L343</f>
        <v>0.014034535721826395</v>
      </c>
      <c r="N343" s="58">
        <v>308.6</v>
      </c>
      <c r="O343" s="58">
        <f>M343*N343</f>
        <v>4.331057723755626</v>
      </c>
      <c r="P343" s="58">
        <f>M343*60*1000</f>
        <v>842.0721433095837</v>
      </c>
      <c r="Q343" s="83">
        <f>P343*N343/1000</f>
        <v>259.86346342533756</v>
      </c>
    </row>
    <row r="344" spans="1:17" s="14" customFormat="1" ht="12.75" customHeight="1">
      <c r="A344" s="377"/>
      <c r="B344" s="23" t="s">
        <v>612</v>
      </c>
      <c r="C344" s="22" t="s">
        <v>591</v>
      </c>
      <c r="D344" s="43">
        <v>19</v>
      </c>
      <c r="E344" s="23" t="s">
        <v>105</v>
      </c>
      <c r="F344" s="79">
        <v>18.416</v>
      </c>
      <c r="G344" s="79">
        <v>1.53</v>
      </c>
      <c r="H344" s="79">
        <v>3.04</v>
      </c>
      <c r="I344" s="79">
        <v>13.846</v>
      </c>
      <c r="J344" s="54"/>
      <c r="K344" s="65">
        <f>+I344</f>
        <v>13.846</v>
      </c>
      <c r="L344" s="54">
        <v>986.21</v>
      </c>
      <c r="M344" s="72">
        <f>+K344/L344</f>
        <v>0.014039606169071496</v>
      </c>
      <c r="N344" s="58">
        <v>333.3</v>
      </c>
      <c r="O344" s="58">
        <f>M344*N344</f>
        <v>4.67940073615153</v>
      </c>
      <c r="P344" s="58">
        <f>M344*60*1000</f>
        <v>842.3763701442898</v>
      </c>
      <c r="Q344" s="83">
        <f>P344*N344/1000</f>
        <v>280.7640441690918</v>
      </c>
    </row>
    <row r="345" spans="1:17" s="14" customFormat="1" ht="12.75" customHeight="1">
      <c r="A345" s="377"/>
      <c r="B345" s="23" t="s">
        <v>851</v>
      </c>
      <c r="C345" s="22" t="s">
        <v>826</v>
      </c>
      <c r="D345" s="43">
        <v>20</v>
      </c>
      <c r="E345" s="23">
        <v>1993</v>
      </c>
      <c r="F345" s="79">
        <v>21</v>
      </c>
      <c r="G345" s="79">
        <v>2.19</v>
      </c>
      <c r="H345" s="79">
        <v>3.2</v>
      </c>
      <c r="I345" s="79">
        <v>15.6</v>
      </c>
      <c r="J345" s="54">
        <v>1108.2</v>
      </c>
      <c r="K345" s="65">
        <v>15.6</v>
      </c>
      <c r="L345" s="54">
        <v>1108.2</v>
      </c>
      <c r="M345" s="72">
        <f>K345/L345</f>
        <v>0.014076881429344882</v>
      </c>
      <c r="N345" s="58">
        <v>308.6</v>
      </c>
      <c r="O345" s="58">
        <f>M345*N345</f>
        <v>4.344125609095831</v>
      </c>
      <c r="P345" s="58">
        <f>M345*60*1000</f>
        <v>844.612885760693</v>
      </c>
      <c r="Q345" s="83">
        <f>P345*N345/1000</f>
        <v>260.64753654574986</v>
      </c>
    </row>
    <row r="346" spans="1:17" s="14" customFormat="1" ht="12.75" customHeight="1">
      <c r="A346" s="377"/>
      <c r="B346" s="162" t="s">
        <v>408</v>
      </c>
      <c r="C346" s="175" t="s">
        <v>391</v>
      </c>
      <c r="D346" s="176">
        <v>46</v>
      </c>
      <c r="E346" s="177">
        <v>1988</v>
      </c>
      <c r="F346" s="294">
        <v>31.732</v>
      </c>
      <c r="G346" s="294">
        <v>0.50286</v>
      </c>
      <c r="H346" s="294">
        <v>0.46</v>
      </c>
      <c r="I346" s="294">
        <v>30.76914</v>
      </c>
      <c r="J346" s="178">
        <v>2184.25</v>
      </c>
      <c r="K346" s="179">
        <v>30.76914</v>
      </c>
      <c r="L346" s="178">
        <v>2184.25</v>
      </c>
      <c r="M346" s="180">
        <v>0.014086821563465721</v>
      </c>
      <c r="N346" s="181">
        <v>305.85400000000004</v>
      </c>
      <c r="O346" s="181">
        <v>4.308510722472246</v>
      </c>
      <c r="P346" s="181">
        <v>845.2092938079433</v>
      </c>
      <c r="Q346" s="277">
        <v>258.5106433483347</v>
      </c>
    </row>
    <row r="347" spans="1:17" s="14" customFormat="1" ht="12.75" customHeight="1">
      <c r="A347" s="377"/>
      <c r="B347" s="162" t="s">
        <v>117</v>
      </c>
      <c r="C347" s="22" t="s">
        <v>120</v>
      </c>
      <c r="D347" s="43">
        <v>12</v>
      </c>
      <c r="E347" s="23" t="s">
        <v>105</v>
      </c>
      <c r="F347" s="79">
        <f>G347+H347+I347</f>
        <v>12.061</v>
      </c>
      <c r="G347" s="79">
        <v>0.128</v>
      </c>
      <c r="H347" s="79">
        <v>1.92</v>
      </c>
      <c r="I347" s="79">
        <v>10.013</v>
      </c>
      <c r="J347" s="54">
        <v>710.12</v>
      </c>
      <c r="K347" s="65">
        <f>I347</f>
        <v>10.013</v>
      </c>
      <c r="L347" s="54">
        <f>J347</f>
        <v>710.12</v>
      </c>
      <c r="M347" s="72">
        <f>K347/L347</f>
        <v>0.014100433729510505</v>
      </c>
      <c r="N347" s="58">
        <v>327.87</v>
      </c>
      <c r="O347" s="58">
        <f>M347*N347</f>
        <v>4.623109206894609</v>
      </c>
      <c r="P347" s="58">
        <f>M347*60*1000</f>
        <v>846.0260237706303</v>
      </c>
      <c r="Q347" s="83">
        <f>P347*N347/1000</f>
        <v>277.38655241367655</v>
      </c>
    </row>
    <row r="348" spans="1:17" s="14" customFormat="1" ht="12.75" customHeight="1">
      <c r="A348" s="377"/>
      <c r="B348" s="162" t="s">
        <v>50</v>
      </c>
      <c r="C348" s="189" t="s">
        <v>32</v>
      </c>
      <c r="D348" s="190">
        <v>75</v>
      </c>
      <c r="E348" s="191" t="s">
        <v>28</v>
      </c>
      <c r="F348" s="79">
        <f>+G348+H348+I348</f>
        <v>74.700021</v>
      </c>
      <c r="G348" s="79">
        <v>6.70634</v>
      </c>
      <c r="H348" s="79">
        <v>11.68</v>
      </c>
      <c r="I348" s="79">
        <v>56.313681</v>
      </c>
      <c r="J348" s="54">
        <v>3993.36</v>
      </c>
      <c r="K348" s="65">
        <v>56.313681</v>
      </c>
      <c r="L348" s="54">
        <v>3993.36</v>
      </c>
      <c r="M348" s="72">
        <f>K348/L348</f>
        <v>0.014101829286615783</v>
      </c>
      <c r="N348" s="58">
        <v>247</v>
      </c>
      <c r="O348" s="58">
        <f>M348*N348</f>
        <v>3.4831518337940985</v>
      </c>
      <c r="P348" s="58">
        <f>M348*60*1000</f>
        <v>846.1097571969469</v>
      </c>
      <c r="Q348" s="83">
        <f>P348*N348/1000</f>
        <v>208.9891100276459</v>
      </c>
    </row>
    <row r="349" spans="1:17" s="14" customFormat="1" ht="12.75" customHeight="1">
      <c r="A349" s="377"/>
      <c r="B349" s="23" t="s">
        <v>992</v>
      </c>
      <c r="C349" s="22" t="s">
        <v>955</v>
      </c>
      <c r="D349" s="43">
        <v>72</v>
      </c>
      <c r="E349" s="23">
        <v>1989</v>
      </c>
      <c r="F349" s="79">
        <v>87.243</v>
      </c>
      <c r="G349" s="79">
        <v>10.6302</v>
      </c>
      <c r="H349" s="79">
        <v>17.28</v>
      </c>
      <c r="I349" s="79">
        <v>59.332797</v>
      </c>
      <c r="J349" s="54">
        <v>4195.87</v>
      </c>
      <c r="K349" s="65">
        <v>59.332797</v>
      </c>
      <c r="L349" s="54">
        <v>4195.87</v>
      </c>
      <c r="M349" s="72">
        <v>0.01414076151072364</v>
      </c>
      <c r="N349" s="58">
        <v>264.434</v>
      </c>
      <c r="O349" s="58">
        <v>3.7392981293266954</v>
      </c>
      <c r="P349" s="58">
        <v>848.4456906434185</v>
      </c>
      <c r="Q349" s="83">
        <v>224.35788775960177</v>
      </c>
    </row>
    <row r="350" spans="1:17" s="14" customFormat="1" ht="12.75" customHeight="1">
      <c r="A350" s="377"/>
      <c r="B350" s="23" t="s">
        <v>992</v>
      </c>
      <c r="C350" s="22" t="s">
        <v>956</v>
      </c>
      <c r="D350" s="43">
        <v>20</v>
      </c>
      <c r="E350" s="23">
        <v>1975</v>
      </c>
      <c r="F350" s="79">
        <v>21.507</v>
      </c>
      <c r="G350" s="79">
        <v>2.728341</v>
      </c>
      <c r="H350" s="79">
        <v>3.2</v>
      </c>
      <c r="I350" s="79">
        <v>15.57866</v>
      </c>
      <c r="J350" s="54">
        <v>1098.2</v>
      </c>
      <c r="K350" s="65">
        <v>15.57866</v>
      </c>
      <c r="L350" s="54">
        <v>1098.2</v>
      </c>
      <c r="M350" s="72">
        <v>0.014185631032598798</v>
      </c>
      <c r="N350" s="58">
        <v>264.434</v>
      </c>
      <c r="O350" s="58">
        <v>3.751163156474231</v>
      </c>
      <c r="P350" s="58">
        <v>851.1378619559279</v>
      </c>
      <c r="Q350" s="83">
        <v>225.06978938845384</v>
      </c>
    </row>
    <row r="351" spans="1:17" s="14" customFormat="1" ht="12.75" customHeight="1">
      <c r="A351" s="377"/>
      <c r="B351" s="162" t="s">
        <v>299</v>
      </c>
      <c r="C351" s="22" t="s">
        <v>273</v>
      </c>
      <c r="D351" s="43">
        <v>50</v>
      </c>
      <c r="E351" s="23">
        <v>1988</v>
      </c>
      <c r="F351" s="79">
        <v>67.86</v>
      </c>
      <c r="G351" s="79">
        <v>8.77251</v>
      </c>
      <c r="H351" s="79">
        <v>8</v>
      </c>
      <c r="I351" s="79">
        <f>F351-G351-H351</f>
        <v>51.08749</v>
      </c>
      <c r="J351" s="54">
        <v>3582.32</v>
      </c>
      <c r="K351" s="65">
        <f>I351/J351*L351</f>
        <v>51.08749</v>
      </c>
      <c r="L351" s="54">
        <v>3582.32</v>
      </c>
      <c r="M351" s="72">
        <f>K351/L351</f>
        <v>0.014261006833560375</v>
      </c>
      <c r="N351" s="58">
        <f>257.6*1.09</f>
        <v>280.78400000000005</v>
      </c>
      <c r="O351" s="58">
        <f>M351*N351</f>
        <v>4.004262542754417</v>
      </c>
      <c r="P351" s="58">
        <f>M351*60*1000</f>
        <v>855.6604100136225</v>
      </c>
      <c r="Q351" s="83">
        <f>P351*N351/1000</f>
        <v>240.25575256526503</v>
      </c>
    </row>
    <row r="352" spans="1:17" s="14" customFormat="1" ht="12.75" customHeight="1">
      <c r="A352" s="377"/>
      <c r="B352" s="162" t="s">
        <v>483</v>
      </c>
      <c r="C352" s="192" t="s">
        <v>476</v>
      </c>
      <c r="D352" s="193">
        <v>50</v>
      </c>
      <c r="E352" s="194">
        <v>1971</v>
      </c>
      <c r="F352" s="295">
        <v>58.9</v>
      </c>
      <c r="G352" s="295">
        <v>4.53333</v>
      </c>
      <c r="H352" s="295">
        <v>8</v>
      </c>
      <c r="I352" s="295">
        <v>46.366677</v>
      </c>
      <c r="J352" s="195">
        <v>2518.19</v>
      </c>
      <c r="K352" s="196">
        <v>46.366677</v>
      </c>
      <c r="L352" s="195">
        <v>3250.97</v>
      </c>
      <c r="M352" s="197">
        <v>0.014262413064408471</v>
      </c>
      <c r="N352" s="198">
        <v>284.163</v>
      </c>
      <c r="O352" s="198">
        <v>4.052850083621505</v>
      </c>
      <c r="P352" s="198">
        <v>855.7447838645082</v>
      </c>
      <c r="Q352" s="279">
        <v>243.17100501729027</v>
      </c>
    </row>
    <row r="353" spans="1:17" s="14" customFormat="1" ht="12.75" customHeight="1">
      <c r="A353" s="377"/>
      <c r="B353" s="162" t="s">
        <v>229</v>
      </c>
      <c r="C353" s="22" t="s">
        <v>235</v>
      </c>
      <c r="D353" s="43">
        <v>30</v>
      </c>
      <c r="E353" s="23" t="s">
        <v>228</v>
      </c>
      <c r="F353" s="79">
        <f>SUM(G353,H353,I353)</f>
        <v>31.932000000000002</v>
      </c>
      <c r="G353" s="79">
        <v>1.896</v>
      </c>
      <c r="H353" s="79">
        <v>4.8</v>
      </c>
      <c r="I353" s="79">
        <v>25.236</v>
      </c>
      <c r="J353" s="54"/>
      <c r="K353" s="65">
        <f>I353</f>
        <v>25.236</v>
      </c>
      <c r="L353" s="54">
        <v>1764.38</v>
      </c>
      <c r="M353" s="72">
        <f>K353/L353</f>
        <v>0.014303041294959136</v>
      </c>
      <c r="N353" s="58">
        <v>236.42</v>
      </c>
      <c r="O353" s="58">
        <f>M353*N353</f>
        <v>3.381525022954239</v>
      </c>
      <c r="P353" s="58">
        <f>M353*60*1000</f>
        <v>858.1824776975482</v>
      </c>
      <c r="Q353" s="83">
        <f>P353*N353/1000</f>
        <v>202.89150137725431</v>
      </c>
    </row>
    <row r="354" spans="1:17" s="14" customFormat="1" ht="12.75" customHeight="1">
      <c r="A354" s="377"/>
      <c r="B354" s="23" t="s">
        <v>1058</v>
      </c>
      <c r="C354" s="22" t="s">
        <v>1033</v>
      </c>
      <c r="D354" s="43">
        <v>100</v>
      </c>
      <c r="E354" s="23">
        <v>1980</v>
      </c>
      <c r="F354" s="79">
        <v>75.116</v>
      </c>
      <c r="G354" s="79">
        <v>11.8324</v>
      </c>
      <c r="H354" s="79">
        <v>9.943</v>
      </c>
      <c r="I354" s="79">
        <v>53.3406</v>
      </c>
      <c r="J354" s="54">
        <v>3721.26</v>
      </c>
      <c r="K354" s="65">
        <v>53.3406</v>
      </c>
      <c r="L354" s="54">
        <v>3721.26</v>
      </c>
      <c r="M354" s="72">
        <f>K354/L354</f>
        <v>0.014334015897841054</v>
      </c>
      <c r="N354" s="58">
        <v>249.91</v>
      </c>
      <c r="O354" s="58">
        <f>M354*N354</f>
        <v>3.5822139130294577</v>
      </c>
      <c r="P354" s="58">
        <f>M354*60*1000</f>
        <v>860.0409538704632</v>
      </c>
      <c r="Q354" s="83">
        <f>P354*N354/1000</f>
        <v>214.93283478176744</v>
      </c>
    </row>
    <row r="355" spans="1:17" s="14" customFormat="1" ht="12.75" customHeight="1">
      <c r="A355" s="377"/>
      <c r="B355" s="162" t="s">
        <v>483</v>
      </c>
      <c r="C355" s="192" t="s">
        <v>477</v>
      </c>
      <c r="D355" s="193">
        <v>32</v>
      </c>
      <c r="E355" s="194">
        <v>1967</v>
      </c>
      <c r="F355" s="295">
        <v>27.72</v>
      </c>
      <c r="G355" s="295">
        <v>0</v>
      </c>
      <c r="H355" s="295">
        <v>0</v>
      </c>
      <c r="I355" s="295">
        <v>27.720002</v>
      </c>
      <c r="J355" s="195">
        <v>1535</v>
      </c>
      <c r="K355" s="196">
        <v>27.720002</v>
      </c>
      <c r="L355" s="195">
        <v>1927.93</v>
      </c>
      <c r="M355" s="197">
        <v>0.014378116425388889</v>
      </c>
      <c r="N355" s="198">
        <v>284.163</v>
      </c>
      <c r="O355" s="198">
        <v>4.085728697787783</v>
      </c>
      <c r="P355" s="198">
        <v>862.6869855233333</v>
      </c>
      <c r="Q355" s="279">
        <v>245.14372186726698</v>
      </c>
    </row>
    <row r="356" spans="1:17" s="14" customFormat="1" ht="12.75" customHeight="1">
      <c r="A356" s="377"/>
      <c r="B356" s="162" t="s">
        <v>229</v>
      </c>
      <c r="C356" s="22" t="s">
        <v>233</v>
      </c>
      <c r="D356" s="43">
        <v>60</v>
      </c>
      <c r="E356" s="23" t="s">
        <v>228</v>
      </c>
      <c r="F356" s="79">
        <f>SUM(G356,H356,I356)</f>
        <v>51.209999999999994</v>
      </c>
      <c r="G356" s="79">
        <v>5.53</v>
      </c>
      <c r="H356" s="79">
        <v>9.6</v>
      </c>
      <c r="I356" s="79">
        <v>36.08</v>
      </c>
      <c r="J356" s="54"/>
      <c r="K356" s="65">
        <f>I356</f>
        <v>36.08</v>
      </c>
      <c r="L356" s="54">
        <v>2501.58</v>
      </c>
      <c r="M356" s="72">
        <f>K356/L356</f>
        <v>0.014422884736846314</v>
      </c>
      <c r="N356" s="58">
        <v>236.42</v>
      </c>
      <c r="O356" s="58">
        <f>M356*N356</f>
        <v>3.409858409485205</v>
      </c>
      <c r="P356" s="58">
        <f>M356*60*1000</f>
        <v>865.3730842107789</v>
      </c>
      <c r="Q356" s="83">
        <f>P356*N356/1000</f>
        <v>204.59150456911232</v>
      </c>
    </row>
    <row r="357" spans="1:17" s="14" customFormat="1" ht="12.75" customHeight="1">
      <c r="A357" s="377"/>
      <c r="B357" s="23" t="s">
        <v>934</v>
      </c>
      <c r="C357" s="22" t="s">
        <v>912</v>
      </c>
      <c r="D357" s="43">
        <v>50</v>
      </c>
      <c r="E357" s="23">
        <v>1971</v>
      </c>
      <c r="F357" s="79">
        <f>SUM(I357+H357+G357)</f>
        <v>46.771</v>
      </c>
      <c r="G357" s="79">
        <v>3.264</v>
      </c>
      <c r="H357" s="79">
        <v>8</v>
      </c>
      <c r="I357" s="79">
        <v>35.507</v>
      </c>
      <c r="J357" s="54">
        <v>2459.61</v>
      </c>
      <c r="K357" s="65">
        <v>35.507</v>
      </c>
      <c r="L357" s="54">
        <v>2459.61</v>
      </c>
      <c r="M357" s="72">
        <f>K357/L357</f>
        <v>0.014436028476059211</v>
      </c>
      <c r="N357" s="58">
        <v>203.07</v>
      </c>
      <c r="O357" s="58">
        <f>M357*N357</f>
        <v>2.9315243026333437</v>
      </c>
      <c r="P357" s="58">
        <f>M357*60*1000</f>
        <v>866.1617085635527</v>
      </c>
      <c r="Q357" s="83">
        <f>P357*N357/1000</f>
        <v>175.89145815800063</v>
      </c>
    </row>
    <row r="358" spans="1:17" s="14" customFormat="1" ht="12.75" customHeight="1">
      <c r="A358" s="377"/>
      <c r="B358" s="162" t="s">
        <v>517</v>
      </c>
      <c r="C358" s="199" t="s">
        <v>1086</v>
      </c>
      <c r="D358" s="200">
        <v>10</v>
      </c>
      <c r="E358" s="201">
        <v>1959</v>
      </c>
      <c r="F358" s="296">
        <v>9.313</v>
      </c>
      <c r="G358" s="296">
        <v>0.936666</v>
      </c>
      <c r="H358" s="296">
        <v>1.92</v>
      </c>
      <c r="I358" s="296">
        <v>6.456333</v>
      </c>
      <c r="J358" s="202">
        <v>543.35</v>
      </c>
      <c r="K358" s="203">
        <v>6.456333</v>
      </c>
      <c r="L358" s="202">
        <v>446.8</v>
      </c>
      <c r="M358" s="204">
        <v>0.014450163384064458</v>
      </c>
      <c r="N358" s="205">
        <v>236.31200000000004</v>
      </c>
      <c r="O358" s="205">
        <v>3.4147470096150405</v>
      </c>
      <c r="P358" s="205">
        <v>867.0098030438675</v>
      </c>
      <c r="Q358" s="280">
        <v>204.88482057690246</v>
      </c>
    </row>
    <row r="359" spans="1:17" s="14" customFormat="1" ht="12.75" customHeight="1">
      <c r="A359" s="377"/>
      <c r="B359" s="23" t="s">
        <v>992</v>
      </c>
      <c r="C359" s="22" t="s">
        <v>957</v>
      </c>
      <c r="D359" s="43">
        <v>36</v>
      </c>
      <c r="E359" s="23">
        <v>1987</v>
      </c>
      <c r="F359" s="79">
        <v>45.72</v>
      </c>
      <c r="G359" s="79">
        <v>5.560392</v>
      </c>
      <c r="H359" s="79">
        <v>8.64</v>
      </c>
      <c r="I359" s="79">
        <v>31.519615</v>
      </c>
      <c r="J359" s="54">
        <v>2176.88</v>
      </c>
      <c r="K359" s="65">
        <v>31.519615</v>
      </c>
      <c r="L359" s="54">
        <v>2176.88</v>
      </c>
      <c r="M359" s="72">
        <v>0.014479261603763184</v>
      </c>
      <c r="N359" s="58">
        <v>264.434</v>
      </c>
      <c r="O359" s="58">
        <v>3.828809062929514</v>
      </c>
      <c r="P359" s="58">
        <v>868.7556962257911</v>
      </c>
      <c r="Q359" s="83">
        <v>229.72854377577087</v>
      </c>
    </row>
    <row r="360" spans="1:17" s="14" customFormat="1" ht="12.75" customHeight="1">
      <c r="A360" s="377"/>
      <c r="B360" s="162" t="s">
        <v>408</v>
      </c>
      <c r="C360" s="175" t="s">
        <v>388</v>
      </c>
      <c r="D360" s="176">
        <v>45</v>
      </c>
      <c r="E360" s="177">
        <v>1985</v>
      </c>
      <c r="F360" s="294">
        <v>44.227</v>
      </c>
      <c r="G360" s="294">
        <v>3.213</v>
      </c>
      <c r="H360" s="294">
        <v>7.2</v>
      </c>
      <c r="I360" s="294">
        <v>33.814003</v>
      </c>
      <c r="J360" s="178">
        <v>2334.15</v>
      </c>
      <c r="K360" s="179">
        <v>33.814003</v>
      </c>
      <c r="L360" s="178">
        <v>2334.15</v>
      </c>
      <c r="M360" s="180">
        <v>0.014486645245592613</v>
      </c>
      <c r="N360" s="181">
        <v>305.85400000000004</v>
      </c>
      <c r="O360" s="181">
        <v>4.430798394945484</v>
      </c>
      <c r="P360" s="181">
        <v>869.1987147355568</v>
      </c>
      <c r="Q360" s="277">
        <v>265.847903696729</v>
      </c>
    </row>
    <row r="361" spans="1:17" s="14" customFormat="1" ht="12.75" customHeight="1">
      <c r="A361" s="377"/>
      <c r="B361" s="162" t="s">
        <v>354</v>
      </c>
      <c r="C361" s="22" t="s">
        <v>331</v>
      </c>
      <c r="D361" s="43">
        <v>40</v>
      </c>
      <c r="E361" s="23">
        <v>1992</v>
      </c>
      <c r="F361" s="79">
        <f>G361+H361+I361</f>
        <v>41.7</v>
      </c>
      <c r="G361" s="79">
        <v>3.81</v>
      </c>
      <c r="H361" s="79">
        <v>6.4</v>
      </c>
      <c r="I361" s="79">
        <v>31.49</v>
      </c>
      <c r="J361" s="54">
        <v>2169.38</v>
      </c>
      <c r="K361" s="65">
        <v>31.49</v>
      </c>
      <c r="L361" s="54">
        <v>2169.38</v>
      </c>
      <c r="M361" s="72">
        <f>K361/L361</f>
        <v>0.014515668071061777</v>
      </c>
      <c r="N361" s="58">
        <v>209.8</v>
      </c>
      <c r="O361" s="58">
        <f>M361*N361*1.09</f>
        <v>3.3194720058265497</v>
      </c>
      <c r="P361" s="58">
        <f>M361*60*1000</f>
        <v>870.9400842637066</v>
      </c>
      <c r="Q361" s="83">
        <f>P361*N361/1000</f>
        <v>182.72322967852566</v>
      </c>
    </row>
    <row r="362" spans="1:17" s="14" customFormat="1" ht="12.75" customHeight="1">
      <c r="A362" s="377"/>
      <c r="B362" s="162" t="s">
        <v>483</v>
      </c>
      <c r="C362" s="206" t="s">
        <v>480</v>
      </c>
      <c r="D362" s="207">
        <v>32</v>
      </c>
      <c r="E362" s="208">
        <v>1965</v>
      </c>
      <c r="F362" s="295">
        <v>27.3</v>
      </c>
      <c r="G362" s="295">
        <v>0</v>
      </c>
      <c r="H362" s="295">
        <v>0</v>
      </c>
      <c r="I362" s="295">
        <v>27.300001</v>
      </c>
      <c r="J362" s="195">
        <v>1419.59</v>
      </c>
      <c r="K362" s="196">
        <v>27.300001</v>
      </c>
      <c r="L362" s="195">
        <v>1879.63</v>
      </c>
      <c r="M362" s="197">
        <v>0.014524135601155546</v>
      </c>
      <c r="N362" s="198">
        <v>284.163</v>
      </c>
      <c r="O362" s="198">
        <v>4.127221944831164</v>
      </c>
      <c r="P362" s="198">
        <v>871.4481360693328</v>
      </c>
      <c r="Q362" s="279">
        <v>247.63331668986982</v>
      </c>
    </row>
    <row r="363" spans="1:17" s="14" customFormat="1" ht="12.75" customHeight="1">
      <c r="A363" s="377"/>
      <c r="B363" s="162" t="s">
        <v>50</v>
      </c>
      <c r="C363" s="189" t="s">
        <v>33</v>
      </c>
      <c r="D363" s="190">
        <v>60</v>
      </c>
      <c r="E363" s="191" t="s">
        <v>28</v>
      </c>
      <c r="F363" s="79">
        <f>+G363+H363+I363</f>
        <v>58.239996</v>
      </c>
      <c r="G363" s="79">
        <v>4.478376</v>
      </c>
      <c r="H363" s="79">
        <v>8.16</v>
      </c>
      <c r="I363" s="79">
        <v>45.60162</v>
      </c>
      <c r="J363" s="54">
        <v>3129.7</v>
      </c>
      <c r="K363" s="65">
        <v>45.60162</v>
      </c>
      <c r="L363" s="54">
        <v>3129.7</v>
      </c>
      <c r="M363" s="72">
        <f aca="true" t="shared" si="54" ref="M363:M373">K363/L363</f>
        <v>0.014570604211266255</v>
      </c>
      <c r="N363" s="58">
        <v>247</v>
      </c>
      <c r="O363" s="58">
        <f>M363*N363</f>
        <v>3.598939240182765</v>
      </c>
      <c r="P363" s="58">
        <f aca="true" t="shared" si="55" ref="P363:P373">M363*60*1000</f>
        <v>874.2362526759753</v>
      </c>
      <c r="Q363" s="83">
        <f>P363*N363/1000</f>
        <v>215.9363544109659</v>
      </c>
    </row>
    <row r="364" spans="1:17" s="14" customFormat="1" ht="12.75" customHeight="1">
      <c r="A364" s="377"/>
      <c r="B364" s="23" t="s">
        <v>851</v>
      </c>
      <c r="C364" s="22" t="s">
        <v>829</v>
      </c>
      <c r="D364" s="43">
        <v>22</v>
      </c>
      <c r="E364" s="23">
        <v>1991</v>
      </c>
      <c r="F364" s="79">
        <v>21.9</v>
      </c>
      <c r="G364" s="79">
        <v>1.31</v>
      </c>
      <c r="H364" s="79">
        <v>3.52</v>
      </c>
      <c r="I364" s="79">
        <v>17.06</v>
      </c>
      <c r="J364" s="54">
        <v>1170</v>
      </c>
      <c r="K364" s="65">
        <v>17.06</v>
      </c>
      <c r="L364" s="54">
        <v>1170</v>
      </c>
      <c r="M364" s="72">
        <f t="shared" si="54"/>
        <v>0.01458119658119658</v>
      </c>
      <c r="N364" s="58">
        <v>308.6</v>
      </c>
      <c r="O364" s="58">
        <f>M364*N364</f>
        <v>4.499757264957265</v>
      </c>
      <c r="P364" s="58">
        <f t="shared" si="55"/>
        <v>874.8717948717948</v>
      </c>
      <c r="Q364" s="83">
        <f>P364*N364/1000</f>
        <v>269.9854358974359</v>
      </c>
    </row>
    <row r="365" spans="1:17" s="14" customFormat="1" ht="12.75" customHeight="1">
      <c r="A365" s="377"/>
      <c r="B365" s="23" t="s">
        <v>934</v>
      </c>
      <c r="C365" s="22" t="s">
        <v>911</v>
      </c>
      <c r="D365" s="43">
        <v>40</v>
      </c>
      <c r="E365" s="23">
        <v>1977</v>
      </c>
      <c r="F365" s="79">
        <f>SUM(I365+H365+G365)</f>
        <v>42.599999999999994</v>
      </c>
      <c r="G365" s="79">
        <v>3.876</v>
      </c>
      <c r="H365" s="79">
        <v>6.4</v>
      </c>
      <c r="I365" s="79">
        <v>32.324</v>
      </c>
      <c r="J365" s="54">
        <v>2206.8</v>
      </c>
      <c r="K365" s="65">
        <v>32.324</v>
      </c>
      <c r="L365" s="54">
        <v>2206.8</v>
      </c>
      <c r="M365" s="72">
        <f t="shared" si="54"/>
        <v>0.014647453326083014</v>
      </c>
      <c r="N365" s="58">
        <v>206.56</v>
      </c>
      <c r="O365" s="58">
        <f>M365*N365</f>
        <v>3.0255779590357075</v>
      </c>
      <c r="P365" s="58">
        <f t="shared" si="55"/>
        <v>878.8471995649808</v>
      </c>
      <c r="Q365" s="83">
        <f>P365*N365/1000</f>
        <v>181.53467754214242</v>
      </c>
    </row>
    <row r="366" spans="1:17" s="14" customFormat="1" ht="12.75" customHeight="1">
      <c r="A366" s="377"/>
      <c r="B366" s="23" t="s">
        <v>696</v>
      </c>
      <c r="C366" s="22" t="s">
        <v>675</v>
      </c>
      <c r="D366" s="43">
        <v>60</v>
      </c>
      <c r="E366" s="23">
        <v>1968</v>
      </c>
      <c r="F366" s="79">
        <v>53.04</v>
      </c>
      <c r="G366" s="79">
        <v>3.68355</v>
      </c>
      <c r="H366" s="79">
        <v>9.6</v>
      </c>
      <c r="I366" s="79">
        <v>39.98347</v>
      </c>
      <c r="J366" s="54">
        <v>2726.22</v>
      </c>
      <c r="K366" s="65">
        <v>39.98348</v>
      </c>
      <c r="L366" s="54">
        <v>2726.22</v>
      </c>
      <c r="M366" s="72">
        <f t="shared" si="54"/>
        <v>0.014666270513751642</v>
      </c>
      <c r="N366" s="58">
        <v>204.92</v>
      </c>
      <c r="O366" s="58">
        <f>K366*N366/J366</f>
        <v>3.0054121536779865</v>
      </c>
      <c r="P366" s="58">
        <f t="shared" si="55"/>
        <v>879.9762308250986</v>
      </c>
      <c r="Q366" s="83">
        <f>O366*60</f>
        <v>180.3247292206792</v>
      </c>
    </row>
    <row r="367" spans="1:17" s="14" customFormat="1" ht="12.75" customHeight="1">
      <c r="A367" s="377"/>
      <c r="B367" s="162" t="s">
        <v>300</v>
      </c>
      <c r="C367" s="21" t="s">
        <v>305</v>
      </c>
      <c r="D367" s="187">
        <v>75</v>
      </c>
      <c r="E367" s="188">
        <v>1983</v>
      </c>
      <c r="F367" s="79">
        <f>SUM(G367:I367)</f>
        <v>64.339</v>
      </c>
      <c r="G367" s="79">
        <v>1.479</v>
      </c>
      <c r="H367" s="79">
        <v>12</v>
      </c>
      <c r="I367" s="79">
        <v>50.86</v>
      </c>
      <c r="J367" s="54">
        <v>3467.27</v>
      </c>
      <c r="K367" s="65">
        <v>50.86</v>
      </c>
      <c r="L367" s="54">
        <v>3467.27</v>
      </c>
      <c r="M367" s="72">
        <f t="shared" si="54"/>
        <v>0.014668600945412384</v>
      </c>
      <c r="N367" s="58">
        <v>290.8</v>
      </c>
      <c r="O367" s="58">
        <f>M367*N367</f>
        <v>4.2656291549259215</v>
      </c>
      <c r="P367" s="58">
        <f t="shared" si="55"/>
        <v>880.116056724743</v>
      </c>
      <c r="Q367" s="83">
        <f>P367*N367/1000</f>
        <v>255.93774929555525</v>
      </c>
    </row>
    <row r="368" spans="1:17" s="14" customFormat="1" ht="12.75" customHeight="1">
      <c r="A368" s="377"/>
      <c r="B368" s="23" t="s">
        <v>696</v>
      </c>
      <c r="C368" s="22" t="s">
        <v>663</v>
      </c>
      <c r="D368" s="43">
        <v>45</v>
      </c>
      <c r="E368" s="23">
        <v>1997</v>
      </c>
      <c r="F368" s="79">
        <v>53.39</v>
      </c>
      <c r="G368" s="79">
        <v>3.774</v>
      </c>
      <c r="H368" s="79">
        <v>7.04</v>
      </c>
      <c r="I368" s="79">
        <v>42.576</v>
      </c>
      <c r="J368" s="54">
        <v>2895.9</v>
      </c>
      <c r="K368" s="65">
        <v>42.576</v>
      </c>
      <c r="L368" s="54">
        <v>2895.9</v>
      </c>
      <c r="M368" s="72">
        <f t="shared" si="54"/>
        <v>0.014702165130011395</v>
      </c>
      <c r="N368" s="58">
        <v>204.92</v>
      </c>
      <c r="O368" s="58">
        <f>K368*N368/J368</f>
        <v>3.012767678441935</v>
      </c>
      <c r="P368" s="58">
        <f t="shared" si="55"/>
        <v>882.1299078006837</v>
      </c>
      <c r="Q368" s="83">
        <f>O368*60</f>
        <v>180.7660607065161</v>
      </c>
    </row>
    <row r="369" spans="1:17" s="14" customFormat="1" ht="12.75" customHeight="1">
      <c r="A369" s="377"/>
      <c r="B369" s="23" t="s">
        <v>934</v>
      </c>
      <c r="C369" s="22" t="s">
        <v>910</v>
      </c>
      <c r="D369" s="43">
        <v>40</v>
      </c>
      <c r="E369" s="23">
        <v>1991</v>
      </c>
      <c r="F369" s="79">
        <f>SUM(I369+H369+G369)</f>
        <v>43.9</v>
      </c>
      <c r="G369" s="79">
        <v>3.983</v>
      </c>
      <c r="H369" s="79">
        <v>6.4</v>
      </c>
      <c r="I369" s="79">
        <v>33.517</v>
      </c>
      <c r="J369" s="54">
        <v>2267.52</v>
      </c>
      <c r="K369" s="65">
        <v>33.517</v>
      </c>
      <c r="L369" s="54">
        <v>2267.52</v>
      </c>
      <c r="M369" s="72">
        <f t="shared" si="54"/>
        <v>0.014781347022297489</v>
      </c>
      <c r="N369" s="58">
        <v>206.56</v>
      </c>
      <c r="O369" s="58">
        <f>M369*N369</f>
        <v>3.0532350409257694</v>
      </c>
      <c r="P369" s="58">
        <f t="shared" si="55"/>
        <v>886.8808213378493</v>
      </c>
      <c r="Q369" s="83">
        <f>P369*N369/1000</f>
        <v>183.19410245554616</v>
      </c>
    </row>
    <row r="370" spans="1:17" s="14" customFormat="1" ht="12.75" customHeight="1">
      <c r="A370" s="377"/>
      <c r="B370" s="23" t="s">
        <v>1058</v>
      </c>
      <c r="C370" s="22" t="s">
        <v>1034</v>
      </c>
      <c r="D370" s="43">
        <v>145</v>
      </c>
      <c r="E370" s="23">
        <v>1973</v>
      </c>
      <c r="F370" s="79">
        <v>149.306</v>
      </c>
      <c r="G370" s="79">
        <v>20.9249</v>
      </c>
      <c r="H370" s="79">
        <v>14.47</v>
      </c>
      <c r="I370" s="79">
        <v>113.9111</v>
      </c>
      <c r="J370" s="54">
        <v>7694.2</v>
      </c>
      <c r="K370" s="65">
        <v>113.9111</v>
      </c>
      <c r="L370" s="54">
        <v>7694.2</v>
      </c>
      <c r="M370" s="72">
        <f t="shared" si="54"/>
        <v>0.01480480101894934</v>
      </c>
      <c r="N370" s="58">
        <v>249.91</v>
      </c>
      <c r="O370" s="58">
        <f>M370*N370</f>
        <v>3.6998678226456296</v>
      </c>
      <c r="P370" s="58">
        <f t="shared" si="55"/>
        <v>888.2880611369603</v>
      </c>
      <c r="Q370" s="83">
        <f>P370*N370/1000</f>
        <v>221.99206935873775</v>
      </c>
    </row>
    <row r="371" spans="1:17" s="14" customFormat="1" ht="12.75" customHeight="1">
      <c r="A371" s="377"/>
      <c r="B371" s="23" t="s">
        <v>934</v>
      </c>
      <c r="C371" s="22" t="s">
        <v>906</v>
      </c>
      <c r="D371" s="43">
        <v>30</v>
      </c>
      <c r="E371" s="23">
        <v>1990</v>
      </c>
      <c r="F371" s="79">
        <f>SUM(I371+H371+G371)</f>
        <v>33.078</v>
      </c>
      <c r="G371" s="79">
        <v>3.97</v>
      </c>
      <c r="H371" s="79">
        <v>4.8</v>
      </c>
      <c r="I371" s="79">
        <v>24.308</v>
      </c>
      <c r="J371" s="54">
        <v>1636.16</v>
      </c>
      <c r="K371" s="65">
        <v>24.308</v>
      </c>
      <c r="L371" s="54">
        <v>1636.16</v>
      </c>
      <c r="M371" s="72">
        <f t="shared" si="54"/>
        <v>0.014856737727361626</v>
      </c>
      <c r="N371" s="58">
        <v>206.56</v>
      </c>
      <c r="O371" s="58">
        <f>M371*N371</f>
        <v>3.0688077449638174</v>
      </c>
      <c r="P371" s="58">
        <f t="shared" si="55"/>
        <v>891.4042636416975</v>
      </c>
      <c r="Q371" s="83">
        <f>P371*N371/1000</f>
        <v>184.12846469782903</v>
      </c>
    </row>
    <row r="372" spans="1:17" s="14" customFormat="1" ht="12.75" customHeight="1">
      <c r="A372" s="377"/>
      <c r="B372" s="162" t="s">
        <v>299</v>
      </c>
      <c r="C372" s="22" t="s">
        <v>274</v>
      </c>
      <c r="D372" s="43">
        <v>41</v>
      </c>
      <c r="E372" s="23">
        <v>1987</v>
      </c>
      <c r="F372" s="79">
        <v>46.11</v>
      </c>
      <c r="G372" s="79">
        <v>5.5848</v>
      </c>
      <c r="H372" s="79">
        <v>6.08</v>
      </c>
      <c r="I372" s="79">
        <f>F372-G372-H372</f>
        <v>34.4452</v>
      </c>
      <c r="J372" s="54">
        <v>2317.37</v>
      </c>
      <c r="K372" s="65">
        <f>I372/J372*L372</f>
        <v>24.556829238317576</v>
      </c>
      <c r="L372" s="54">
        <v>1652.11</v>
      </c>
      <c r="M372" s="72">
        <f t="shared" si="54"/>
        <v>0.014863919011638194</v>
      </c>
      <c r="N372" s="58">
        <f>257.6*1.09</f>
        <v>280.78400000000005</v>
      </c>
      <c r="O372" s="58">
        <f>M372*N372</f>
        <v>4.173550635763819</v>
      </c>
      <c r="P372" s="58">
        <f t="shared" si="55"/>
        <v>891.8351406982916</v>
      </c>
      <c r="Q372" s="83">
        <f>P372*N372/1000</f>
        <v>250.41303814582918</v>
      </c>
    </row>
    <row r="373" spans="1:17" s="14" customFormat="1" ht="12.75" customHeight="1">
      <c r="A373" s="377"/>
      <c r="B373" s="23" t="s">
        <v>850</v>
      </c>
      <c r="C373" s="22" t="s">
        <v>828</v>
      </c>
      <c r="D373" s="43">
        <v>10</v>
      </c>
      <c r="E373" s="23">
        <v>1978</v>
      </c>
      <c r="F373" s="79">
        <v>11.3</v>
      </c>
      <c r="G373" s="79">
        <v>1.59</v>
      </c>
      <c r="H373" s="79">
        <v>1.52</v>
      </c>
      <c r="I373" s="79">
        <v>8.2</v>
      </c>
      <c r="J373" s="54">
        <v>550</v>
      </c>
      <c r="K373" s="65">
        <v>8.2</v>
      </c>
      <c r="L373" s="54">
        <v>550</v>
      </c>
      <c r="M373" s="72">
        <f t="shared" si="54"/>
        <v>0.014909090909090908</v>
      </c>
      <c r="N373" s="58">
        <v>308.6</v>
      </c>
      <c r="O373" s="58">
        <f>M373*N373</f>
        <v>4.600945454545455</v>
      </c>
      <c r="P373" s="58">
        <f t="shared" si="55"/>
        <v>894.5454545454545</v>
      </c>
      <c r="Q373" s="83">
        <f>P373*N373/1000</f>
        <v>276.0567272727273</v>
      </c>
    </row>
    <row r="374" spans="1:17" s="14" customFormat="1" ht="12.75" customHeight="1">
      <c r="A374" s="377"/>
      <c r="B374" s="23" t="s">
        <v>723</v>
      </c>
      <c r="C374" s="22" t="s">
        <v>704</v>
      </c>
      <c r="D374" s="43">
        <v>20</v>
      </c>
      <c r="E374" s="23">
        <v>1991</v>
      </c>
      <c r="F374" s="79">
        <f>SUM(G374+H374+I374)</f>
        <v>20.5</v>
      </c>
      <c r="G374" s="79">
        <v>1.2</v>
      </c>
      <c r="H374" s="79">
        <v>3.2</v>
      </c>
      <c r="I374" s="79">
        <v>16.1</v>
      </c>
      <c r="J374" s="54">
        <v>1074.6</v>
      </c>
      <c r="K374" s="65">
        <v>16.1</v>
      </c>
      <c r="L374" s="54">
        <v>1074.6</v>
      </c>
      <c r="M374" s="72">
        <f>SUM(K374/L374)</f>
        <v>0.014982319002419508</v>
      </c>
      <c r="N374" s="58">
        <v>231.3</v>
      </c>
      <c r="O374" s="58">
        <f>SUM(M374*N374)</f>
        <v>3.4654103852596325</v>
      </c>
      <c r="P374" s="58">
        <f>SUM(M374*60*1000)</f>
        <v>898.9391401451705</v>
      </c>
      <c r="Q374" s="83">
        <f>SUM(O374*60)</f>
        <v>207.92462311557796</v>
      </c>
    </row>
    <row r="375" spans="1:17" s="14" customFormat="1" ht="12.75" customHeight="1">
      <c r="A375" s="377"/>
      <c r="B375" s="162" t="s">
        <v>229</v>
      </c>
      <c r="C375" s="22" t="s">
        <v>239</v>
      </c>
      <c r="D375" s="43">
        <v>50</v>
      </c>
      <c r="E375" s="23" t="s">
        <v>228</v>
      </c>
      <c r="F375" s="79">
        <f>SUM(G375,H375,I375)</f>
        <v>51.795</v>
      </c>
      <c r="G375" s="79">
        <v>3.938</v>
      </c>
      <c r="H375" s="79">
        <v>8</v>
      </c>
      <c r="I375" s="79">
        <v>39.857</v>
      </c>
      <c r="J375" s="54"/>
      <c r="K375" s="65">
        <f>I375</f>
        <v>39.857</v>
      </c>
      <c r="L375" s="54">
        <v>2660.12</v>
      </c>
      <c r="M375" s="72">
        <f>K375/L375</f>
        <v>0.01498315865449679</v>
      </c>
      <c r="N375" s="58">
        <v>236.42</v>
      </c>
      <c r="O375" s="58">
        <f>M375*N375</f>
        <v>3.542318369096131</v>
      </c>
      <c r="P375" s="58">
        <f>M375*60*1000</f>
        <v>898.9895192698074</v>
      </c>
      <c r="Q375" s="83">
        <f>P375*N375/1000</f>
        <v>212.53910214576786</v>
      </c>
    </row>
    <row r="376" spans="1:17" s="14" customFormat="1" ht="12.75" customHeight="1">
      <c r="A376" s="377"/>
      <c r="B376" s="23" t="s">
        <v>724</v>
      </c>
      <c r="C376" s="182" t="s">
        <v>730</v>
      </c>
      <c r="D376" s="43">
        <v>30</v>
      </c>
      <c r="E376" s="23">
        <v>1993</v>
      </c>
      <c r="F376" s="79">
        <v>32.4</v>
      </c>
      <c r="G376" s="79">
        <v>3.3</v>
      </c>
      <c r="H376" s="79">
        <v>4.9</v>
      </c>
      <c r="I376" s="79">
        <v>24.2</v>
      </c>
      <c r="J376" s="54">
        <v>1614.93</v>
      </c>
      <c r="K376" s="65">
        <v>24.2</v>
      </c>
      <c r="L376" s="54">
        <v>1614.93</v>
      </c>
      <c r="M376" s="72">
        <f>K376/L376</f>
        <v>0.014985169635835608</v>
      </c>
      <c r="N376" s="58">
        <v>303.78</v>
      </c>
      <c r="O376" s="58">
        <f>M376*N376</f>
        <v>4.55219483197414</v>
      </c>
      <c r="P376" s="58">
        <f>M376*60*1000</f>
        <v>899.1101781501364</v>
      </c>
      <c r="Q376" s="83">
        <f>P376*N376/1000</f>
        <v>273.13168991844844</v>
      </c>
    </row>
    <row r="377" spans="1:17" s="14" customFormat="1" ht="12.75" customHeight="1">
      <c r="A377" s="377"/>
      <c r="B377" s="162" t="s">
        <v>408</v>
      </c>
      <c r="C377" s="175" t="s">
        <v>389</v>
      </c>
      <c r="D377" s="176">
        <v>23</v>
      </c>
      <c r="E377" s="177">
        <v>1991</v>
      </c>
      <c r="F377" s="294">
        <v>23.503</v>
      </c>
      <c r="G377" s="294">
        <v>1.53</v>
      </c>
      <c r="H377" s="294">
        <v>3.28</v>
      </c>
      <c r="I377" s="294">
        <v>18.693</v>
      </c>
      <c r="J377" s="178">
        <v>1244.82</v>
      </c>
      <c r="K377" s="179">
        <v>18.693</v>
      </c>
      <c r="L377" s="178">
        <v>1244.82</v>
      </c>
      <c r="M377" s="180">
        <v>0.015016628910203887</v>
      </c>
      <c r="N377" s="181">
        <v>305.85400000000004</v>
      </c>
      <c r="O377" s="181">
        <v>4.5928960187015</v>
      </c>
      <c r="P377" s="181">
        <v>900.9977346122332</v>
      </c>
      <c r="Q377" s="277">
        <v>275.57376112209005</v>
      </c>
    </row>
    <row r="378" spans="1:17" s="14" customFormat="1" ht="12.75" customHeight="1">
      <c r="A378" s="377"/>
      <c r="B378" s="23" t="s">
        <v>819</v>
      </c>
      <c r="C378" s="22" t="s">
        <v>804</v>
      </c>
      <c r="D378" s="43">
        <v>85</v>
      </c>
      <c r="E378" s="23" t="s">
        <v>105</v>
      </c>
      <c r="F378" s="79">
        <f>SUM(G378:I378)</f>
        <v>78</v>
      </c>
      <c r="G378" s="79">
        <v>5.66</v>
      </c>
      <c r="H378" s="79">
        <v>13.86</v>
      </c>
      <c r="I378" s="79">
        <v>58.48</v>
      </c>
      <c r="J378" s="54">
        <v>3854.08</v>
      </c>
      <c r="K378" s="65">
        <v>57.93</v>
      </c>
      <c r="L378" s="54">
        <v>3854.08</v>
      </c>
      <c r="M378" s="184">
        <f aca="true" t="shared" si="56" ref="M378:M383">K378/L378</f>
        <v>0.015030824476917967</v>
      </c>
      <c r="N378" s="185">
        <v>205.5</v>
      </c>
      <c r="O378" s="186">
        <f aca="true" t="shared" si="57" ref="O378:O383">M378*N378</f>
        <v>3.088834430006642</v>
      </c>
      <c r="P378" s="186">
        <f aca="true" t="shared" si="58" ref="P378:P383">M378*60*1000</f>
        <v>901.849468615078</v>
      </c>
      <c r="Q378" s="278">
        <f aca="true" t="shared" si="59" ref="Q378:Q383">P378*N378/1000</f>
        <v>185.33006580039853</v>
      </c>
    </row>
    <row r="379" spans="1:17" s="14" customFormat="1" ht="12.75" customHeight="1">
      <c r="A379" s="377"/>
      <c r="B379" s="23" t="s">
        <v>934</v>
      </c>
      <c r="C379" s="22" t="s">
        <v>907</v>
      </c>
      <c r="D379" s="43">
        <v>40</v>
      </c>
      <c r="E379" s="23"/>
      <c r="F379" s="79">
        <f>SUM(I379+H379+G379)</f>
        <v>43.830999999999996</v>
      </c>
      <c r="G379" s="79">
        <v>3.747</v>
      </c>
      <c r="H379" s="79">
        <v>6.4</v>
      </c>
      <c r="I379" s="79">
        <v>33.684</v>
      </c>
      <c r="J379" s="54">
        <v>2229.19</v>
      </c>
      <c r="K379" s="65">
        <v>33.684</v>
      </c>
      <c r="L379" s="54">
        <v>2229.19</v>
      </c>
      <c r="M379" s="72">
        <f t="shared" si="56"/>
        <v>0.015110421274095074</v>
      </c>
      <c r="N379" s="58">
        <v>206.56</v>
      </c>
      <c r="O379" s="58">
        <f t="shared" si="57"/>
        <v>3.1212086183770786</v>
      </c>
      <c r="P379" s="58">
        <f t="shared" si="58"/>
        <v>906.6252764457045</v>
      </c>
      <c r="Q379" s="83">
        <f t="shared" si="59"/>
        <v>187.27251710262473</v>
      </c>
    </row>
    <row r="380" spans="1:17" s="14" customFormat="1" ht="12.75" customHeight="1">
      <c r="A380" s="377"/>
      <c r="B380" s="162" t="s">
        <v>51</v>
      </c>
      <c r="C380" s="22" t="s">
        <v>34</v>
      </c>
      <c r="D380" s="43">
        <v>20</v>
      </c>
      <c r="E380" s="23" t="s">
        <v>28</v>
      </c>
      <c r="F380" s="79">
        <f>+G380+H380+I380</f>
        <v>18.896999</v>
      </c>
      <c r="G380" s="79">
        <v>1.491568</v>
      </c>
      <c r="H380" s="79">
        <v>3.2</v>
      </c>
      <c r="I380" s="79">
        <v>14.205431</v>
      </c>
      <c r="J380" s="54">
        <v>939.09</v>
      </c>
      <c r="K380" s="65">
        <v>14.205431</v>
      </c>
      <c r="L380" s="54">
        <v>939.09</v>
      </c>
      <c r="M380" s="72">
        <f t="shared" si="56"/>
        <v>0.01512680467260859</v>
      </c>
      <c r="N380" s="58">
        <v>247</v>
      </c>
      <c r="O380" s="58">
        <f t="shared" si="57"/>
        <v>3.7363207541343217</v>
      </c>
      <c r="P380" s="58">
        <f t="shared" si="58"/>
        <v>907.6082803565153</v>
      </c>
      <c r="Q380" s="83">
        <f t="shared" si="59"/>
        <v>224.1792452480593</v>
      </c>
    </row>
    <row r="381" spans="1:17" s="14" customFormat="1" ht="12.75" customHeight="1">
      <c r="A381" s="377"/>
      <c r="B381" s="23" t="s">
        <v>934</v>
      </c>
      <c r="C381" s="22" t="s">
        <v>909</v>
      </c>
      <c r="D381" s="43">
        <v>45</v>
      </c>
      <c r="E381" s="23"/>
      <c r="F381" s="79">
        <f>SUM(I381+H381+G381)</f>
        <v>57.157</v>
      </c>
      <c r="G381" s="79">
        <v>5.916</v>
      </c>
      <c r="H381" s="79">
        <v>7.2</v>
      </c>
      <c r="I381" s="79">
        <v>44.041</v>
      </c>
      <c r="J381" s="54">
        <v>2911.41</v>
      </c>
      <c r="K381" s="65">
        <v>44.041</v>
      </c>
      <c r="L381" s="54">
        <v>2911.41</v>
      </c>
      <c r="M381" s="72">
        <f t="shared" si="56"/>
        <v>0.01512703466705136</v>
      </c>
      <c r="N381" s="58">
        <v>206.56</v>
      </c>
      <c r="O381" s="58">
        <f t="shared" si="57"/>
        <v>3.124640280826129</v>
      </c>
      <c r="P381" s="58">
        <f t="shared" si="58"/>
        <v>907.6220800230815</v>
      </c>
      <c r="Q381" s="83">
        <f t="shared" si="59"/>
        <v>187.4784168495677</v>
      </c>
    </row>
    <row r="382" spans="1:17" s="14" customFormat="1" ht="12.75" customHeight="1">
      <c r="A382" s="377"/>
      <c r="B382" s="23" t="s">
        <v>934</v>
      </c>
      <c r="C382" s="22" t="s">
        <v>904</v>
      </c>
      <c r="D382" s="43">
        <v>50</v>
      </c>
      <c r="E382" s="23">
        <v>1969</v>
      </c>
      <c r="F382" s="79">
        <f>SUM(I382+H382+G382)</f>
        <v>51.4</v>
      </c>
      <c r="G382" s="79">
        <v>5.314</v>
      </c>
      <c r="H382" s="79">
        <v>6.85</v>
      </c>
      <c r="I382" s="79">
        <v>39.236</v>
      </c>
      <c r="J382" s="54">
        <v>2594.32</v>
      </c>
      <c r="K382" s="65">
        <v>39.256</v>
      </c>
      <c r="L382" s="54">
        <v>2594.32</v>
      </c>
      <c r="M382" s="72">
        <f t="shared" si="56"/>
        <v>0.015131518085664064</v>
      </c>
      <c r="N382" s="58">
        <v>206.56</v>
      </c>
      <c r="O382" s="58">
        <f t="shared" si="57"/>
        <v>3.125566375774769</v>
      </c>
      <c r="P382" s="58">
        <f t="shared" si="58"/>
        <v>907.8910851398439</v>
      </c>
      <c r="Q382" s="83">
        <f t="shared" si="59"/>
        <v>187.53398254648616</v>
      </c>
    </row>
    <row r="383" spans="1:17" s="14" customFormat="1" ht="12.75" customHeight="1">
      <c r="A383" s="377"/>
      <c r="B383" s="23" t="s">
        <v>1058</v>
      </c>
      <c r="C383" s="22" t="s">
        <v>1035</v>
      </c>
      <c r="D383" s="43">
        <v>40</v>
      </c>
      <c r="E383" s="23">
        <v>1979</v>
      </c>
      <c r="F383" s="79">
        <v>44.3432</v>
      </c>
      <c r="G383" s="79">
        <v>6.7809</v>
      </c>
      <c r="H383" s="79">
        <v>4</v>
      </c>
      <c r="I383" s="79">
        <v>33.5623</v>
      </c>
      <c r="J383" s="54">
        <v>2213.94</v>
      </c>
      <c r="K383" s="65">
        <v>33.5622</v>
      </c>
      <c r="L383" s="54">
        <v>2213.94</v>
      </c>
      <c r="M383" s="72">
        <f t="shared" si="56"/>
        <v>0.015159489417057371</v>
      </c>
      <c r="N383" s="58">
        <v>249.91</v>
      </c>
      <c r="O383" s="58">
        <f t="shared" si="57"/>
        <v>3.7885080002168077</v>
      </c>
      <c r="P383" s="58">
        <f t="shared" si="58"/>
        <v>909.5693650234423</v>
      </c>
      <c r="Q383" s="83">
        <f t="shared" si="59"/>
        <v>227.31048001300846</v>
      </c>
    </row>
    <row r="384" spans="1:17" s="14" customFormat="1" ht="12.75" customHeight="1">
      <c r="A384" s="377"/>
      <c r="B384" s="23" t="s">
        <v>723</v>
      </c>
      <c r="C384" s="22" t="s">
        <v>699</v>
      </c>
      <c r="D384" s="43">
        <v>21</v>
      </c>
      <c r="E384" s="23">
        <v>1998</v>
      </c>
      <c r="F384" s="79">
        <f>SUM(G384+H384+I384)</f>
        <v>23.2</v>
      </c>
      <c r="G384" s="79">
        <v>1.9</v>
      </c>
      <c r="H384" s="79">
        <v>3.4</v>
      </c>
      <c r="I384" s="79">
        <v>17.9</v>
      </c>
      <c r="J384" s="54">
        <v>1178.27</v>
      </c>
      <c r="K384" s="65">
        <v>17.9</v>
      </c>
      <c r="L384" s="54">
        <v>1178.27</v>
      </c>
      <c r="M384" s="72">
        <f>SUM(K384/L384)</f>
        <v>0.015191764196661206</v>
      </c>
      <c r="N384" s="58">
        <v>231.3</v>
      </c>
      <c r="O384" s="58">
        <f>SUM(M384*N384)</f>
        <v>3.5138550586877373</v>
      </c>
      <c r="P384" s="58">
        <f>SUM(M384*60*1000)</f>
        <v>911.5058517996723</v>
      </c>
      <c r="Q384" s="83">
        <f>SUM(O384*60)</f>
        <v>210.83130352126423</v>
      </c>
    </row>
    <row r="385" spans="1:17" s="14" customFormat="1" ht="12.75" customHeight="1">
      <c r="A385" s="377"/>
      <c r="B385" s="23" t="s">
        <v>819</v>
      </c>
      <c r="C385" s="22" t="s">
        <v>805</v>
      </c>
      <c r="D385" s="43">
        <v>45</v>
      </c>
      <c r="E385" s="23" t="s">
        <v>105</v>
      </c>
      <c r="F385" s="79">
        <f>SUM(G385:I385)</f>
        <v>47.3</v>
      </c>
      <c r="G385" s="79">
        <v>4.05</v>
      </c>
      <c r="H385" s="79">
        <v>7.34</v>
      </c>
      <c r="I385" s="79">
        <v>35.91</v>
      </c>
      <c r="J385" s="54">
        <v>2363.02</v>
      </c>
      <c r="K385" s="65">
        <v>35.91</v>
      </c>
      <c r="L385" s="54">
        <v>2363.02</v>
      </c>
      <c r="M385" s="184">
        <f>K385/L385</f>
        <v>0.015196655127760238</v>
      </c>
      <c r="N385" s="185">
        <v>205.5</v>
      </c>
      <c r="O385" s="186">
        <f>M385*N385</f>
        <v>3.122912628754729</v>
      </c>
      <c r="P385" s="186">
        <f>M385*60*1000</f>
        <v>911.7993076656143</v>
      </c>
      <c r="Q385" s="278">
        <f>P385*N385/1000</f>
        <v>187.37475772528373</v>
      </c>
    </row>
    <row r="386" spans="1:17" s="14" customFormat="1" ht="12.75" customHeight="1">
      <c r="A386" s="377"/>
      <c r="B386" s="23" t="s">
        <v>992</v>
      </c>
      <c r="C386" s="22" t="s">
        <v>958</v>
      </c>
      <c r="D386" s="43">
        <v>20</v>
      </c>
      <c r="E386" s="23">
        <v>1982</v>
      </c>
      <c r="F386" s="79">
        <v>22.305</v>
      </c>
      <c r="G386" s="79">
        <v>2.768653</v>
      </c>
      <c r="H386" s="79">
        <v>3.2</v>
      </c>
      <c r="I386" s="79">
        <v>16.336341</v>
      </c>
      <c r="J386" s="54">
        <v>1071.97</v>
      </c>
      <c r="K386" s="65">
        <v>16.336341</v>
      </c>
      <c r="L386" s="54">
        <v>1071.97</v>
      </c>
      <c r="M386" s="72">
        <v>0.015239550547123521</v>
      </c>
      <c r="N386" s="58">
        <v>264.434</v>
      </c>
      <c r="O386" s="58">
        <v>4.029855309378061</v>
      </c>
      <c r="P386" s="58">
        <v>914.3730328274112</v>
      </c>
      <c r="Q386" s="83">
        <v>241.79131856268367</v>
      </c>
    </row>
    <row r="387" spans="1:17" s="14" customFormat="1" ht="12.75" customHeight="1">
      <c r="A387" s="377"/>
      <c r="B387" s="162" t="s">
        <v>517</v>
      </c>
      <c r="C387" s="199" t="s">
        <v>1087</v>
      </c>
      <c r="D387" s="200">
        <v>10</v>
      </c>
      <c r="E387" s="201">
        <v>1984</v>
      </c>
      <c r="F387" s="296">
        <v>15.561</v>
      </c>
      <c r="G387" s="296">
        <v>1.940142</v>
      </c>
      <c r="H387" s="296">
        <v>4.32</v>
      </c>
      <c r="I387" s="296">
        <v>9.300856</v>
      </c>
      <c r="J387" s="202">
        <v>609.7</v>
      </c>
      <c r="K387" s="203">
        <v>9.300856</v>
      </c>
      <c r="L387" s="202">
        <v>609.7</v>
      </c>
      <c r="M387" s="204">
        <v>0.015254807282269967</v>
      </c>
      <c r="N387" s="205">
        <v>235.113</v>
      </c>
      <c r="O387" s="205">
        <v>3.5866035045563387</v>
      </c>
      <c r="P387" s="205">
        <v>915.288436936198</v>
      </c>
      <c r="Q387" s="280">
        <v>215.1962102733803</v>
      </c>
    </row>
    <row r="388" spans="1:17" s="14" customFormat="1" ht="12.75" customHeight="1">
      <c r="A388" s="377"/>
      <c r="B388" s="162" t="s">
        <v>49</v>
      </c>
      <c r="C388" s="22" t="s">
        <v>35</v>
      </c>
      <c r="D388" s="43">
        <v>50</v>
      </c>
      <c r="E388" s="23" t="s">
        <v>28</v>
      </c>
      <c r="F388" s="79">
        <f>+G388+H388+I388</f>
        <v>51.18</v>
      </c>
      <c r="G388" s="79">
        <v>3.371784</v>
      </c>
      <c r="H388" s="79">
        <v>7.84</v>
      </c>
      <c r="I388" s="79">
        <v>39.968216</v>
      </c>
      <c r="J388" s="54">
        <v>2611.45</v>
      </c>
      <c r="K388" s="65">
        <v>39.968216</v>
      </c>
      <c r="L388" s="54">
        <v>2611.45</v>
      </c>
      <c r="M388" s="72">
        <f>K388/L388</f>
        <v>0.015304989948113117</v>
      </c>
      <c r="N388" s="58">
        <v>247</v>
      </c>
      <c r="O388" s="58">
        <f>M388*N388</f>
        <v>3.78033251718394</v>
      </c>
      <c r="P388" s="58">
        <f>M388*60*1000</f>
        <v>918.2993968867871</v>
      </c>
      <c r="Q388" s="83">
        <f>P388*N388/1000</f>
        <v>226.81995103103642</v>
      </c>
    </row>
    <row r="389" spans="1:17" s="14" customFormat="1" ht="12.75" customHeight="1">
      <c r="A389" s="377"/>
      <c r="B389" s="162" t="s">
        <v>354</v>
      </c>
      <c r="C389" s="22" t="s">
        <v>334</v>
      </c>
      <c r="D389" s="43">
        <v>40</v>
      </c>
      <c r="E389" s="23">
        <v>1992</v>
      </c>
      <c r="F389" s="79">
        <f>G389+H389+I389</f>
        <v>44.5</v>
      </c>
      <c r="G389" s="79">
        <v>3.55</v>
      </c>
      <c r="H389" s="79">
        <v>6.4</v>
      </c>
      <c r="I389" s="79">
        <v>34.55</v>
      </c>
      <c r="J389" s="54">
        <v>2256.03</v>
      </c>
      <c r="K389" s="65">
        <v>34.55</v>
      </c>
      <c r="L389" s="54">
        <v>2256.03</v>
      </c>
      <c r="M389" s="72">
        <f>K389/L389</f>
        <v>0.015314512661622405</v>
      </c>
      <c r="N389" s="58">
        <v>209.8</v>
      </c>
      <c r="O389" s="58">
        <f>M389*N389*1.09</f>
        <v>3.5021533844851356</v>
      </c>
      <c r="P389" s="58">
        <f>M389*60*1000</f>
        <v>918.8707596973443</v>
      </c>
      <c r="Q389" s="83">
        <f>P389*N389/1000</f>
        <v>192.77908538450282</v>
      </c>
    </row>
    <row r="390" spans="1:17" s="14" customFormat="1" ht="12.75" customHeight="1">
      <c r="A390" s="377"/>
      <c r="B390" s="162" t="s">
        <v>354</v>
      </c>
      <c r="C390" s="22" t="s">
        <v>337</v>
      </c>
      <c r="D390" s="43">
        <v>50</v>
      </c>
      <c r="E390" s="23">
        <v>1980</v>
      </c>
      <c r="F390" s="79">
        <f>G390+H390+I390</f>
        <v>51.7</v>
      </c>
      <c r="G390" s="79">
        <v>3.63</v>
      </c>
      <c r="H390" s="79">
        <v>8</v>
      </c>
      <c r="I390" s="79">
        <v>40.07</v>
      </c>
      <c r="J390" s="54">
        <v>2615.04</v>
      </c>
      <c r="K390" s="65">
        <v>40.07</v>
      </c>
      <c r="L390" s="54">
        <v>2615.04</v>
      </c>
      <c r="M390" s="72">
        <f>K390/L390</f>
        <v>0.015322901370533529</v>
      </c>
      <c r="N390" s="58">
        <v>209.8</v>
      </c>
      <c r="O390" s="58">
        <f>M390*N390*1.09</f>
        <v>3.504071731216349</v>
      </c>
      <c r="P390" s="58">
        <f>M390*60*1000</f>
        <v>919.3740822320118</v>
      </c>
      <c r="Q390" s="83">
        <f>P390*N390/1000</f>
        <v>192.88468245227608</v>
      </c>
    </row>
    <row r="391" spans="1:17" s="14" customFormat="1" ht="12.75" customHeight="1">
      <c r="A391" s="377"/>
      <c r="B391" s="23" t="s">
        <v>723</v>
      </c>
      <c r="C391" s="22" t="s">
        <v>700</v>
      </c>
      <c r="D391" s="43">
        <v>20</v>
      </c>
      <c r="E391" s="23">
        <v>1997</v>
      </c>
      <c r="F391" s="79">
        <f>SUM(G391+H391+I391)</f>
        <v>22.9</v>
      </c>
      <c r="G391" s="79">
        <v>1.5</v>
      </c>
      <c r="H391" s="79">
        <v>3.2</v>
      </c>
      <c r="I391" s="79">
        <v>18.2</v>
      </c>
      <c r="J391" s="54">
        <v>1186.4</v>
      </c>
      <c r="K391" s="65">
        <v>18.2</v>
      </c>
      <c r="L391" s="54">
        <v>1186.4</v>
      </c>
      <c r="M391" s="72">
        <f>SUM(K391/L391)</f>
        <v>0.015340525960890085</v>
      </c>
      <c r="N391" s="58">
        <v>231.3</v>
      </c>
      <c r="O391" s="58">
        <f>SUM(M391*N391)</f>
        <v>3.548263654753877</v>
      </c>
      <c r="P391" s="58">
        <f>SUM(M391*60*1000)</f>
        <v>920.4315576534051</v>
      </c>
      <c r="Q391" s="83">
        <f>SUM(O391*60)</f>
        <v>212.89581928523262</v>
      </c>
    </row>
    <row r="392" spans="1:17" s="14" customFormat="1" ht="12.75" customHeight="1">
      <c r="A392" s="377"/>
      <c r="B392" s="162" t="s">
        <v>301</v>
      </c>
      <c r="C392" s="22" t="s">
        <v>307</v>
      </c>
      <c r="D392" s="43">
        <v>19</v>
      </c>
      <c r="E392" s="23">
        <v>1978</v>
      </c>
      <c r="F392" s="79">
        <f>SUM(G392:I392)</f>
        <v>14.8</v>
      </c>
      <c r="G392" s="79">
        <v>0</v>
      </c>
      <c r="H392" s="79">
        <v>0</v>
      </c>
      <c r="I392" s="79">
        <v>14.8</v>
      </c>
      <c r="J392" s="54">
        <v>961.74</v>
      </c>
      <c r="K392" s="65">
        <v>14.8</v>
      </c>
      <c r="L392" s="54">
        <v>961.74</v>
      </c>
      <c r="M392" s="72">
        <f>K392/L392</f>
        <v>0.015388774512862104</v>
      </c>
      <c r="N392" s="58">
        <v>290.8</v>
      </c>
      <c r="O392" s="58">
        <f>M392*N392</f>
        <v>4.4750556283403</v>
      </c>
      <c r="P392" s="58">
        <f>M392*60*1000</f>
        <v>923.3264707717262</v>
      </c>
      <c r="Q392" s="83">
        <f>P392*N392/1000</f>
        <v>268.503337700418</v>
      </c>
    </row>
    <row r="393" spans="1:17" s="14" customFormat="1" ht="12.75" customHeight="1">
      <c r="A393" s="377"/>
      <c r="B393" s="23" t="s">
        <v>934</v>
      </c>
      <c r="C393" s="22" t="s">
        <v>908</v>
      </c>
      <c r="D393" s="43">
        <v>30</v>
      </c>
      <c r="E393" s="23"/>
      <c r="F393" s="79">
        <f>SUM(I393+H393+G393)</f>
        <v>32.371</v>
      </c>
      <c r="G393" s="79">
        <v>3.103</v>
      </c>
      <c r="H393" s="79">
        <v>4.8</v>
      </c>
      <c r="I393" s="79">
        <v>24.468</v>
      </c>
      <c r="J393" s="54">
        <v>1589.99</v>
      </c>
      <c r="K393" s="65">
        <v>24.468</v>
      </c>
      <c r="L393" s="54">
        <v>1589.99</v>
      </c>
      <c r="M393" s="72">
        <f>K393/L393</f>
        <v>0.015388776030037925</v>
      </c>
      <c r="N393" s="58">
        <v>206.56</v>
      </c>
      <c r="O393" s="58">
        <f>M393*N393</f>
        <v>3.1787055767646337</v>
      </c>
      <c r="P393" s="58">
        <f>M393*60*1000</f>
        <v>923.3265618022755</v>
      </c>
      <c r="Q393" s="83">
        <f>P393*N393/1000</f>
        <v>190.72233460587802</v>
      </c>
    </row>
    <row r="394" spans="1:17" s="14" customFormat="1" ht="12.75" customHeight="1">
      <c r="A394" s="377"/>
      <c r="B394" s="162" t="s">
        <v>472</v>
      </c>
      <c r="C394" s="209" t="s">
        <v>453</v>
      </c>
      <c r="D394" s="210">
        <v>8</v>
      </c>
      <c r="E394" s="211">
        <v>1975</v>
      </c>
      <c r="F394" s="293">
        <v>4.762</v>
      </c>
      <c r="G394" s="293">
        <v>0</v>
      </c>
      <c r="H394" s="293">
        <v>0</v>
      </c>
      <c r="I394" s="293">
        <v>4.762</v>
      </c>
      <c r="J394" s="171">
        <v>309.07</v>
      </c>
      <c r="K394" s="172">
        <v>4.762</v>
      </c>
      <c r="L394" s="171">
        <v>309.07</v>
      </c>
      <c r="M394" s="173">
        <v>0.015407512861164136</v>
      </c>
      <c r="N394" s="174">
        <v>280.78400000000005</v>
      </c>
      <c r="O394" s="174">
        <v>4.326183091209112</v>
      </c>
      <c r="P394" s="174">
        <v>924.4507716698482</v>
      </c>
      <c r="Q394" s="276">
        <v>259.57098547254674</v>
      </c>
    </row>
    <row r="395" spans="1:17" s="14" customFormat="1" ht="12.75" customHeight="1">
      <c r="A395" s="377"/>
      <c r="B395" s="23" t="s">
        <v>850</v>
      </c>
      <c r="C395" s="22" t="s">
        <v>827</v>
      </c>
      <c r="D395" s="43">
        <v>28</v>
      </c>
      <c r="E395" s="23">
        <v>1985</v>
      </c>
      <c r="F395" s="79">
        <v>24.6</v>
      </c>
      <c r="G395" s="79">
        <v>2.6</v>
      </c>
      <c r="H395" s="79">
        <v>4.48</v>
      </c>
      <c r="I395" s="79">
        <v>17.5</v>
      </c>
      <c r="J395" s="54">
        <v>1135.1</v>
      </c>
      <c r="K395" s="65">
        <v>17.5</v>
      </c>
      <c r="L395" s="54">
        <v>1135.1</v>
      </c>
      <c r="M395" s="72">
        <f>K395/L395</f>
        <v>0.015417143863976744</v>
      </c>
      <c r="N395" s="58">
        <v>308.6</v>
      </c>
      <c r="O395" s="58">
        <f>M395*N395</f>
        <v>4.757730596423223</v>
      </c>
      <c r="P395" s="58">
        <f>M395*60*1000</f>
        <v>925.0286318386046</v>
      </c>
      <c r="Q395" s="83">
        <f>P395*N395/1000</f>
        <v>285.4638357853934</v>
      </c>
    </row>
    <row r="396" spans="1:17" s="14" customFormat="1" ht="12.75" customHeight="1">
      <c r="A396" s="377"/>
      <c r="B396" s="23" t="s">
        <v>934</v>
      </c>
      <c r="C396" s="22" t="s">
        <v>913</v>
      </c>
      <c r="D396" s="43">
        <v>41</v>
      </c>
      <c r="E396" s="23">
        <v>1981</v>
      </c>
      <c r="F396" s="79">
        <f>SUM(I396+H396+G396)</f>
        <v>44.945</v>
      </c>
      <c r="G396" s="79">
        <v>3.864</v>
      </c>
      <c r="H396" s="79">
        <v>6.41</v>
      </c>
      <c r="I396" s="79">
        <v>34.671</v>
      </c>
      <c r="J396" s="54">
        <v>2246.86</v>
      </c>
      <c r="K396" s="65">
        <v>34.671</v>
      </c>
      <c r="L396" s="54">
        <v>2246.86</v>
      </c>
      <c r="M396" s="72">
        <f>K396/L396</f>
        <v>0.015430867966851516</v>
      </c>
      <c r="N396" s="58">
        <v>206.56</v>
      </c>
      <c r="O396" s="58">
        <f>M396*N396</f>
        <v>3.187400087232849</v>
      </c>
      <c r="P396" s="58">
        <f>M396*60*1000</f>
        <v>925.8520780110911</v>
      </c>
      <c r="Q396" s="83">
        <f>P396*N396/1000</f>
        <v>191.24400523397097</v>
      </c>
    </row>
    <row r="397" spans="1:17" s="14" customFormat="1" ht="12.75" customHeight="1">
      <c r="A397" s="377"/>
      <c r="B397" s="23" t="s">
        <v>992</v>
      </c>
      <c r="C397" s="22" t="s">
        <v>959</v>
      </c>
      <c r="D397" s="43">
        <v>20</v>
      </c>
      <c r="E397" s="23">
        <v>1991</v>
      </c>
      <c r="F397" s="79">
        <v>23.106</v>
      </c>
      <c r="G397" s="79">
        <v>3.3353</v>
      </c>
      <c r="H397" s="79">
        <v>3.2</v>
      </c>
      <c r="I397" s="79">
        <v>16.570698</v>
      </c>
      <c r="J397" s="54">
        <v>1071.33</v>
      </c>
      <c r="K397" s="65">
        <v>16.570698</v>
      </c>
      <c r="L397" s="54">
        <v>1071.33</v>
      </c>
      <c r="M397" s="72">
        <v>0.01546740780151774</v>
      </c>
      <c r="N397" s="58">
        <v>264.434</v>
      </c>
      <c r="O397" s="58">
        <v>4.090108514586542</v>
      </c>
      <c r="P397" s="58">
        <v>928.0444680910645</v>
      </c>
      <c r="Q397" s="83">
        <v>245.40651087519257</v>
      </c>
    </row>
    <row r="398" spans="1:17" s="14" customFormat="1" ht="12.75" customHeight="1">
      <c r="A398" s="377"/>
      <c r="B398" s="23" t="s">
        <v>934</v>
      </c>
      <c r="C398" s="22" t="s">
        <v>905</v>
      </c>
      <c r="D398" s="43">
        <v>30</v>
      </c>
      <c r="E398" s="23">
        <v>1988</v>
      </c>
      <c r="F398" s="79">
        <f>SUM(I398+H398+G398)</f>
        <v>33.019</v>
      </c>
      <c r="G398" s="79">
        <v>3.54</v>
      </c>
      <c r="H398" s="79">
        <v>4.8</v>
      </c>
      <c r="I398" s="79">
        <v>24.679</v>
      </c>
      <c r="J398" s="54">
        <v>1594.58</v>
      </c>
      <c r="K398" s="65">
        <v>24.679</v>
      </c>
      <c r="L398" s="54">
        <v>1594.58</v>
      </c>
      <c r="M398" s="72">
        <f>K398/L398</f>
        <v>0.015476802669041377</v>
      </c>
      <c r="N398" s="58">
        <v>206.56</v>
      </c>
      <c r="O398" s="58">
        <f>M398*N398</f>
        <v>3.196888359317187</v>
      </c>
      <c r="P398" s="58">
        <f>M398*60*1000</f>
        <v>928.6081601424826</v>
      </c>
      <c r="Q398" s="83">
        <f>P398*N398/1000</f>
        <v>191.8133015590312</v>
      </c>
    </row>
    <row r="399" spans="1:17" s="14" customFormat="1" ht="12.75" customHeight="1">
      <c r="A399" s="377"/>
      <c r="B399" s="162" t="s">
        <v>472</v>
      </c>
      <c r="C399" s="209" t="s">
        <v>452</v>
      </c>
      <c r="D399" s="210">
        <v>5</v>
      </c>
      <c r="E399" s="211">
        <v>1951</v>
      </c>
      <c r="F399" s="293">
        <v>4.2905</v>
      </c>
      <c r="G399" s="293">
        <v>0.765</v>
      </c>
      <c r="H399" s="293">
        <v>0.05</v>
      </c>
      <c r="I399" s="293">
        <v>3.4755</v>
      </c>
      <c r="J399" s="171">
        <v>223.63</v>
      </c>
      <c r="K399" s="172">
        <v>3.4755</v>
      </c>
      <c r="L399" s="171">
        <v>223.63</v>
      </c>
      <c r="M399" s="173">
        <v>0.01554129589053347</v>
      </c>
      <c r="N399" s="174">
        <v>274.68</v>
      </c>
      <c r="O399" s="174">
        <v>4.268883155211734</v>
      </c>
      <c r="P399" s="174">
        <v>932.4777534320082</v>
      </c>
      <c r="Q399" s="276">
        <v>256.132989312704</v>
      </c>
    </row>
    <row r="400" spans="1:17" s="14" customFormat="1" ht="12.75" customHeight="1">
      <c r="A400" s="377"/>
      <c r="B400" s="23" t="s">
        <v>1058</v>
      </c>
      <c r="C400" s="22" t="s">
        <v>1036</v>
      </c>
      <c r="D400" s="43">
        <v>103</v>
      </c>
      <c r="E400" s="23">
        <v>1967</v>
      </c>
      <c r="F400" s="79">
        <v>58.2</v>
      </c>
      <c r="G400" s="79">
        <v>11.7882</v>
      </c>
      <c r="H400" s="79"/>
      <c r="I400" s="79">
        <v>46.4118</v>
      </c>
      <c r="J400" s="54">
        <v>2985.91</v>
      </c>
      <c r="K400" s="65">
        <v>46.4118</v>
      </c>
      <c r="L400" s="54">
        <v>2985.91</v>
      </c>
      <c r="M400" s="72">
        <f>K400/L400</f>
        <v>0.015543603122666122</v>
      </c>
      <c r="N400" s="58">
        <v>249.91</v>
      </c>
      <c r="O400" s="58">
        <f>M400*N400</f>
        <v>3.8845018563854903</v>
      </c>
      <c r="P400" s="58">
        <f>M400*60*1000</f>
        <v>932.6161873599673</v>
      </c>
      <c r="Q400" s="83">
        <f>P400*N400/1000</f>
        <v>233.07011138312944</v>
      </c>
    </row>
    <row r="401" spans="1:17" s="14" customFormat="1" ht="12.75" customHeight="1">
      <c r="A401" s="377"/>
      <c r="B401" s="162" t="s">
        <v>104</v>
      </c>
      <c r="C401" s="22" t="s">
        <v>79</v>
      </c>
      <c r="D401" s="43">
        <v>55</v>
      </c>
      <c r="E401" s="23">
        <v>1985</v>
      </c>
      <c r="F401" s="79">
        <v>55.252</v>
      </c>
      <c r="G401" s="79">
        <v>4.774</v>
      </c>
      <c r="H401" s="79">
        <v>8.8</v>
      </c>
      <c r="I401" s="79">
        <v>41.678</v>
      </c>
      <c r="J401" s="54">
        <v>2679.72</v>
      </c>
      <c r="K401" s="65">
        <v>41.678</v>
      </c>
      <c r="L401" s="54">
        <v>2679.72</v>
      </c>
      <c r="M401" s="72">
        <f>K401/L401</f>
        <v>0.015553117489887002</v>
      </c>
      <c r="N401" s="58">
        <v>281.111</v>
      </c>
      <c r="O401" s="58">
        <f>M401*N401</f>
        <v>4.372152410699625</v>
      </c>
      <c r="P401" s="58">
        <f>M401*60*1000</f>
        <v>933.1870493932201</v>
      </c>
      <c r="Q401" s="83">
        <f>P401*N401/1000</f>
        <v>262.3291446419775</v>
      </c>
    </row>
    <row r="402" spans="1:17" s="14" customFormat="1" ht="12.75" customHeight="1">
      <c r="A402" s="377"/>
      <c r="B402" s="23" t="s">
        <v>992</v>
      </c>
      <c r="C402" s="22" t="s">
        <v>960</v>
      </c>
      <c r="D402" s="43">
        <v>40</v>
      </c>
      <c r="E402" s="23">
        <v>1983</v>
      </c>
      <c r="F402" s="79">
        <v>46.178</v>
      </c>
      <c r="G402" s="79">
        <v>5.660074</v>
      </c>
      <c r="H402" s="79">
        <v>6.4</v>
      </c>
      <c r="I402" s="79">
        <v>34.117925</v>
      </c>
      <c r="J402" s="54">
        <v>2186.72</v>
      </c>
      <c r="K402" s="65">
        <v>34.117925</v>
      </c>
      <c r="L402" s="54">
        <v>2186.72</v>
      </c>
      <c r="M402" s="72">
        <v>0.015602329059047342</v>
      </c>
      <c r="N402" s="58">
        <v>264.434</v>
      </c>
      <c r="O402" s="58">
        <v>4.125786282400125</v>
      </c>
      <c r="P402" s="58">
        <v>936.1397435428405</v>
      </c>
      <c r="Q402" s="83">
        <v>247.5471769440075</v>
      </c>
    </row>
    <row r="403" spans="1:17" s="14" customFormat="1" ht="12.75" customHeight="1">
      <c r="A403" s="377"/>
      <c r="B403" s="23" t="s">
        <v>655</v>
      </c>
      <c r="C403" s="163" t="s">
        <v>634</v>
      </c>
      <c r="D403" s="164">
        <v>18</v>
      </c>
      <c r="E403" s="165" t="s">
        <v>105</v>
      </c>
      <c r="F403" s="292">
        <v>19.69</v>
      </c>
      <c r="G403" s="292">
        <v>1.98</v>
      </c>
      <c r="H403" s="292">
        <v>2.88</v>
      </c>
      <c r="I403" s="292">
        <v>14.83</v>
      </c>
      <c r="J403" s="166">
        <v>946.37</v>
      </c>
      <c r="K403" s="167">
        <v>14.83</v>
      </c>
      <c r="L403" s="166">
        <v>946.37</v>
      </c>
      <c r="M403" s="72">
        <f>K403/L403</f>
        <v>0.015670403753288882</v>
      </c>
      <c r="N403" s="58">
        <v>219.7</v>
      </c>
      <c r="O403" s="58">
        <f>M403*N403</f>
        <v>3.442787704597567</v>
      </c>
      <c r="P403" s="58">
        <f>M403*60*1000</f>
        <v>940.224225197333</v>
      </c>
      <c r="Q403" s="83">
        <f>P403*N403/1000</f>
        <v>206.56726227585403</v>
      </c>
    </row>
    <row r="404" spans="1:17" s="14" customFormat="1" ht="12.75" customHeight="1">
      <c r="A404" s="377"/>
      <c r="B404" s="23" t="s">
        <v>992</v>
      </c>
      <c r="C404" s="22" t="s">
        <v>961</v>
      </c>
      <c r="D404" s="43">
        <v>36</v>
      </c>
      <c r="E404" s="23">
        <v>1986</v>
      </c>
      <c r="F404" s="79">
        <v>42.718</v>
      </c>
      <c r="G404" s="79">
        <v>5.642199</v>
      </c>
      <c r="H404" s="79">
        <v>5.76</v>
      </c>
      <c r="I404" s="79">
        <v>31.315811</v>
      </c>
      <c r="J404" s="54">
        <v>1988.92</v>
      </c>
      <c r="K404" s="65">
        <v>31.315811</v>
      </c>
      <c r="L404" s="54">
        <v>1988.92</v>
      </c>
      <c r="M404" s="72">
        <v>0.01574513353981055</v>
      </c>
      <c r="N404" s="58">
        <v>264.434</v>
      </c>
      <c r="O404" s="58">
        <v>4.163548642466263</v>
      </c>
      <c r="P404" s="58">
        <v>944.7080123886329</v>
      </c>
      <c r="Q404" s="83">
        <v>249.81291854797578</v>
      </c>
    </row>
    <row r="405" spans="1:17" s="14" customFormat="1" ht="12.75" customHeight="1">
      <c r="A405" s="377"/>
      <c r="B405" s="162" t="s">
        <v>301</v>
      </c>
      <c r="C405" s="22" t="s">
        <v>308</v>
      </c>
      <c r="D405" s="43">
        <v>17</v>
      </c>
      <c r="E405" s="23">
        <v>1973</v>
      </c>
      <c r="F405" s="79">
        <f>SUM(G405:I405)</f>
        <v>20.77</v>
      </c>
      <c r="G405" s="79">
        <v>0</v>
      </c>
      <c r="H405" s="79">
        <v>0</v>
      </c>
      <c r="I405" s="79">
        <v>20.77</v>
      </c>
      <c r="J405" s="54">
        <v>1317.97</v>
      </c>
      <c r="K405" s="65">
        <v>20.77</v>
      </c>
      <c r="L405" s="54">
        <v>1317.97</v>
      </c>
      <c r="M405" s="72">
        <f aca="true" t="shared" si="60" ref="M405:M411">K405/L405</f>
        <v>0.0157590840459191</v>
      </c>
      <c r="N405" s="58">
        <v>290.8</v>
      </c>
      <c r="O405" s="58">
        <f>M405*N405</f>
        <v>4.582741640553275</v>
      </c>
      <c r="P405" s="58">
        <f aca="true" t="shared" si="61" ref="P405:P411">M405*60*1000</f>
        <v>945.545042755146</v>
      </c>
      <c r="Q405" s="83">
        <f>P405*N405/1000</f>
        <v>274.96449843319647</v>
      </c>
    </row>
    <row r="406" spans="1:17" s="14" customFormat="1" ht="12.75" customHeight="1">
      <c r="A406" s="377"/>
      <c r="B406" s="162" t="s">
        <v>104</v>
      </c>
      <c r="C406" s="22" t="s">
        <v>80</v>
      </c>
      <c r="D406" s="43">
        <v>32</v>
      </c>
      <c r="E406" s="23">
        <v>1986</v>
      </c>
      <c r="F406" s="79">
        <v>36.812</v>
      </c>
      <c r="G406" s="79">
        <v>3.991</v>
      </c>
      <c r="H406" s="79">
        <v>4.8</v>
      </c>
      <c r="I406" s="79">
        <v>28.021</v>
      </c>
      <c r="J406" s="54">
        <v>1810.7</v>
      </c>
      <c r="K406" s="65">
        <v>26.342</v>
      </c>
      <c r="L406" s="54">
        <v>1666.74</v>
      </c>
      <c r="M406" s="72">
        <f t="shared" si="60"/>
        <v>0.01580450460179752</v>
      </c>
      <c r="N406" s="58">
        <v>281.111</v>
      </c>
      <c r="O406" s="58">
        <f>M406*N406</f>
        <v>4.442820093115902</v>
      </c>
      <c r="P406" s="58">
        <f t="shared" si="61"/>
        <v>948.270276107851</v>
      </c>
      <c r="Q406" s="83">
        <f>P406*N406/1000</f>
        <v>266.56920558695407</v>
      </c>
    </row>
    <row r="407" spans="1:17" s="14" customFormat="1" ht="12.75" customHeight="1">
      <c r="A407" s="377"/>
      <c r="B407" s="162" t="s">
        <v>50</v>
      </c>
      <c r="C407" s="22" t="s">
        <v>36</v>
      </c>
      <c r="D407" s="43">
        <v>100</v>
      </c>
      <c r="E407" s="23" t="s">
        <v>28</v>
      </c>
      <c r="F407" s="79">
        <f>+G407+H407+I407</f>
        <v>88.172999</v>
      </c>
      <c r="G407" s="79">
        <v>4.515976</v>
      </c>
      <c r="H407" s="79">
        <v>13.85</v>
      </c>
      <c r="I407" s="79">
        <v>69.807023</v>
      </c>
      <c r="J407" s="54">
        <v>4407.59</v>
      </c>
      <c r="K407" s="65">
        <v>69.807023</v>
      </c>
      <c r="L407" s="54">
        <v>4407.59</v>
      </c>
      <c r="M407" s="72">
        <f t="shared" si="60"/>
        <v>0.015837912101624697</v>
      </c>
      <c r="N407" s="58">
        <v>247</v>
      </c>
      <c r="O407" s="58">
        <f>M407*N407</f>
        <v>3.9119642891013005</v>
      </c>
      <c r="P407" s="58">
        <f t="shared" si="61"/>
        <v>950.2747260974819</v>
      </c>
      <c r="Q407" s="83">
        <f>P407*N407/1000</f>
        <v>234.71785734607803</v>
      </c>
    </row>
    <row r="408" spans="1:17" s="14" customFormat="1" ht="12.75" customHeight="1">
      <c r="A408" s="377"/>
      <c r="B408" s="162" t="s">
        <v>354</v>
      </c>
      <c r="C408" s="22" t="s">
        <v>335</v>
      </c>
      <c r="D408" s="43">
        <v>40</v>
      </c>
      <c r="E408" s="23">
        <v>1992</v>
      </c>
      <c r="F408" s="79">
        <f>G408+H408+I408</f>
        <v>47.300000000000004</v>
      </c>
      <c r="G408" s="79">
        <v>4.45</v>
      </c>
      <c r="H408" s="79">
        <v>6.4</v>
      </c>
      <c r="I408" s="79">
        <v>36.45</v>
      </c>
      <c r="J408" s="54">
        <v>2289.49</v>
      </c>
      <c r="K408" s="65">
        <v>36.45</v>
      </c>
      <c r="L408" s="54">
        <v>2289.49</v>
      </c>
      <c r="M408" s="72">
        <f t="shared" si="60"/>
        <v>0.015920576198192614</v>
      </c>
      <c r="N408" s="58">
        <v>209.8</v>
      </c>
      <c r="O408" s="58">
        <f>M408*N408*1.09</f>
        <v>3.640749206155084</v>
      </c>
      <c r="P408" s="58">
        <f t="shared" si="61"/>
        <v>955.2345718915568</v>
      </c>
      <c r="Q408" s="83">
        <f>P408*N408/1000</f>
        <v>200.4082131828486</v>
      </c>
    </row>
    <row r="409" spans="1:17" s="14" customFormat="1" ht="12.75" customHeight="1">
      <c r="A409" s="377"/>
      <c r="B409" s="23" t="s">
        <v>696</v>
      </c>
      <c r="C409" s="22" t="s">
        <v>658</v>
      </c>
      <c r="D409" s="43">
        <v>45</v>
      </c>
      <c r="E409" s="23">
        <v>1995</v>
      </c>
      <c r="F409" s="79">
        <v>57.39</v>
      </c>
      <c r="G409" s="96">
        <v>5.1003</v>
      </c>
      <c r="H409" s="79">
        <v>7.04</v>
      </c>
      <c r="I409" s="79">
        <v>45.2497</v>
      </c>
      <c r="J409" s="54">
        <v>2837.24</v>
      </c>
      <c r="K409" s="65">
        <v>45.2497</v>
      </c>
      <c r="L409" s="54">
        <v>2837.24</v>
      </c>
      <c r="M409" s="72">
        <f t="shared" si="60"/>
        <v>0.01594849219664181</v>
      </c>
      <c r="N409" s="58">
        <v>204.92</v>
      </c>
      <c r="O409" s="58">
        <f>K409*N409/J409</f>
        <v>3.2681650209358386</v>
      </c>
      <c r="P409" s="58">
        <f t="shared" si="61"/>
        <v>956.9095317985086</v>
      </c>
      <c r="Q409" s="83">
        <f>O409*60</f>
        <v>196.0899012561503</v>
      </c>
    </row>
    <row r="410" spans="1:17" s="14" customFormat="1" ht="12.75" customHeight="1">
      <c r="A410" s="377"/>
      <c r="B410" s="162" t="s">
        <v>50</v>
      </c>
      <c r="C410" s="22" t="s">
        <v>37</v>
      </c>
      <c r="D410" s="43">
        <v>75</v>
      </c>
      <c r="E410" s="23" t="s">
        <v>28</v>
      </c>
      <c r="F410" s="79">
        <f>+G410+H410+I410</f>
        <v>80.200006</v>
      </c>
      <c r="G410" s="79">
        <v>5.687916</v>
      </c>
      <c r="H410" s="79">
        <v>10.8</v>
      </c>
      <c r="I410" s="79">
        <v>63.71209</v>
      </c>
      <c r="J410" s="54">
        <v>3983.3</v>
      </c>
      <c r="K410" s="65">
        <v>63.71209</v>
      </c>
      <c r="L410" s="54">
        <v>3983.3</v>
      </c>
      <c r="M410" s="72">
        <f t="shared" si="60"/>
        <v>0.01599480079331208</v>
      </c>
      <c r="N410" s="58">
        <v>247</v>
      </c>
      <c r="O410" s="58">
        <f>M410*N410</f>
        <v>3.9507157959480836</v>
      </c>
      <c r="P410" s="58">
        <f t="shared" si="61"/>
        <v>959.6880475987248</v>
      </c>
      <c r="Q410" s="83">
        <f>P410*N410/1000</f>
        <v>237.042947756885</v>
      </c>
    </row>
    <row r="411" spans="1:17" s="14" customFormat="1" ht="12.75" customHeight="1">
      <c r="A411" s="377"/>
      <c r="B411" s="162" t="s">
        <v>227</v>
      </c>
      <c r="C411" s="22" t="s">
        <v>203</v>
      </c>
      <c r="D411" s="43">
        <v>34</v>
      </c>
      <c r="E411" s="23" t="s">
        <v>105</v>
      </c>
      <c r="F411" s="79">
        <f>SUM(G411:I411)</f>
        <v>31.96</v>
      </c>
      <c r="G411" s="79">
        <v>3.51292</v>
      </c>
      <c r="H411" s="79">
        <v>0.33</v>
      </c>
      <c r="I411" s="79">
        <v>28.11708</v>
      </c>
      <c r="J411" s="54">
        <v>1753.64</v>
      </c>
      <c r="K411" s="65">
        <v>28.11708</v>
      </c>
      <c r="L411" s="54">
        <v>1753.64</v>
      </c>
      <c r="M411" s="72">
        <f t="shared" si="60"/>
        <v>0.01603355306676399</v>
      </c>
      <c r="N411" s="58">
        <v>238.928</v>
      </c>
      <c r="O411" s="58">
        <f>M411*N411</f>
        <v>3.8308647671357865</v>
      </c>
      <c r="P411" s="58">
        <f t="shared" si="61"/>
        <v>962.0131840058393</v>
      </c>
      <c r="Q411" s="83">
        <f>P411*N411/1000</f>
        <v>229.8518860281472</v>
      </c>
    </row>
    <row r="412" spans="1:17" s="14" customFormat="1" ht="12.75" customHeight="1">
      <c r="A412" s="377"/>
      <c r="B412" s="162" t="s">
        <v>505</v>
      </c>
      <c r="C412" s="192" t="s">
        <v>485</v>
      </c>
      <c r="D412" s="193">
        <v>37</v>
      </c>
      <c r="E412" s="194">
        <v>1983</v>
      </c>
      <c r="F412" s="295">
        <v>43.778</v>
      </c>
      <c r="G412" s="295">
        <v>3.911516</v>
      </c>
      <c r="H412" s="295">
        <v>5.76</v>
      </c>
      <c r="I412" s="295">
        <v>34.106484</v>
      </c>
      <c r="J412" s="195">
        <v>2108.85</v>
      </c>
      <c r="K412" s="196">
        <v>34.106484</v>
      </c>
      <c r="L412" s="195">
        <v>2108.85</v>
      </c>
      <c r="M412" s="197">
        <v>0.016173025108471444</v>
      </c>
      <c r="N412" s="198">
        <v>292.19</v>
      </c>
      <c r="O412" s="198">
        <v>4.725596206444271</v>
      </c>
      <c r="P412" s="198">
        <v>970.3815065082867</v>
      </c>
      <c r="Q412" s="279">
        <v>283.53577238665633</v>
      </c>
    </row>
    <row r="413" spans="1:17" s="14" customFormat="1" ht="12.75" customHeight="1">
      <c r="A413" s="377"/>
      <c r="B413" s="23" t="s">
        <v>1058</v>
      </c>
      <c r="C413" s="22" t="s">
        <v>1037</v>
      </c>
      <c r="D413" s="43">
        <v>50</v>
      </c>
      <c r="E413" s="23">
        <v>1988</v>
      </c>
      <c r="F413" s="79">
        <v>46.5556</v>
      </c>
      <c r="G413" s="79">
        <v>9.3346</v>
      </c>
      <c r="H413" s="79">
        <v>5</v>
      </c>
      <c r="I413" s="79">
        <v>32.221</v>
      </c>
      <c r="J413" s="54">
        <v>1988.73</v>
      </c>
      <c r="K413" s="65">
        <v>32.2209</v>
      </c>
      <c r="L413" s="54">
        <v>1988.73</v>
      </c>
      <c r="M413" s="72">
        <f>K413/L413</f>
        <v>0.016201746843462914</v>
      </c>
      <c r="N413" s="58">
        <v>249.91</v>
      </c>
      <c r="O413" s="58">
        <f>M413*N413</f>
        <v>4.048978553649817</v>
      </c>
      <c r="P413" s="58">
        <f>M413*60*1000</f>
        <v>972.1048106077748</v>
      </c>
      <c r="Q413" s="83">
        <f>P413*N413/1000</f>
        <v>242.938713218989</v>
      </c>
    </row>
    <row r="414" spans="1:17" s="14" customFormat="1" ht="22.5">
      <c r="A414" s="377"/>
      <c r="B414" s="361" t="s">
        <v>655</v>
      </c>
      <c r="C414" s="163" t="s">
        <v>624</v>
      </c>
      <c r="D414" s="212">
        <v>4</v>
      </c>
      <c r="E414" s="213" t="s">
        <v>105</v>
      </c>
      <c r="F414" s="362">
        <v>3.54</v>
      </c>
      <c r="G414" s="362">
        <v>0.36</v>
      </c>
      <c r="H414" s="362">
        <v>0.04</v>
      </c>
      <c r="I414" s="362">
        <v>3.14</v>
      </c>
      <c r="J414" s="214">
        <v>193.25</v>
      </c>
      <c r="K414" s="363">
        <v>3.14</v>
      </c>
      <c r="L414" s="214">
        <v>193.25</v>
      </c>
      <c r="M414" s="364">
        <f>K414/L414</f>
        <v>0.016248382923673997</v>
      </c>
      <c r="N414" s="365">
        <v>219.7</v>
      </c>
      <c r="O414" s="365">
        <f>M414*N414</f>
        <v>3.569769728331177</v>
      </c>
      <c r="P414" s="365">
        <f>M414*60*1000</f>
        <v>974.9029754204398</v>
      </c>
      <c r="Q414" s="366">
        <f>P414*N414/1000</f>
        <v>214.18618369987064</v>
      </c>
    </row>
    <row r="415" spans="1:17" s="14" customFormat="1" ht="12.75" customHeight="1">
      <c r="A415" s="377"/>
      <c r="B415" s="23" t="s">
        <v>723</v>
      </c>
      <c r="C415" s="22" t="s">
        <v>703</v>
      </c>
      <c r="D415" s="43">
        <v>40</v>
      </c>
      <c r="E415" s="23">
        <v>1992</v>
      </c>
      <c r="F415" s="79">
        <f>SUM(G415+H415+I415)</f>
        <v>47.699999999999996</v>
      </c>
      <c r="G415" s="79">
        <v>5</v>
      </c>
      <c r="H415" s="79">
        <v>6.4</v>
      </c>
      <c r="I415" s="79">
        <v>36.3</v>
      </c>
      <c r="J415" s="54">
        <v>2227.72</v>
      </c>
      <c r="K415" s="65">
        <v>36.3</v>
      </c>
      <c r="L415" s="54">
        <v>2227.72</v>
      </c>
      <c r="M415" s="72">
        <f>SUM(K415/L415)</f>
        <v>0.016294686944499308</v>
      </c>
      <c r="N415" s="58">
        <v>231.3</v>
      </c>
      <c r="O415" s="58">
        <f>SUM(M415*N415)</f>
        <v>3.76896109026269</v>
      </c>
      <c r="P415" s="58">
        <f>SUM(M415*60*1000)</f>
        <v>977.6812166699584</v>
      </c>
      <c r="Q415" s="83">
        <f>SUM(O415*60)</f>
        <v>226.1376654157614</v>
      </c>
    </row>
    <row r="416" spans="1:17" s="14" customFormat="1" ht="12.75" customHeight="1">
      <c r="A416" s="377"/>
      <c r="B416" s="162" t="s">
        <v>505</v>
      </c>
      <c r="C416" s="192" t="s">
        <v>486</v>
      </c>
      <c r="D416" s="193">
        <v>25</v>
      </c>
      <c r="E416" s="194">
        <v>1982</v>
      </c>
      <c r="F416" s="295">
        <v>28.321</v>
      </c>
      <c r="G416" s="295">
        <v>2.30695</v>
      </c>
      <c r="H416" s="295">
        <v>3.84</v>
      </c>
      <c r="I416" s="295">
        <v>22.17405</v>
      </c>
      <c r="J416" s="195">
        <v>1353.96</v>
      </c>
      <c r="K416" s="196">
        <v>22.17405</v>
      </c>
      <c r="L416" s="195">
        <v>1353.96</v>
      </c>
      <c r="M416" s="197">
        <v>0.016377182486927235</v>
      </c>
      <c r="N416" s="198">
        <v>292.19</v>
      </c>
      <c r="O416" s="198">
        <v>4.7852489508552685</v>
      </c>
      <c r="P416" s="198">
        <v>982.6309492156341</v>
      </c>
      <c r="Q416" s="279">
        <v>287.11493705131613</v>
      </c>
    </row>
    <row r="417" spans="1:17" s="14" customFormat="1" ht="12.75" customHeight="1">
      <c r="A417" s="377"/>
      <c r="B417" s="162" t="s">
        <v>104</v>
      </c>
      <c r="C417" s="22" t="s">
        <v>81</v>
      </c>
      <c r="D417" s="43">
        <v>40</v>
      </c>
      <c r="E417" s="23">
        <v>1991</v>
      </c>
      <c r="F417" s="79">
        <v>47.04</v>
      </c>
      <c r="G417" s="79">
        <v>2.941</v>
      </c>
      <c r="H417" s="79">
        <v>6.4</v>
      </c>
      <c r="I417" s="79">
        <v>37.699</v>
      </c>
      <c r="J417" s="54">
        <v>2268.53</v>
      </c>
      <c r="K417" s="65">
        <v>37.699</v>
      </c>
      <c r="L417" s="54">
        <v>2268.53</v>
      </c>
      <c r="M417" s="72">
        <f>K417/L417</f>
        <v>0.01661825058518071</v>
      </c>
      <c r="N417" s="58">
        <v>281.111</v>
      </c>
      <c r="O417" s="58">
        <f>M417*N417</f>
        <v>4.671573040250735</v>
      </c>
      <c r="P417" s="58">
        <f>M417*60*1000</f>
        <v>997.0950351108427</v>
      </c>
      <c r="Q417" s="83">
        <f>P417*N417/1000</f>
        <v>280.2943824150441</v>
      </c>
    </row>
    <row r="418" spans="1:17" s="14" customFormat="1" ht="12.75" customHeight="1">
      <c r="A418" s="377"/>
      <c r="B418" s="162" t="s">
        <v>505</v>
      </c>
      <c r="C418" s="192" t="s">
        <v>487</v>
      </c>
      <c r="D418" s="193">
        <v>37</v>
      </c>
      <c r="E418" s="194">
        <v>1987</v>
      </c>
      <c r="F418" s="295">
        <v>38.753</v>
      </c>
      <c r="G418" s="295">
        <v>3.353125</v>
      </c>
      <c r="H418" s="295">
        <v>4.84</v>
      </c>
      <c r="I418" s="295">
        <v>30.559873</v>
      </c>
      <c r="J418" s="195">
        <v>1832.06</v>
      </c>
      <c r="K418" s="196">
        <v>30.559873</v>
      </c>
      <c r="L418" s="195">
        <v>1832.06</v>
      </c>
      <c r="M418" s="197">
        <v>0.016680607076187463</v>
      </c>
      <c r="N418" s="198">
        <v>292.19</v>
      </c>
      <c r="O418" s="198">
        <v>4.873906581591215</v>
      </c>
      <c r="P418" s="198">
        <v>1000.8364245712478</v>
      </c>
      <c r="Q418" s="279">
        <v>292.4343948954729</v>
      </c>
    </row>
    <row r="419" spans="1:17" s="14" customFormat="1" ht="12.75" customHeight="1">
      <c r="A419" s="377"/>
      <c r="B419" s="162" t="s">
        <v>505</v>
      </c>
      <c r="C419" s="192" t="s">
        <v>488</v>
      </c>
      <c r="D419" s="193">
        <v>52</v>
      </c>
      <c r="E419" s="194">
        <v>1985</v>
      </c>
      <c r="F419" s="295">
        <v>57.853</v>
      </c>
      <c r="G419" s="295">
        <v>4.3993</v>
      </c>
      <c r="H419" s="295">
        <v>7.6784</v>
      </c>
      <c r="I419" s="295">
        <v>45.7753</v>
      </c>
      <c r="J419" s="195">
        <v>2741.26</v>
      </c>
      <c r="K419" s="196">
        <v>45.7753</v>
      </c>
      <c r="L419" s="195">
        <v>2741.26</v>
      </c>
      <c r="M419" s="197">
        <v>0.016698634934300283</v>
      </c>
      <c r="N419" s="198">
        <v>292.19</v>
      </c>
      <c r="O419" s="198">
        <v>4.8791741414532</v>
      </c>
      <c r="P419" s="198">
        <v>1001.918096058017</v>
      </c>
      <c r="Q419" s="279">
        <v>292.750448487192</v>
      </c>
    </row>
    <row r="420" spans="1:17" s="14" customFormat="1" ht="12.75" customHeight="1">
      <c r="A420" s="377"/>
      <c r="B420" s="162" t="s">
        <v>354</v>
      </c>
      <c r="C420" s="22" t="s">
        <v>336</v>
      </c>
      <c r="D420" s="43">
        <v>39</v>
      </c>
      <c r="E420" s="23">
        <v>1988</v>
      </c>
      <c r="F420" s="79">
        <f>G420+H420+I420</f>
        <v>46.699999999999996</v>
      </c>
      <c r="G420" s="79">
        <v>2.34</v>
      </c>
      <c r="H420" s="79">
        <v>6.24</v>
      </c>
      <c r="I420" s="79">
        <v>38.12</v>
      </c>
      <c r="J420" s="54">
        <v>2275.19</v>
      </c>
      <c r="K420" s="65">
        <v>38.12</v>
      </c>
      <c r="L420" s="54">
        <v>2275.19</v>
      </c>
      <c r="M420" s="72">
        <f aca="true" t="shared" si="62" ref="M420:M428">K420/L420</f>
        <v>0.016754644667038795</v>
      </c>
      <c r="N420" s="58">
        <v>209.8</v>
      </c>
      <c r="O420" s="58">
        <f>M420*N420*1.09</f>
        <v>3.8314856517477662</v>
      </c>
      <c r="P420" s="58">
        <f aca="true" t="shared" si="63" ref="P420:P428">M420*60*1000</f>
        <v>1005.2786800223276</v>
      </c>
      <c r="Q420" s="83">
        <f>P420*N420/1000</f>
        <v>210.90746706868435</v>
      </c>
    </row>
    <row r="421" spans="1:17" s="14" customFormat="1" ht="12.75" customHeight="1">
      <c r="A421" s="377"/>
      <c r="B421" s="162" t="s">
        <v>354</v>
      </c>
      <c r="C421" s="22" t="s">
        <v>339</v>
      </c>
      <c r="D421" s="43">
        <v>24</v>
      </c>
      <c r="E421" s="23">
        <v>1993</v>
      </c>
      <c r="F421" s="79">
        <f>G421+H421+I421</f>
        <v>27.07</v>
      </c>
      <c r="G421" s="79">
        <v>0</v>
      </c>
      <c r="H421" s="79">
        <v>0</v>
      </c>
      <c r="I421" s="79">
        <v>27.07</v>
      </c>
      <c r="J421" s="54">
        <v>1614.06</v>
      </c>
      <c r="K421" s="65">
        <v>27.07</v>
      </c>
      <c r="L421" s="54">
        <v>1614.06</v>
      </c>
      <c r="M421" s="72">
        <f t="shared" si="62"/>
        <v>0.01677137157230834</v>
      </c>
      <c r="N421" s="58">
        <v>209.8</v>
      </c>
      <c r="O421" s="58">
        <f>M421*N421*1.09</f>
        <v>3.8353107938986164</v>
      </c>
      <c r="P421" s="58">
        <f t="shared" si="63"/>
        <v>1006.2822943385004</v>
      </c>
      <c r="Q421" s="83">
        <f>P421*N421/1000</f>
        <v>211.11802535221742</v>
      </c>
    </row>
    <row r="422" spans="1:17" s="14" customFormat="1" ht="12.75" customHeight="1">
      <c r="A422" s="377"/>
      <c r="B422" s="162" t="s">
        <v>301</v>
      </c>
      <c r="C422" s="22" t="s">
        <v>306</v>
      </c>
      <c r="D422" s="43">
        <v>17</v>
      </c>
      <c r="E422" s="23">
        <v>1975</v>
      </c>
      <c r="F422" s="79">
        <f>SUM(G422:I422)</f>
        <v>22.18</v>
      </c>
      <c r="G422" s="79">
        <v>0</v>
      </c>
      <c r="H422" s="79">
        <v>0</v>
      </c>
      <c r="I422" s="79">
        <v>22.18</v>
      </c>
      <c r="J422" s="54">
        <v>1315.92</v>
      </c>
      <c r="K422" s="65">
        <v>22.18</v>
      </c>
      <c r="L422" s="54">
        <v>1315.92</v>
      </c>
      <c r="M422" s="72">
        <f t="shared" si="62"/>
        <v>0.016855127971305246</v>
      </c>
      <c r="N422" s="58">
        <v>290.8</v>
      </c>
      <c r="O422" s="58">
        <f>M422*N422</f>
        <v>4.901471214055565</v>
      </c>
      <c r="P422" s="58">
        <f t="shared" si="63"/>
        <v>1011.3076782783148</v>
      </c>
      <c r="Q422" s="83">
        <f>P422*N422/1000</f>
        <v>294.0882728433339</v>
      </c>
    </row>
    <row r="423" spans="1:17" s="14" customFormat="1" ht="12.75" customHeight="1">
      <c r="A423" s="377"/>
      <c r="B423" s="23" t="s">
        <v>696</v>
      </c>
      <c r="C423" s="22" t="s">
        <v>659</v>
      </c>
      <c r="D423" s="43">
        <v>35</v>
      </c>
      <c r="E423" s="23">
        <v>1993</v>
      </c>
      <c r="F423" s="79">
        <v>44.8</v>
      </c>
      <c r="G423" s="79">
        <v>4.7603</v>
      </c>
      <c r="H423" s="79">
        <v>5.44</v>
      </c>
      <c r="I423" s="79">
        <v>34.59972</v>
      </c>
      <c r="J423" s="54">
        <v>2047.51</v>
      </c>
      <c r="K423" s="65">
        <v>34.59972</v>
      </c>
      <c r="L423" s="54">
        <v>2047.51</v>
      </c>
      <c r="M423" s="72">
        <f t="shared" si="62"/>
        <v>0.016898437614468305</v>
      </c>
      <c r="N423" s="58">
        <v>204.92</v>
      </c>
      <c r="O423" s="58">
        <f>K423*N423/J423</f>
        <v>3.4628278359568445</v>
      </c>
      <c r="P423" s="58">
        <f t="shared" si="63"/>
        <v>1013.9062568680984</v>
      </c>
      <c r="Q423" s="83">
        <f>O423*60</f>
        <v>207.76967015741067</v>
      </c>
    </row>
    <row r="424" spans="1:17" s="14" customFormat="1" ht="12.75" customHeight="1">
      <c r="A424" s="377"/>
      <c r="B424" s="162" t="s">
        <v>354</v>
      </c>
      <c r="C424" s="22" t="s">
        <v>338</v>
      </c>
      <c r="D424" s="43">
        <v>40</v>
      </c>
      <c r="E424" s="23">
        <v>1987</v>
      </c>
      <c r="F424" s="79">
        <f>G424+H424+I424</f>
        <v>47.8</v>
      </c>
      <c r="G424" s="79">
        <v>2.76</v>
      </c>
      <c r="H424" s="79">
        <v>6.4</v>
      </c>
      <c r="I424" s="79">
        <v>38.64</v>
      </c>
      <c r="J424" s="54">
        <v>2272</v>
      </c>
      <c r="K424" s="65">
        <v>38.64</v>
      </c>
      <c r="L424" s="54">
        <v>2272</v>
      </c>
      <c r="M424" s="72">
        <f t="shared" si="62"/>
        <v>0.017007042253521128</v>
      </c>
      <c r="N424" s="58">
        <v>209.8</v>
      </c>
      <c r="O424" s="58">
        <f>M424*N424*1.09</f>
        <v>3.8892044366197194</v>
      </c>
      <c r="P424" s="58">
        <f t="shared" si="63"/>
        <v>1020.4225352112677</v>
      </c>
      <c r="Q424" s="83">
        <f>P424*N424/1000</f>
        <v>214.084647887324</v>
      </c>
    </row>
    <row r="425" spans="1:17" s="14" customFormat="1" ht="12.75" customHeight="1">
      <c r="A425" s="377"/>
      <c r="B425" s="162" t="s">
        <v>104</v>
      </c>
      <c r="C425" s="22" t="s">
        <v>82</v>
      </c>
      <c r="D425" s="43">
        <v>28</v>
      </c>
      <c r="E425" s="23">
        <v>1977</v>
      </c>
      <c r="F425" s="79">
        <v>31.482</v>
      </c>
      <c r="G425" s="79">
        <v>2.522</v>
      </c>
      <c r="H425" s="79">
        <v>4.48</v>
      </c>
      <c r="I425" s="79">
        <v>24.48</v>
      </c>
      <c r="J425" s="54">
        <v>1436.93</v>
      </c>
      <c r="K425" s="65">
        <v>24.48</v>
      </c>
      <c r="L425" s="54">
        <v>1436.99</v>
      </c>
      <c r="M425" s="72">
        <f t="shared" si="62"/>
        <v>0.017035609155248124</v>
      </c>
      <c r="N425" s="58">
        <v>281.111</v>
      </c>
      <c r="O425" s="58">
        <f>M425*N425</f>
        <v>4.788897125240955</v>
      </c>
      <c r="P425" s="58">
        <f t="shared" si="63"/>
        <v>1022.1365493148875</v>
      </c>
      <c r="Q425" s="83">
        <f>P425*N425/1000</f>
        <v>287.33382751445737</v>
      </c>
    </row>
    <row r="426" spans="1:17" s="14" customFormat="1" ht="12.75" customHeight="1">
      <c r="A426" s="377"/>
      <c r="B426" s="162" t="s">
        <v>354</v>
      </c>
      <c r="C426" s="22" t="s">
        <v>333</v>
      </c>
      <c r="D426" s="43">
        <v>40</v>
      </c>
      <c r="E426" s="23">
        <v>1990</v>
      </c>
      <c r="F426" s="79">
        <f>G426+H426+I426</f>
        <v>48.370000000000005</v>
      </c>
      <c r="G426" s="79">
        <v>3.51</v>
      </c>
      <c r="H426" s="79">
        <v>6.4</v>
      </c>
      <c r="I426" s="79">
        <v>38.46</v>
      </c>
      <c r="J426" s="54">
        <v>2247.825</v>
      </c>
      <c r="K426" s="65">
        <v>38.46</v>
      </c>
      <c r="L426" s="54">
        <v>2247.825</v>
      </c>
      <c r="M426" s="72">
        <f t="shared" si="62"/>
        <v>0.017109872877114546</v>
      </c>
      <c r="N426" s="58">
        <v>209.8</v>
      </c>
      <c r="O426" s="58">
        <f>M426*N426*1.09</f>
        <v>3.912719949284309</v>
      </c>
      <c r="P426" s="58">
        <f t="shared" si="63"/>
        <v>1026.592372626873</v>
      </c>
      <c r="Q426" s="83">
        <f>P426*N426/1000</f>
        <v>215.37907977711797</v>
      </c>
    </row>
    <row r="427" spans="1:17" s="14" customFormat="1" ht="12.75" customHeight="1">
      <c r="A427" s="377"/>
      <c r="B427" s="23" t="s">
        <v>819</v>
      </c>
      <c r="C427" s="22" t="s">
        <v>806</v>
      </c>
      <c r="D427" s="43">
        <v>60</v>
      </c>
      <c r="E427" s="23" t="s">
        <v>105</v>
      </c>
      <c r="F427" s="297">
        <f>SUM(G427:I427)</f>
        <v>54.3</v>
      </c>
      <c r="G427" s="297">
        <v>3.24</v>
      </c>
      <c r="H427" s="297">
        <v>9.78</v>
      </c>
      <c r="I427" s="297">
        <v>41.28</v>
      </c>
      <c r="J427" s="54">
        <v>2404.54</v>
      </c>
      <c r="K427" s="215">
        <v>41.28</v>
      </c>
      <c r="L427" s="54">
        <v>2404.54</v>
      </c>
      <c r="M427" s="184">
        <f t="shared" si="62"/>
        <v>0.017167524765651643</v>
      </c>
      <c r="N427" s="185">
        <v>205.5</v>
      </c>
      <c r="O427" s="186">
        <f>M427*N427</f>
        <v>3.5279263393414126</v>
      </c>
      <c r="P427" s="186">
        <f t="shared" si="63"/>
        <v>1030.0514859390985</v>
      </c>
      <c r="Q427" s="278">
        <f>P427*N427/1000</f>
        <v>211.67558036048476</v>
      </c>
    </row>
    <row r="428" spans="1:17" s="14" customFormat="1" ht="12.75" customHeight="1">
      <c r="A428" s="377"/>
      <c r="B428" s="23" t="s">
        <v>696</v>
      </c>
      <c r="C428" s="22" t="s">
        <v>660</v>
      </c>
      <c r="D428" s="43">
        <v>45</v>
      </c>
      <c r="E428" s="23">
        <v>1992</v>
      </c>
      <c r="F428" s="79">
        <v>60.6</v>
      </c>
      <c r="G428" s="79">
        <v>4.5053</v>
      </c>
      <c r="H428" s="79">
        <v>7.2</v>
      </c>
      <c r="I428" s="79">
        <v>48.89474</v>
      </c>
      <c r="J428" s="54">
        <v>2843.99</v>
      </c>
      <c r="K428" s="65">
        <v>48.89474</v>
      </c>
      <c r="L428" s="54">
        <v>2843.99</v>
      </c>
      <c r="M428" s="72">
        <f t="shared" si="62"/>
        <v>0.01719230377040707</v>
      </c>
      <c r="N428" s="58">
        <v>204.92</v>
      </c>
      <c r="O428" s="58">
        <f>K428*N428/J428</f>
        <v>3.523046888631817</v>
      </c>
      <c r="P428" s="58">
        <f t="shared" si="63"/>
        <v>1031.538226224424</v>
      </c>
      <c r="Q428" s="83">
        <f>O428*60</f>
        <v>211.382813317909</v>
      </c>
    </row>
    <row r="429" spans="1:17" s="14" customFormat="1" ht="12.75" customHeight="1">
      <c r="A429" s="377"/>
      <c r="B429" s="162" t="s">
        <v>505</v>
      </c>
      <c r="C429" s="192" t="s">
        <v>489</v>
      </c>
      <c r="D429" s="193">
        <v>15</v>
      </c>
      <c r="E429" s="194">
        <v>1979</v>
      </c>
      <c r="F429" s="295">
        <v>15.385</v>
      </c>
      <c r="G429" s="295">
        <v>1.2876</v>
      </c>
      <c r="H429" s="295">
        <v>1.93</v>
      </c>
      <c r="I429" s="295">
        <v>12.167398</v>
      </c>
      <c r="J429" s="195">
        <v>706.88</v>
      </c>
      <c r="K429" s="196">
        <v>12.167398</v>
      </c>
      <c r="L429" s="195">
        <v>706.88</v>
      </c>
      <c r="M429" s="197">
        <v>0.01721281971480308</v>
      </c>
      <c r="N429" s="198">
        <v>292.19</v>
      </c>
      <c r="O429" s="198">
        <v>5.029413792468311</v>
      </c>
      <c r="P429" s="198">
        <v>1032.7691828881846</v>
      </c>
      <c r="Q429" s="279">
        <v>301.76482754809865</v>
      </c>
    </row>
    <row r="430" spans="1:17" s="14" customFormat="1" ht="12.75" customHeight="1">
      <c r="A430" s="377"/>
      <c r="B430" s="23" t="s">
        <v>819</v>
      </c>
      <c r="C430" s="22" t="s">
        <v>807</v>
      </c>
      <c r="D430" s="43">
        <v>20</v>
      </c>
      <c r="E430" s="23" t="s">
        <v>105</v>
      </c>
      <c r="F430" s="79">
        <f>SUM(G430:I430)</f>
        <v>23.03</v>
      </c>
      <c r="G430" s="79">
        <v>1.43</v>
      </c>
      <c r="H430" s="79">
        <v>3.26</v>
      </c>
      <c r="I430" s="79">
        <v>18.34</v>
      </c>
      <c r="J430" s="54">
        <v>1055.4</v>
      </c>
      <c r="K430" s="65">
        <v>18.34</v>
      </c>
      <c r="L430" s="54">
        <v>1055.4</v>
      </c>
      <c r="M430" s="184">
        <f>K430/L430</f>
        <v>0.017377297707030507</v>
      </c>
      <c r="N430" s="185">
        <v>205.5</v>
      </c>
      <c r="O430" s="186">
        <f>M430*N430</f>
        <v>3.5710346787947693</v>
      </c>
      <c r="P430" s="186">
        <f>M430*60*1000</f>
        <v>1042.6378624218305</v>
      </c>
      <c r="Q430" s="278">
        <f>P430*N430/1000</f>
        <v>214.26208072768617</v>
      </c>
    </row>
    <row r="431" spans="1:17" s="14" customFormat="1" ht="12.75" customHeight="1">
      <c r="A431" s="377"/>
      <c r="B431" s="23" t="s">
        <v>992</v>
      </c>
      <c r="C431" s="22" t="s">
        <v>962</v>
      </c>
      <c r="D431" s="43">
        <v>60</v>
      </c>
      <c r="E431" s="23">
        <v>1980</v>
      </c>
      <c r="F431" s="79">
        <v>73.944</v>
      </c>
      <c r="G431" s="79">
        <v>7.601088</v>
      </c>
      <c r="H431" s="79">
        <v>9.6</v>
      </c>
      <c r="I431" s="79">
        <v>56.742919</v>
      </c>
      <c r="J431" s="54">
        <v>3250.97</v>
      </c>
      <c r="K431" s="65">
        <v>56.742919</v>
      </c>
      <c r="L431" s="54">
        <v>3250.97</v>
      </c>
      <c r="M431" s="72">
        <v>0.01745415029975669</v>
      </c>
      <c r="N431" s="58">
        <v>264.434</v>
      </c>
      <c r="O431" s="58">
        <v>4.615470780365861</v>
      </c>
      <c r="P431" s="58">
        <v>1047.2490179854015</v>
      </c>
      <c r="Q431" s="83">
        <v>276.9282468219517</v>
      </c>
    </row>
    <row r="432" spans="1:17" s="14" customFormat="1" ht="12.75" customHeight="1">
      <c r="A432" s="377"/>
      <c r="B432" s="162" t="s">
        <v>505</v>
      </c>
      <c r="C432" s="192" t="s">
        <v>490</v>
      </c>
      <c r="D432" s="193">
        <v>26</v>
      </c>
      <c r="E432" s="194">
        <v>1982</v>
      </c>
      <c r="F432" s="295">
        <v>29.981</v>
      </c>
      <c r="G432" s="295">
        <v>2.511841</v>
      </c>
      <c r="H432" s="295">
        <v>3.84</v>
      </c>
      <c r="I432" s="295">
        <v>23.62916</v>
      </c>
      <c r="J432" s="195">
        <v>1351.11</v>
      </c>
      <c r="K432" s="196">
        <v>23.62916</v>
      </c>
      <c r="L432" s="195">
        <v>1351.11</v>
      </c>
      <c r="M432" s="197">
        <v>0.017488701882156153</v>
      </c>
      <c r="N432" s="198">
        <v>292.19</v>
      </c>
      <c r="O432" s="198">
        <v>5.1100238029472065</v>
      </c>
      <c r="P432" s="198">
        <v>1049.322112929369</v>
      </c>
      <c r="Q432" s="279">
        <v>306.6014281768323</v>
      </c>
    </row>
    <row r="433" spans="1:17" s="14" customFormat="1" ht="12.75" customHeight="1">
      <c r="A433" s="377"/>
      <c r="B433" s="162" t="s">
        <v>104</v>
      </c>
      <c r="C433" s="22" t="s">
        <v>83</v>
      </c>
      <c r="D433" s="43">
        <v>36</v>
      </c>
      <c r="E433" s="23">
        <v>1968</v>
      </c>
      <c r="F433" s="79">
        <v>35.1</v>
      </c>
      <c r="G433" s="79">
        <v>2.418</v>
      </c>
      <c r="H433" s="79">
        <v>5.76</v>
      </c>
      <c r="I433" s="79">
        <v>26.922</v>
      </c>
      <c r="J433" s="54">
        <v>1531.52</v>
      </c>
      <c r="K433" s="65">
        <v>26.932</v>
      </c>
      <c r="L433" s="54">
        <v>1531.52</v>
      </c>
      <c r="M433" s="72">
        <f>K433/L433</f>
        <v>0.017585144170497283</v>
      </c>
      <c r="N433" s="58">
        <v>281.111</v>
      </c>
      <c r="O433" s="58">
        <f>M433*N433</f>
        <v>4.943377462912662</v>
      </c>
      <c r="P433" s="58">
        <f>M433*60*1000</f>
        <v>1055.108650229837</v>
      </c>
      <c r="Q433" s="83">
        <f>P433*N433/1000</f>
        <v>296.6026477747597</v>
      </c>
    </row>
    <row r="434" spans="1:17" s="14" customFormat="1" ht="12.75" customHeight="1">
      <c r="A434" s="377"/>
      <c r="B434" s="23" t="s">
        <v>540</v>
      </c>
      <c r="C434" s="216" t="s">
        <v>520</v>
      </c>
      <c r="D434" s="217">
        <v>73</v>
      </c>
      <c r="E434" s="218">
        <v>1966</v>
      </c>
      <c r="F434" s="296">
        <v>42.498</v>
      </c>
      <c r="G434" s="296">
        <v>4.861881</v>
      </c>
      <c r="H434" s="296">
        <v>0.76</v>
      </c>
      <c r="I434" s="296">
        <v>36.876124</v>
      </c>
      <c r="J434" s="202">
        <v>2087.05</v>
      </c>
      <c r="K434" s="203">
        <v>36.876124</v>
      </c>
      <c r="L434" s="202">
        <v>2087.05</v>
      </c>
      <c r="M434" s="204">
        <v>0.017669017991902444</v>
      </c>
      <c r="N434" s="205">
        <v>306.39900000000006</v>
      </c>
      <c r="O434" s="205">
        <v>5.413769443700918</v>
      </c>
      <c r="P434" s="205">
        <v>1060.1410795141467</v>
      </c>
      <c r="Q434" s="280">
        <v>324.8261666220551</v>
      </c>
    </row>
    <row r="435" spans="1:17" s="14" customFormat="1" ht="12.75" customHeight="1">
      <c r="A435" s="377"/>
      <c r="B435" s="162" t="s">
        <v>104</v>
      </c>
      <c r="C435" s="22" t="s">
        <v>85</v>
      </c>
      <c r="D435" s="43">
        <v>12</v>
      </c>
      <c r="E435" s="23">
        <v>1964</v>
      </c>
      <c r="F435" s="79">
        <v>12.498</v>
      </c>
      <c r="G435" s="79">
        <v>1.039</v>
      </c>
      <c r="H435" s="79">
        <v>1.92</v>
      </c>
      <c r="I435" s="79">
        <v>9.539</v>
      </c>
      <c r="J435" s="54">
        <v>539.13</v>
      </c>
      <c r="K435" s="65">
        <v>8.761</v>
      </c>
      <c r="L435" s="54">
        <v>495.17</v>
      </c>
      <c r="M435" s="72">
        <f>K435/L435</f>
        <v>0.017692913544843182</v>
      </c>
      <c r="N435" s="58">
        <v>281.111</v>
      </c>
      <c r="O435" s="58">
        <f>M435*N435</f>
        <v>4.973672619504412</v>
      </c>
      <c r="P435" s="58">
        <f>M435*60*1000</f>
        <v>1061.5748126905908</v>
      </c>
      <c r="Q435" s="83">
        <f>P435*N435/1000</f>
        <v>298.42035717026465</v>
      </c>
    </row>
    <row r="436" spans="1:17" s="14" customFormat="1" ht="12.75" customHeight="1">
      <c r="A436" s="377"/>
      <c r="B436" s="162" t="s">
        <v>104</v>
      </c>
      <c r="C436" s="22" t="s">
        <v>84</v>
      </c>
      <c r="D436" s="43">
        <v>40</v>
      </c>
      <c r="E436" s="23">
        <v>1989</v>
      </c>
      <c r="F436" s="79">
        <v>50.155</v>
      </c>
      <c r="G436" s="79">
        <v>3.831</v>
      </c>
      <c r="H436" s="79">
        <v>6.24</v>
      </c>
      <c r="I436" s="79">
        <v>40.084</v>
      </c>
      <c r="J436" s="54">
        <v>2277.2</v>
      </c>
      <c r="K436" s="65">
        <v>38.918</v>
      </c>
      <c r="L436" s="54">
        <v>2199.36</v>
      </c>
      <c r="M436" s="72">
        <f>K436/L436</f>
        <v>0.017695147679324893</v>
      </c>
      <c r="N436" s="58">
        <v>281.111</v>
      </c>
      <c r="O436" s="58">
        <f>M436*N436</f>
        <v>4.9743006592827</v>
      </c>
      <c r="P436" s="58">
        <f>M436*60*1000</f>
        <v>1061.7088607594935</v>
      </c>
      <c r="Q436" s="83">
        <f>P436*N436/1000</f>
        <v>298.458039556962</v>
      </c>
    </row>
    <row r="437" spans="1:17" s="14" customFormat="1" ht="12.75" customHeight="1">
      <c r="A437" s="377"/>
      <c r="B437" s="162" t="s">
        <v>354</v>
      </c>
      <c r="C437" s="22" t="s">
        <v>145</v>
      </c>
      <c r="D437" s="43">
        <v>39</v>
      </c>
      <c r="E437" s="23">
        <v>1973</v>
      </c>
      <c r="F437" s="79">
        <f>G437+H437+I437</f>
        <v>43.089999999999996</v>
      </c>
      <c r="G437" s="79">
        <v>3.44</v>
      </c>
      <c r="H437" s="79">
        <v>6.24</v>
      </c>
      <c r="I437" s="79">
        <v>33.41</v>
      </c>
      <c r="J437" s="54">
        <v>1882.15</v>
      </c>
      <c r="K437" s="65">
        <v>33.41</v>
      </c>
      <c r="L437" s="54">
        <v>1882.15</v>
      </c>
      <c r="M437" s="72">
        <f>K437/L437</f>
        <v>0.017750976277129876</v>
      </c>
      <c r="N437" s="58">
        <v>209.8</v>
      </c>
      <c r="O437" s="58">
        <f>M437*N437*1.09</f>
        <v>4.059328757006615</v>
      </c>
      <c r="P437" s="58">
        <f>M437*60*1000</f>
        <v>1065.0585766277927</v>
      </c>
      <c r="Q437" s="83">
        <f>P437*N437/1000</f>
        <v>223.4492893765109</v>
      </c>
    </row>
    <row r="438" spans="1:17" s="14" customFormat="1" ht="12.75" customHeight="1">
      <c r="A438" s="377"/>
      <c r="B438" s="162" t="s">
        <v>505</v>
      </c>
      <c r="C438" s="192" t="s">
        <v>491</v>
      </c>
      <c r="D438" s="193">
        <v>30</v>
      </c>
      <c r="E438" s="194">
        <v>1980</v>
      </c>
      <c r="F438" s="295">
        <v>30.503</v>
      </c>
      <c r="G438" s="295">
        <v>2.30695</v>
      </c>
      <c r="H438" s="295">
        <v>3.84</v>
      </c>
      <c r="I438" s="295">
        <v>24.35605</v>
      </c>
      <c r="J438" s="195">
        <v>1363.59</v>
      </c>
      <c r="K438" s="196">
        <v>24.35605</v>
      </c>
      <c r="L438" s="195">
        <v>1363.59</v>
      </c>
      <c r="M438" s="197">
        <v>0.017861710631494804</v>
      </c>
      <c r="N438" s="198">
        <v>292.19</v>
      </c>
      <c r="O438" s="198">
        <v>5.219013229416467</v>
      </c>
      <c r="P438" s="198">
        <v>1071.7026378896883</v>
      </c>
      <c r="Q438" s="279">
        <v>313.140793764988</v>
      </c>
    </row>
    <row r="439" spans="1:17" s="14" customFormat="1" ht="12.75" customHeight="1">
      <c r="A439" s="377"/>
      <c r="B439" s="162" t="s">
        <v>104</v>
      </c>
      <c r="C439" s="22" t="s">
        <v>76</v>
      </c>
      <c r="D439" s="43">
        <v>24</v>
      </c>
      <c r="E439" s="23">
        <v>2011</v>
      </c>
      <c r="F439" s="79">
        <v>24.894</v>
      </c>
      <c r="G439" s="79">
        <v>2.875</v>
      </c>
      <c r="H439" s="79">
        <v>1.92</v>
      </c>
      <c r="I439" s="79">
        <v>20.099</v>
      </c>
      <c r="J439" s="54">
        <v>1123.75</v>
      </c>
      <c r="K439" s="65">
        <v>20.099</v>
      </c>
      <c r="L439" s="54">
        <v>1123.78</v>
      </c>
      <c r="M439" s="72">
        <f>K439/L439</f>
        <v>0.017885173254551603</v>
      </c>
      <c r="N439" s="58">
        <v>281.111</v>
      </c>
      <c r="O439" s="58">
        <f>M439*N439</f>
        <v>5.027718938760255</v>
      </c>
      <c r="P439" s="58">
        <f>M439*60*1000</f>
        <v>1073.1103952730962</v>
      </c>
      <c r="Q439" s="83">
        <f>P439*N439/1000</f>
        <v>301.66313632561537</v>
      </c>
    </row>
    <row r="440" spans="1:17" s="14" customFormat="1" ht="12.75" customHeight="1">
      <c r="A440" s="377"/>
      <c r="B440" s="162" t="s">
        <v>75</v>
      </c>
      <c r="C440" s="22" t="s">
        <v>64</v>
      </c>
      <c r="D440" s="43">
        <v>28</v>
      </c>
      <c r="E440" s="23">
        <v>1992</v>
      </c>
      <c r="F440" s="79">
        <v>34.5</v>
      </c>
      <c r="G440" s="79">
        <v>3.32</v>
      </c>
      <c r="H440" s="79">
        <v>4.48</v>
      </c>
      <c r="I440" s="79">
        <v>26.7</v>
      </c>
      <c r="J440" s="54">
        <v>1491</v>
      </c>
      <c r="K440" s="65">
        <v>26.7</v>
      </c>
      <c r="L440" s="54">
        <v>1491</v>
      </c>
      <c r="M440" s="72">
        <f>I440/L440</f>
        <v>0.017907444668008046</v>
      </c>
      <c r="N440" s="58">
        <v>225.3</v>
      </c>
      <c r="O440" s="58">
        <f>M440*N440</f>
        <v>4.034547283702213</v>
      </c>
      <c r="P440" s="58">
        <f>M440*60*1000</f>
        <v>1074.4466800804828</v>
      </c>
      <c r="Q440" s="83">
        <f>O440*60</f>
        <v>242.07283702213277</v>
      </c>
    </row>
    <row r="441" spans="1:17" s="14" customFormat="1" ht="12.75" customHeight="1">
      <c r="A441" s="377"/>
      <c r="B441" s="23" t="s">
        <v>696</v>
      </c>
      <c r="C441" s="22" t="s">
        <v>665</v>
      </c>
      <c r="D441" s="43">
        <v>26</v>
      </c>
      <c r="E441" s="23">
        <v>1998</v>
      </c>
      <c r="F441" s="79">
        <v>40.15</v>
      </c>
      <c r="G441" s="79">
        <v>3.51354</v>
      </c>
      <c r="H441" s="79">
        <v>4.16</v>
      </c>
      <c r="I441" s="79">
        <v>32.47646</v>
      </c>
      <c r="J441" s="54">
        <v>1812.22</v>
      </c>
      <c r="K441" s="65">
        <v>32.47646</v>
      </c>
      <c r="L441" s="54">
        <v>1812.22</v>
      </c>
      <c r="M441" s="72">
        <f>K441/L441</f>
        <v>0.017920815353544273</v>
      </c>
      <c r="N441" s="58">
        <v>204.92</v>
      </c>
      <c r="O441" s="58">
        <f>K441*N441/J441</f>
        <v>3.672333482248292</v>
      </c>
      <c r="P441" s="58">
        <f>M441*60*1000</f>
        <v>1075.2489212126563</v>
      </c>
      <c r="Q441" s="83">
        <f>O441*60</f>
        <v>220.34000893489753</v>
      </c>
    </row>
    <row r="442" spans="1:17" s="14" customFormat="1" ht="12.75" customHeight="1">
      <c r="A442" s="377"/>
      <c r="B442" s="23" t="s">
        <v>696</v>
      </c>
      <c r="C442" s="22" t="s">
        <v>662</v>
      </c>
      <c r="D442" s="43">
        <v>45</v>
      </c>
      <c r="E442" s="23">
        <v>1993</v>
      </c>
      <c r="F442" s="79">
        <v>64.88</v>
      </c>
      <c r="G442" s="79">
        <v>5.32698</v>
      </c>
      <c r="H442" s="79">
        <v>7.04</v>
      </c>
      <c r="I442" s="79">
        <v>52.51302</v>
      </c>
      <c r="J442" s="54">
        <v>2913.8</v>
      </c>
      <c r="K442" s="65">
        <v>52.51301</v>
      </c>
      <c r="L442" s="54">
        <v>2913.8</v>
      </c>
      <c r="M442" s="72">
        <f>K442/L442</f>
        <v>0.018022173793671492</v>
      </c>
      <c r="N442" s="58">
        <v>204.92</v>
      </c>
      <c r="O442" s="58">
        <f>K442*N442/J442</f>
        <v>3.6931038537991623</v>
      </c>
      <c r="P442" s="58">
        <f>M442*60*1000</f>
        <v>1081.3304276202896</v>
      </c>
      <c r="Q442" s="83">
        <f>O442*60</f>
        <v>221.58623122794972</v>
      </c>
    </row>
    <row r="443" spans="1:17" s="14" customFormat="1" ht="12.75" customHeight="1">
      <c r="A443" s="377"/>
      <c r="B443" s="23" t="s">
        <v>992</v>
      </c>
      <c r="C443" s="22" t="s">
        <v>963</v>
      </c>
      <c r="D443" s="43">
        <v>60</v>
      </c>
      <c r="E443" s="23">
        <v>1985</v>
      </c>
      <c r="F443" s="79">
        <v>77.044</v>
      </c>
      <c r="G443" s="79">
        <v>11.002251</v>
      </c>
      <c r="H443" s="79">
        <v>9.52</v>
      </c>
      <c r="I443" s="79">
        <v>56.52174</v>
      </c>
      <c r="J443" s="54">
        <v>3133.55</v>
      </c>
      <c r="K443" s="65">
        <v>56.52174</v>
      </c>
      <c r="L443" s="54">
        <v>3133.55</v>
      </c>
      <c r="M443" s="72">
        <v>0.018037605910229612</v>
      </c>
      <c r="N443" s="58">
        <v>264.434</v>
      </c>
      <c r="O443" s="58">
        <v>4.769756281265658</v>
      </c>
      <c r="P443" s="58">
        <v>1082.2563546137767</v>
      </c>
      <c r="Q443" s="83">
        <v>286.1853768759394</v>
      </c>
    </row>
    <row r="444" spans="1:17" s="14" customFormat="1" ht="12.75" customHeight="1">
      <c r="A444" s="377"/>
      <c r="B444" s="162" t="s">
        <v>171</v>
      </c>
      <c r="C444" s="22" t="s">
        <v>160</v>
      </c>
      <c r="D444" s="43">
        <v>36</v>
      </c>
      <c r="E444" s="23">
        <v>1995</v>
      </c>
      <c r="F444" s="79">
        <f>G444+H444+I444</f>
        <v>47.593</v>
      </c>
      <c r="G444" s="79">
        <v>3.57</v>
      </c>
      <c r="H444" s="79">
        <v>8.64</v>
      </c>
      <c r="I444" s="79">
        <v>35.383</v>
      </c>
      <c r="J444" s="54">
        <v>1958.7</v>
      </c>
      <c r="K444" s="65">
        <v>35.383</v>
      </c>
      <c r="L444" s="54">
        <v>1958.7</v>
      </c>
      <c r="M444" s="72">
        <f>K444/L444</f>
        <v>0.018064532598151835</v>
      </c>
      <c r="N444" s="58">
        <v>242.4</v>
      </c>
      <c r="O444" s="58">
        <f>M444*N444</f>
        <v>4.378842701792005</v>
      </c>
      <c r="P444" s="58">
        <f>M444*60*1000</f>
        <v>1083.87195588911</v>
      </c>
      <c r="Q444" s="83">
        <f>P444*N444/1000</f>
        <v>262.7305621075203</v>
      </c>
    </row>
    <row r="445" spans="1:17" s="14" customFormat="1" ht="12.75" customHeight="1">
      <c r="A445" s="377"/>
      <c r="B445" s="162" t="s">
        <v>505</v>
      </c>
      <c r="C445" s="192" t="s">
        <v>492</v>
      </c>
      <c r="D445" s="193">
        <v>26</v>
      </c>
      <c r="E445" s="194">
        <v>1984</v>
      </c>
      <c r="F445" s="295">
        <v>30.626</v>
      </c>
      <c r="G445" s="295">
        <v>2.236134</v>
      </c>
      <c r="H445" s="295">
        <v>3.76</v>
      </c>
      <c r="I445" s="295">
        <v>24.629867</v>
      </c>
      <c r="J445" s="195">
        <v>1357.72</v>
      </c>
      <c r="K445" s="196">
        <v>24.629867</v>
      </c>
      <c r="L445" s="195">
        <v>1357.72</v>
      </c>
      <c r="M445" s="197">
        <v>0.018140608520166163</v>
      </c>
      <c r="N445" s="198">
        <v>292.19</v>
      </c>
      <c r="O445" s="198">
        <v>5.300504403507351</v>
      </c>
      <c r="P445" s="198">
        <v>1088.4365112099697</v>
      </c>
      <c r="Q445" s="279">
        <v>318.03026421044103</v>
      </c>
    </row>
    <row r="446" spans="1:17" s="14" customFormat="1" ht="12.75" customHeight="1">
      <c r="A446" s="377"/>
      <c r="B446" s="23" t="s">
        <v>540</v>
      </c>
      <c r="C446" s="216" t="s">
        <v>521</v>
      </c>
      <c r="D446" s="217">
        <v>37</v>
      </c>
      <c r="E446" s="218">
        <v>1986</v>
      </c>
      <c r="F446" s="296">
        <v>50.655</v>
      </c>
      <c r="G446" s="296">
        <v>3.9984</v>
      </c>
      <c r="H446" s="296">
        <v>5.92</v>
      </c>
      <c r="I446" s="296">
        <v>40.736596</v>
      </c>
      <c r="J446" s="202">
        <v>2244.37</v>
      </c>
      <c r="K446" s="203">
        <v>40.736596</v>
      </c>
      <c r="L446" s="202">
        <v>2244.37</v>
      </c>
      <c r="M446" s="204">
        <v>0.01815057053872579</v>
      </c>
      <c r="N446" s="205">
        <v>306.39900000000006</v>
      </c>
      <c r="O446" s="205">
        <v>5.561316662495044</v>
      </c>
      <c r="P446" s="205">
        <v>1089.0342323235473</v>
      </c>
      <c r="Q446" s="280">
        <v>333.67899974970265</v>
      </c>
    </row>
    <row r="447" spans="1:17" s="14" customFormat="1" ht="12.75" customHeight="1">
      <c r="A447" s="377"/>
      <c r="B447" s="162" t="s">
        <v>505</v>
      </c>
      <c r="C447" s="192" t="s">
        <v>493</v>
      </c>
      <c r="D447" s="193">
        <v>12</v>
      </c>
      <c r="E447" s="194">
        <v>1981</v>
      </c>
      <c r="F447" s="295">
        <v>15.617</v>
      </c>
      <c r="G447" s="295">
        <v>0.778032</v>
      </c>
      <c r="H447" s="295">
        <v>1.84</v>
      </c>
      <c r="I447" s="295">
        <v>12.998969</v>
      </c>
      <c r="J447" s="195">
        <v>716.05</v>
      </c>
      <c r="K447" s="196">
        <v>12.998969</v>
      </c>
      <c r="L447" s="195">
        <v>716.05</v>
      </c>
      <c r="M447" s="197">
        <v>0.018153716919209556</v>
      </c>
      <c r="N447" s="198">
        <v>292.19</v>
      </c>
      <c r="O447" s="198">
        <v>5.30433454662384</v>
      </c>
      <c r="P447" s="198">
        <v>1089.2230151525735</v>
      </c>
      <c r="Q447" s="279">
        <v>318.26007279743044</v>
      </c>
    </row>
    <row r="448" spans="1:17" s="14" customFormat="1" ht="12.75" customHeight="1">
      <c r="A448" s="377"/>
      <c r="B448" s="162" t="s">
        <v>171</v>
      </c>
      <c r="C448" s="22" t="s">
        <v>154</v>
      </c>
      <c r="D448" s="43">
        <v>20</v>
      </c>
      <c r="E448" s="23">
        <v>1986</v>
      </c>
      <c r="F448" s="79">
        <f>G448+H448+I448</f>
        <v>24.686</v>
      </c>
      <c r="G448" s="79">
        <v>1.683</v>
      </c>
      <c r="H448" s="79">
        <v>3.2</v>
      </c>
      <c r="I448" s="79">
        <v>19.803</v>
      </c>
      <c r="J448" s="54">
        <v>1054.49</v>
      </c>
      <c r="K448" s="65">
        <v>19.803</v>
      </c>
      <c r="L448" s="54">
        <v>1054.49</v>
      </c>
      <c r="M448" s="72">
        <f>K448/L448</f>
        <v>0.018779694449449498</v>
      </c>
      <c r="N448" s="58">
        <v>242.4</v>
      </c>
      <c r="O448" s="58">
        <f>M448*N448</f>
        <v>4.552197934546559</v>
      </c>
      <c r="P448" s="58">
        <f>M448*60*1000</f>
        <v>1126.7816669669699</v>
      </c>
      <c r="Q448" s="83">
        <f>P448*N448/1000</f>
        <v>273.1318760727935</v>
      </c>
    </row>
    <row r="449" spans="1:17" s="14" customFormat="1" ht="12.75" customHeight="1">
      <c r="A449" s="377"/>
      <c r="B449" s="23" t="s">
        <v>696</v>
      </c>
      <c r="C449" s="22" t="s">
        <v>664</v>
      </c>
      <c r="D449" s="43">
        <v>42</v>
      </c>
      <c r="E449" s="23">
        <v>1994</v>
      </c>
      <c r="F449" s="79">
        <v>43.7</v>
      </c>
      <c r="G449" s="79">
        <v>3.85356</v>
      </c>
      <c r="H449" s="79">
        <v>5.84</v>
      </c>
      <c r="I449" s="79">
        <v>34.00644</v>
      </c>
      <c r="J449" s="54">
        <v>1808.75</v>
      </c>
      <c r="K449" s="65">
        <v>34.00644</v>
      </c>
      <c r="L449" s="54">
        <v>1808.75</v>
      </c>
      <c r="M449" s="72">
        <f>K449/L449</f>
        <v>0.018801072563925363</v>
      </c>
      <c r="N449" s="58">
        <v>204.92</v>
      </c>
      <c r="O449" s="58">
        <f>K449*N449/J449</f>
        <v>3.852715789799585</v>
      </c>
      <c r="P449" s="58">
        <f>M449*60*1000</f>
        <v>1128.0643538355216</v>
      </c>
      <c r="Q449" s="83">
        <f>O449*60</f>
        <v>231.16294738797512</v>
      </c>
    </row>
    <row r="450" spans="1:17" s="14" customFormat="1" ht="12.75" customHeight="1">
      <c r="A450" s="377"/>
      <c r="B450" s="162" t="s">
        <v>505</v>
      </c>
      <c r="C450" s="192" t="s">
        <v>494</v>
      </c>
      <c r="D450" s="193">
        <v>14</v>
      </c>
      <c r="E450" s="194">
        <v>1981</v>
      </c>
      <c r="F450" s="295">
        <v>18.792</v>
      </c>
      <c r="G450" s="295">
        <v>2.0387</v>
      </c>
      <c r="H450" s="295">
        <v>2.08</v>
      </c>
      <c r="I450" s="295">
        <v>14.673302</v>
      </c>
      <c r="J450" s="195">
        <v>779.03</v>
      </c>
      <c r="K450" s="196">
        <v>14.673302</v>
      </c>
      <c r="L450" s="195">
        <v>779.03</v>
      </c>
      <c r="M450" s="197">
        <v>0.01883534908796837</v>
      </c>
      <c r="N450" s="198">
        <v>292.19</v>
      </c>
      <c r="O450" s="198">
        <v>5.5035006500134775</v>
      </c>
      <c r="P450" s="198">
        <v>1130.1209452781022</v>
      </c>
      <c r="Q450" s="279">
        <v>330.21003900080865</v>
      </c>
    </row>
    <row r="451" spans="1:17" s="14" customFormat="1" ht="12.75" customHeight="1" thickBot="1">
      <c r="A451" s="378"/>
      <c r="B451" s="281" t="s">
        <v>171</v>
      </c>
      <c r="C451" s="25" t="s">
        <v>152</v>
      </c>
      <c r="D451" s="282">
        <v>20</v>
      </c>
      <c r="E451" s="24">
        <v>1983</v>
      </c>
      <c r="F451" s="298">
        <f>G451+H451+I451</f>
        <v>25.439</v>
      </c>
      <c r="G451" s="298">
        <v>1.632</v>
      </c>
      <c r="H451" s="298">
        <v>3.2</v>
      </c>
      <c r="I451" s="298">
        <v>20.607</v>
      </c>
      <c r="J451" s="283">
        <v>1080</v>
      </c>
      <c r="K451" s="284">
        <v>20.607</v>
      </c>
      <c r="L451" s="283">
        <v>1080</v>
      </c>
      <c r="M451" s="285">
        <f>K451/L451</f>
        <v>0.019080555555555555</v>
      </c>
      <c r="N451" s="286">
        <v>242.4</v>
      </c>
      <c r="O451" s="286">
        <f>M451*N451</f>
        <v>4.625126666666667</v>
      </c>
      <c r="P451" s="286">
        <f>M451*60*1000</f>
        <v>1144.8333333333333</v>
      </c>
      <c r="Q451" s="287">
        <f>P451*N451/1000</f>
        <v>277.50759999999997</v>
      </c>
    </row>
    <row r="452" spans="1:17" s="14" customFormat="1" ht="11.25">
      <c r="A452" s="373" t="s">
        <v>1090</v>
      </c>
      <c r="B452" s="319" t="s">
        <v>408</v>
      </c>
      <c r="C452" s="320" t="s">
        <v>398</v>
      </c>
      <c r="D452" s="321">
        <v>12</v>
      </c>
      <c r="E452" s="322">
        <v>1980</v>
      </c>
      <c r="F452" s="323">
        <v>10.762</v>
      </c>
      <c r="G452" s="323">
        <v>1.122</v>
      </c>
      <c r="H452" s="323">
        <v>1.76</v>
      </c>
      <c r="I452" s="323">
        <v>7.88</v>
      </c>
      <c r="J452" s="324">
        <v>584.73</v>
      </c>
      <c r="K452" s="325">
        <v>7.88</v>
      </c>
      <c r="L452" s="324">
        <v>584.73</v>
      </c>
      <c r="M452" s="326">
        <v>0.013476305303302379</v>
      </c>
      <c r="N452" s="327">
        <v>291.357</v>
      </c>
      <c r="O452" s="327">
        <v>3.9264158842542716</v>
      </c>
      <c r="P452" s="327">
        <v>808.5783181981427</v>
      </c>
      <c r="Q452" s="328">
        <v>235.58495305525628</v>
      </c>
    </row>
    <row r="453" spans="1:17" s="14" customFormat="1" ht="11.25">
      <c r="A453" s="374"/>
      <c r="B453" s="113" t="s">
        <v>408</v>
      </c>
      <c r="C453" s="137" t="s">
        <v>399</v>
      </c>
      <c r="D453" s="126">
        <v>5</v>
      </c>
      <c r="E453" s="127">
        <v>1962</v>
      </c>
      <c r="F453" s="128">
        <v>2.601</v>
      </c>
      <c r="G453" s="128">
        <v>0</v>
      </c>
      <c r="H453" s="128">
        <v>0</v>
      </c>
      <c r="I453" s="128">
        <v>2.601</v>
      </c>
      <c r="J453" s="129">
        <v>187.09</v>
      </c>
      <c r="K453" s="130">
        <v>2.601</v>
      </c>
      <c r="L453" s="129">
        <v>187.09</v>
      </c>
      <c r="M453" s="131">
        <v>0.013902399914479661</v>
      </c>
      <c r="N453" s="132">
        <v>291.357</v>
      </c>
      <c r="O453" s="132">
        <v>4.0505615318830515</v>
      </c>
      <c r="P453" s="132">
        <v>834.1439948687797</v>
      </c>
      <c r="Q453" s="329">
        <v>243.03369191298307</v>
      </c>
    </row>
    <row r="454" spans="1:17" s="14" customFormat="1" ht="11.25">
      <c r="A454" s="374"/>
      <c r="B454" s="113" t="s">
        <v>408</v>
      </c>
      <c r="C454" s="137" t="s">
        <v>400</v>
      </c>
      <c r="D454" s="126">
        <v>55</v>
      </c>
      <c r="E454" s="127">
        <v>1969</v>
      </c>
      <c r="F454" s="128">
        <v>48.323</v>
      </c>
      <c r="G454" s="128">
        <v>4.437</v>
      </c>
      <c r="H454" s="128">
        <v>8.8</v>
      </c>
      <c r="I454" s="128">
        <v>35.085999</v>
      </c>
      <c r="J454" s="129">
        <v>2510.56</v>
      </c>
      <c r="K454" s="130">
        <v>35.085999</v>
      </c>
      <c r="L454" s="129">
        <v>2510.56</v>
      </c>
      <c r="M454" s="131">
        <v>0.013975367647058824</v>
      </c>
      <c r="N454" s="132">
        <v>291.357</v>
      </c>
      <c r="O454" s="132">
        <v>4.071821191544118</v>
      </c>
      <c r="P454" s="132">
        <v>838.5220588235295</v>
      </c>
      <c r="Q454" s="329">
        <v>244.30927149264713</v>
      </c>
    </row>
    <row r="455" spans="1:17" s="14" customFormat="1" ht="11.25">
      <c r="A455" s="374"/>
      <c r="B455" s="20" t="s">
        <v>696</v>
      </c>
      <c r="C455" s="19" t="s">
        <v>678</v>
      </c>
      <c r="D455" s="42">
        <v>30</v>
      </c>
      <c r="E455" s="20">
        <v>1992</v>
      </c>
      <c r="F455" s="78">
        <v>30.9</v>
      </c>
      <c r="G455" s="78">
        <v>3.34353</v>
      </c>
      <c r="H455" s="78">
        <v>4.64</v>
      </c>
      <c r="I455" s="78">
        <v>22.91647</v>
      </c>
      <c r="J455" s="53">
        <v>1521.17</v>
      </c>
      <c r="K455" s="64">
        <v>22.91647</v>
      </c>
      <c r="L455" s="53">
        <v>1521.17</v>
      </c>
      <c r="M455" s="71">
        <f>K455/L455</f>
        <v>0.015065028892234267</v>
      </c>
      <c r="N455" s="57">
        <v>204.92</v>
      </c>
      <c r="O455" s="57">
        <f>K455*N455/J455</f>
        <v>3.087125720596646</v>
      </c>
      <c r="P455" s="57">
        <f>M455*60*1000</f>
        <v>903.901733534056</v>
      </c>
      <c r="Q455" s="82">
        <f>O455*60</f>
        <v>185.22754323579875</v>
      </c>
    </row>
    <row r="456" spans="1:17" s="14" customFormat="1" ht="11.25">
      <c r="A456" s="374"/>
      <c r="B456" s="113" t="s">
        <v>408</v>
      </c>
      <c r="C456" s="219" t="s">
        <v>392</v>
      </c>
      <c r="D456" s="220">
        <v>55</v>
      </c>
      <c r="E456" s="221">
        <v>1968</v>
      </c>
      <c r="F456" s="299">
        <v>50.405</v>
      </c>
      <c r="G456" s="299">
        <v>3.825</v>
      </c>
      <c r="H456" s="299">
        <v>8.8</v>
      </c>
      <c r="I456" s="299">
        <v>37.779997</v>
      </c>
      <c r="J456" s="222">
        <v>2493.39</v>
      </c>
      <c r="K456" s="223">
        <v>37.779997</v>
      </c>
      <c r="L456" s="222">
        <v>2493.39</v>
      </c>
      <c r="M456" s="224">
        <v>0.015152060848884452</v>
      </c>
      <c r="N456" s="225">
        <v>305.85400000000004</v>
      </c>
      <c r="O456" s="225">
        <v>4.634318418874706</v>
      </c>
      <c r="P456" s="225">
        <v>909.1236509330671</v>
      </c>
      <c r="Q456" s="330">
        <v>278.0591051324824</v>
      </c>
    </row>
    <row r="457" spans="1:17" s="14" customFormat="1" ht="11.25">
      <c r="A457" s="374"/>
      <c r="B457" s="113" t="s">
        <v>229</v>
      </c>
      <c r="C457" s="19" t="s">
        <v>248</v>
      </c>
      <c r="D457" s="42">
        <v>55</v>
      </c>
      <c r="E457" s="20" t="s">
        <v>228</v>
      </c>
      <c r="F457" s="78">
        <f>SUM(G457,H457,I457)</f>
        <v>55.953</v>
      </c>
      <c r="G457" s="78">
        <v>5.328</v>
      </c>
      <c r="H457" s="78">
        <v>10.603</v>
      </c>
      <c r="I457" s="78">
        <v>40.022</v>
      </c>
      <c r="J457" s="53"/>
      <c r="K457" s="64">
        <f>I457</f>
        <v>40.022</v>
      </c>
      <c r="L457" s="53">
        <v>2639.89</v>
      </c>
      <c r="M457" s="71">
        <f>K457/L457</f>
        <v>0.015160480171522299</v>
      </c>
      <c r="N457" s="57">
        <v>236.42</v>
      </c>
      <c r="O457" s="57">
        <f>M457*N457</f>
        <v>3.5842407221513017</v>
      </c>
      <c r="P457" s="57">
        <f>M457*60*1000</f>
        <v>909.6288102913379</v>
      </c>
      <c r="Q457" s="82">
        <f>P457*N457/1000</f>
        <v>215.05444332907808</v>
      </c>
    </row>
    <row r="458" spans="1:17" s="14" customFormat="1" ht="11.25">
      <c r="A458" s="374"/>
      <c r="B458" s="113" t="s">
        <v>63</v>
      </c>
      <c r="C458" s="19" t="s">
        <v>59</v>
      </c>
      <c r="D458" s="42">
        <v>44</v>
      </c>
      <c r="E458" s="20">
        <v>1970</v>
      </c>
      <c r="F458" s="78">
        <f>G458+H458+I458</f>
        <v>45.402014</v>
      </c>
      <c r="G458" s="78">
        <v>3.213178</v>
      </c>
      <c r="H458" s="78">
        <v>7.04</v>
      </c>
      <c r="I458" s="78">
        <v>35.148836</v>
      </c>
      <c r="J458" s="53">
        <v>2310.7</v>
      </c>
      <c r="K458" s="64">
        <f>I458</f>
        <v>35.148836</v>
      </c>
      <c r="L458" s="53">
        <f>J458</f>
        <v>2310.7</v>
      </c>
      <c r="M458" s="71">
        <f>K458/L458</f>
        <v>0.015211336824338947</v>
      </c>
      <c r="N458" s="57">
        <f>276*1.09</f>
        <v>300.84000000000003</v>
      </c>
      <c r="O458" s="57">
        <f>M458*N458</f>
        <v>4.576178570234129</v>
      </c>
      <c r="P458" s="57">
        <f>M458*60*1000</f>
        <v>912.6802094603368</v>
      </c>
      <c r="Q458" s="82">
        <f>P458*N458/1000</f>
        <v>274.57071421404777</v>
      </c>
    </row>
    <row r="459" spans="1:17" s="14" customFormat="1" ht="11.25">
      <c r="A459" s="374"/>
      <c r="B459" s="113" t="s">
        <v>110</v>
      </c>
      <c r="C459" s="19" t="s">
        <v>121</v>
      </c>
      <c r="D459" s="42">
        <v>20</v>
      </c>
      <c r="E459" s="20" t="s">
        <v>105</v>
      </c>
      <c r="F459" s="78">
        <f>G459+H459+I459</f>
        <v>23.009999999999998</v>
      </c>
      <c r="G459" s="78">
        <v>2.369</v>
      </c>
      <c r="H459" s="78">
        <v>3.2</v>
      </c>
      <c r="I459" s="78">
        <v>17.441</v>
      </c>
      <c r="J459" s="53">
        <v>1143.7</v>
      </c>
      <c r="K459" s="64">
        <f>I459</f>
        <v>17.441</v>
      </c>
      <c r="L459" s="53">
        <f>J459</f>
        <v>1143.7</v>
      </c>
      <c r="M459" s="71">
        <f>K459/L459</f>
        <v>0.015249628399055694</v>
      </c>
      <c r="N459" s="57">
        <v>327.87</v>
      </c>
      <c r="O459" s="57">
        <f>M459*N459</f>
        <v>4.999895663198391</v>
      </c>
      <c r="P459" s="57">
        <f>M459*60*1000</f>
        <v>914.9777039433417</v>
      </c>
      <c r="Q459" s="82">
        <f>P459*N459/1000</f>
        <v>299.9937397919034</v>
      </c>
    </row>
    <row r="460" spans="1:17" s="14" customFormat="1" ht="11.25">
      <c r="A460" s="374"/>
      <c r="B460" s="20" t="s">
        <v>696</v>
      </c>
      <c r="C460" s="19" t="s">
        <v>679</v>
      </c>
      <c r="D460" s="42">
        <v>40</v>
      </c>
      <c r="E460" s="20">
        <v>1973</v>
      </c>
      <c r="F460" s="78">
        <v>50.19</v>
      </c>
      <c r="G460" s="78">
        <v>4.5336</v>
      </c>
      <c r="H460" s="78">
        <v>6.16</v>
      </c>
      <c r="I460" s="78">
        <v>39.4964</v>
      </c>
      <c r="J460" s="53">
        <v>2565.4</v>
      </c>
      <c r="K460" s="64">
        <v>39.4964</v>
      </c>
      <c r="L460" s="53">
        <v>2565.4</v>
      </c>
      <c r="M460" s="71">
        <f>K460/L460</f>
        <v>0.015395805722304513</v>
      </c>
      <c r="N460" s="57">
        <v>204.92</v>
      </c>
      <c r="O460" s="57">
        <f>K460*N460/J460</f>
        <v>3.154908508614641</v>
      </c>
      <c r="P460" s="57">
        <f>M460*60*1000</f>
        <v>923.7483433382708</v>
      </c>
      <c r="Q460" s="82">
        <f>O460*60</f>
        <v>189.29451051687846</v>
      </c>
    </row>
    <row r="461" spans="1:17" s="14" customFormat="1" ht="11.25">
      <c r="A461" s="374"/>
      <c r="B461" s="113" t="s">
        <v>408</v>
      </c>
      <c r="C461" s="137" t="s">
        <v>401</v>
      </c>
      <c r="D461" s="126">
        <v>7</v>
      </c>
      <c r="E461" s="127">
        <v>1989</v>
      </c>
      <c r="F461" s="128">
        <v>7.145</v>
      </c>
      <c r="G461" s="128">
        <v>0</v>
      </c>
      <c r="H461" s="128">
        <v>0</v>
      </c>
      <c r="I461" s="128">
        <v>7.145</v>
      </c>
      <c r="J461" s="129">
        <v>461.34</v>
      </c>
      <c r="K461" s="130">
        <v>7.145</v>
      </c>
      <c r="L461" s="129">
        <v>461.34</v>
      </c>
      <c r="M461" s="131">
        <v>0.015487492955304114</v>
      </c>
      <c r="N461" s="132">
        <v>291.357</v>
      </c>
      <c r="O461" s="132">
        <v>4.5123894849785415</v>
      </c>
      <c r="P461" s="132">
        <v>929.2495773182469</v>
      </c>
      <c r="Q461" s="329">
        <v>270.7433690987125</v>
      </c>
    </row>
    <row r="462" spans="1:17" ht="11.25">
      <c r="A462" s="374"/>
      <c r="B462" s="113" t="s">
        <v>241</v>
      </c>
      <c r="C462" s="19" t="s">
        <v>244</v>
      </c>
      <c r="D462" s="42">
        <v>17</v>
      </c>
      <c r="E462" s="20" t="s">
        <v>228</v>
      </c>
      <c r="F462" s="78">
        <f>SUM(G462,H462,I462)</f>
        <v>21.284</v>
      </c>
      <c r="G462" s="78">
        <v>2.534</v>
      </c>
      <c r="H462" s="78">
        <v>2.26</v>
      </c>
      <c r="I462" s="78">
        <v>16.49</v>
      </c>
      <c r="J462" s="53"/>
      <c r="K462" s="64">
        <f>I462</f>
        <v>16.49</v>
      </c>
      <c r="L462" s="53">
        <v>1058.2</v>
      </c>
      <c r="M462" s="71">
        <f aca="true" t="shared" si="64" ref="M462:M467">K462/L462</f>
        <v>0.01558306558306558</v>
      </c>
      <c r="N462" s="57">
        <v>236.42</v>
      </c>
      <c r="O462" s="57">
        <f aca="true" t="shared" si="65" ref="O462:O467">M462*N462</f>
        <v>3.6841483651483644</v>
      </c>
      <c r="P462" s="57">
        <f aca="true" t="shared" si="66" ref="P462:P467">M462*60*1000</f>
        <v>934.9839349839349</v>
      </c>
      <c r="Q462" s="82">
        <f aca="true" t="shared" si="67" ref="Q462:Q467">P462*N462/1000</f>
        <v>221.04890190890188</v>
      </c>
    </row>
    <row r="463" spans="1:17" ht="11.25">
      <c r="A463" s="374"/>
      <c r="B463" s="113" t="s">
        <v>229</v>
      </c>
      <c r="C463" s="19" t="s">
        <v>246</v>
      </c>
      <c r="D463" s="42">
        <v>10</v>
      </c>
      <c r="E463" s="20" t="s">
        <v>228</v>
      </c>
      <c r="F463" s="78">
        <f>SUM(G463,H463,I463)</f>
        <v>13.711</v>
      </c>
      <c r="G463" s="78">
        <v>1.099</v>
      </c>
      <c r="H463" s="78">
        <v>1.6</v>
      </c>
      <c r="I463" s="78">
        <v>11.012</v>
      </c>
      <c r="J463" s="53"/>
      <c r="K463" s="64">
        <f>I463</f>
        <v>11.012</v>
      </c>
      <c r="L463" s="53">
        <v>705.87</v>
      </c>
      <c r="M463" s="71">
        <f t="shared" si="64"/>
        <v>0.015600606343944353</v>
      </c>
      <c r="N463" s="57">
        <v>236.42</v>
      </c>
      <c r="O463" s="57">
        <f t="shared" si="65"/>
        <v>3.6882953518353236</v>
      </c>
      <c r="P463" s="57">
        <f t="shared" si="66"/>
        <v>936.0363806366612</v>
      </c>
      <c r="Q463" s="82">
        <f t="shared" si="67"/>
        <v>221.29772111011943</v>
      </c>
    </row>
    <row r="464" spans="1:17" ht="11.25">
      <c r="A464" s="374"/>
      <c r="B464" s="113" t="s">
        <v>63</v>
      </c>
      <c r="C464" s="19" t="s">
        <v>56</v>
      </c>
      <c r="D464" s="42">
        <v>50</v>
      </c>
      <c r="E464" s="20">
        <v>1972</v>
      </c>
      <c r="F464" s="78">
        <f>G464+H464+I464</f>
        <v>51.216013</v>
      </c>
      <c r="G464" s="78">
        <v>3.337741</v>
      </c>
      <c r="H464" s="78">
        <v>7.84</v>
      </c>
      <c r="I464" s="78">
        <v>40.038272</v>
      </c>
      <c r="J464" s="53">
        <v>2563.1</v>
      </c>
      <c r="K464" s="64">
        <f>I464</f>
        <v>40.038272</v>
      </c>
      <c r="L464" s="53">
        <f>J464</f>
        <v>2563.1</v>
      </c>
      <c r="M464" s="71">
        <f t="shared" si="64"/>
        <v>0.015621033904256565</v>
      </c>
      <c r="N464" s="57">
        <f>276*1.09</f>
        <v>300.84000000000003</v>
      </c>
      <c r="O464" s="57">
        <f t="shared" si="65"/>
        <v>4.699431839756546</v>
      </c>
      <c r="P464" s="57">
        <f t="shared" si="66"/>
        <v>937.2620342553939</v>
      </c>
      <c r="Q464" s="82">
        <f t="shared" si="67"/>
        <v>281.9659103853927</v>
      </c>
    </row>
    <row r="465" spans="1:17" ht="11.25">
      <c r="A465" s="374"/>
      <c r="B465" s="20" t="s">
        <v>655</v>
      </c>
      <c r="C465" s="117" t="s">
        <v>635</v>
      </c>
      <c r="D465" s="118">
        <v>76</v>
      </c>
      <c r="E465" s="226" t="s">
        <v>105</v>
      </c>
      <c r="F465" s="300">
        <v>37.48</v>
      </c>
      <c r="G465" s="300">
        <v>6.45</v>
      </c>
      <c r="H465" s="301">
        <v>0.76</v>
      </c>
      <c r="I465" s="300">
        <v>30.27</v>
      </c>
      <c r="J465" s="120">
        <v>1931.61</v>
      </c>
      <c r="K465" s="121">
        <v>30.27</v>
      </c>
      <c r="L465" s="120">
        <v>1931.61</v>
      </c>
      <c r="M465" s="71">
        <f t="shared" si="64"/>
        <v>0.0156708652367714</v>
      </c>
      <c r="N465" s="57">
        <v>219.7</v>
      </c>
      <c r="O465" s="57">
        <f t="shared" si="65"/>
        <v>3.4428890925186764</v>
      </c>
      <c r="P465" s="57">
        <f t="shared" si="66"/>
        <v>940.2519142062839</v>
      </c>
      <c r="Q465" s="82">
        <f t="shared" si="67"/>
        <v>206.57334555112055</v>
      </c>
    </row>
    <row r="466" spans="1:17" ht="11.25">
      <c r="A466" s="374"/>
      <c r="B466" s="113" t="s">
        <v>229</v>
      </c>
      <c r="C466" s="19" t="s">
        <v>247</v>
      </c>
      <c r="D466" s="42">
        <v>55</v>
      </c>
      <c r="E466" s="20" t="s">
        <v>228</v>
      </c>
      <c r="F466" s="78">
        <f>SUM(G466,H466,I466)</f>
        <v>53.925</v>
      </c>
      <c r="G466" s="78">
        <v>5.003</v>
      </c>
      <c r="H466" s="78">
        <v>8.8</v>
      </c>
      <c r="I466" s="78">
        <v>40.122</v>
      </c>
      <c r="J466" s="53"/>
      <c r="K466" s="64">
        <f>I466</f>
        <v>40.122</v>
      </c>
      <c r="L466" s="53">
        <v>2542.62</v>
      </c>
      <c r="M466" s="71">
        <f t="shared" si="64"/>
        <v>0.015779786204780898</v>
      </c>
      <c r="N466" s="57">
        <v>236.42</v>
      </c>
      <c r="O466" s="57">
        <f t="shared" si="65"/>
        <v>3.7306570545342996</v>
      </c>
      <c r="P466" s="57">
        <f t="shared" si="66"/>
        <v>946.7871722868538</v>
      </c>
      <c r="Q466" s="82">
        <f t="shared" si="67"/>
        <v>223.83942327205796</v>
      </c>
    </row>
    <row r="467" spans="1:17" ht="11.25">
      <c r="A467" s="374"/>
      <c r="B467" s="113" t="s">
        <v>110</v>
      </c>
      <c r="C467" s="19" t="s">
        <v>122</v>
      </c>
      <c r="D467" s="42">
        <v>20</v>
      </c>
      <c r="E467" s="20" t="s">
        <v>105</v>
      </c>
      <c r="F467" s="78">
        <f>G467+H467+I467</f>
        <v>24.415000000000003</v>
      </c>
      <c r="G467" s="78">
        <v>2.112</v>
      </c>
      <c r="H467" s="78">
        <v>3.2</v>
      </c>
      <c r="I467" s="78">
        <v>19.103</v>
      </c>
      <c r="J467" s="53">
        <v>1210.09</v>
      </c>
      <c r="K467" s="64">
        <f>I467</f>
        <v>19.103</v>
      </c>
      <c r="L467" s="53">
        <f>J467</f>
        <v>1210.09</v>
      </c>
      <c r="M467" s="71">
        <f t="shared" si="64"/>
        <v>0.015786429108578703</v>
      </c>
      <c r="N467" s="57">
        <v>327.87</v>
      </c>
      <c r="O467" s="57">
        <f t="shared" si="65"/>
        <v>5.175896511829699</v>
      </c>
      <c r="P467" s="57">
        <f t="shared" si="66"/>
        <v>947.1857465147222</v>
      </c>
      <c r="Q467" s="82">
        <f t="shared" si="67"/>
        <v>310.553790709782</v>
      </c>
    </row>
    <row r="468" spans="1:17" ht="11.25">
      <c r="A468" s="374"/>
      <c r="B468" s="113" t="s">
        <v>385</v>
      </c>
      <c r="C468" s="137" t="s">
        <v>376</v>
      </c>
      <c r="D468" s="126">
        <v>21</v>
      </c>
      <c r="E468" s="127">
        <v>1986</v>
      </c>
      <c r="F468" s="128">
        <v>22.415</v>
      </c>
      <c r="G468" s="128">
        <v>1.87915</v>
      </c>
      <c r="H468" s="128">
        <v>3.2</v>
      </c>
      <c r="I468" s="128">
        <v>17.33585</v>
      </c>
      <c r="J468" s="129">
        <v>1090.65</v>
      </c>
      <c r="K468" s="130">
        <v>17.33585</v>
      </c>
      <c r="L468" s="129">
        <v>1090.65</v>
      </c>
      <c r="M468" s="131">
        <v>0.01589497088891945</v>
      </c>
      <c r="N468" s="132">
        <v>282.96400000000006</v>
      </c>
      <c r="O468" s="132">
        <v>4.497704542612204</v>
      </c>
      <c r="P468" s="132">
        <v>953.698253335167</v>
      </c>
      <c r="Q468" s="329">
        <v>269.86227255673225</v>
      </c>
    </row>
    <row r="469" spans="1:17" ht="11.25">
      <c r="A469" s="374"/>
      <c r="B469" s="113" t="s">
        <v>299</v>
      </c>
      <c r="C469" s="19" t="s">
        <v>287</v>
      </c>
      <c r="D469" s="42">
        <v>38</v>
      </c>
      <c r="E469" s="20">
        <v>1990</v>
      </c>
      <c r="F469" s="78">
        <v>44.89</v>
      </c>
      <c r="G469" s="78">
        <v>5.355</v>
      </c>
      <c r="H469" s="78">
        <v>5.84</v>
      </c>
      <c r="I469" s="78">
        <f>F469-G469-H469</f>
        <v>33.69499999999999</v>
      </c>
      <c r="J469" s="53">
        <v>2118.57</v>
      </c>
      <c r="K469" s="64">
        <f>I469/J469*L469</f>
        <v>33.69499999999999</v>
      </c>
      <c r="L469" s="53">
        <v>2118.57</v>
      </c>
      <c r="M469" s="71">
        <f>K469/L469</f>
        <v>0.015904596024677017</v>
      </c>
      <c r="N469" s="57">
        <f>257.6*1.09</f>
        <v>280.78400000000005</v>
      </c>
      <c r="O469" s="57">
        <f>M469*N469</f>
        <v>4.4657560901929125</v>
      </c>
      <c r="P469" s="57">
        <f>M469*60*1000</f>
        <v>954.275761480621</v>
      </c>
      <c r="Q469" s="82">
        <f>P469*N469/1000</f>
        <v>267.9453654115747</v>
      </c>
    </row>
    <row r="470" spans="1:17" ht="11.25">
      <c r="A470" s="374"/>
      <c r="B470" s="113" t="s">
        <v>408</v>
      </c>
      <c r="C470" s="219" t="s">
        <v>393</v>
      </c>
      <c r="D470" s="220">
        <v>22</v>
      </c>
      <c r="E470" s="221">
        <v>1992</v>
      </c>
      <c r="F470" s="299">
        <v>25.426</v>
      </c>
      <c r="G470" s="299">
        <v>2.652</v>
      </c>
      <c r="H470" s="299">
        <v>3.52</v>
      </c>
      <c r="I470" s="299">
        <v>19.253999</v>
      </c>
      <c r="J470" s="222">
        <v>1207.83</v>
      </c>
      <c r="K470" s="223">
        <v>19.253999</v>
      </c>
      <c r="L470" s="222">
        <v>1207.83</v>
      </c>
      <c r="M470" s="224">
        <v>0.01594098424447149</v>
      </c>
      <c r="N470" s="225">
        <v>305.85400000000004</v>
      </c>
      <c r="O470" s="225">
        <v>4.875613795108584</v>
      </c>
      <c r="P470" s="225">
        <v>956.4590546682894</v>
      </c>
      <c r="Q470" s="330">
        <v>292.53682770651506</v>
      </c>
    </row>
    <row r="471" spans="1:17" ht="11.25">
      <c r="A471" s="374"/>
      <c r="B471" s="113" t="s">
        <v>408</v>
      </c>
      <c r="C471" s="219" t="s">
        <v>394</v>
      </c>
      <c r="D471" s="220">
        <v>22</v>
      </c>
      <c r="E471" s="221">
        <v>1992</v>
      </c>
      <c r="F471" s="299">
        <v>24.456</v>
      </c>
      <c r="G471" s="299">
        <v>2.451417</v>
      </c>
      <c r="H471" s="299">
        <v>3.52</v>
      </c>
      <c r="I471" s="299">
        <v>18.484583</v>
      </c>
      <c r="J471" s="222">
        <v>1158.38</v>
      </c>
      <c r="K471" s="223">
        <v>18.484583</v>
      </c>
      <c r="L471" s="222">
        <v>1158.38</v>
      </c>
      <c r="M471" s="224">
        <v>0.01595727049845474</v>
      </c>
      <c r="N471" s="225">
        <v>305.85400000000004</v>
      </c>
      <c r="O471" s="225">
        <v>4.8805950110343765</v>
      </c>
      <c r="P471" s="225">
        <v>957.4362299072843</v>
      </c>
      <c r="Q471" s="330">
        <v>292.83570066206255</v>
      </c>
    </row>
    <row r="472" spans="1:17" ht="11.25">
      <c r="A472" s="374"/>
      <c r="B472" s="113" t="s">
        <v>408</v>
      </c>
      <c r="C472" s="137" t="s">
        <v>402</v>
      </c>
      <c r="D472" s="126">
        <v>12</v>
      </c>
      <c r="E472" s="127">
        <v>1980</v>
      </c>
      <c r="F472" s="128">
        <v>10.414</v>
      </c>
      <c r="G472" s="128">
        <v>1.275</v>
      </c>
      <c r="H472" s="128">
        <v>1.6</v>
      </c>
      <c r="I472" s="128">
        <v>7.538999</v>
      </c>
      <c r="J472" s="129">
        <v>468.68</v>
      </c>
      <c r="K472" s="130">
        <v>7.538999</v>
      </c>
      <c r="L472" s="129">
        <v>468.68</v>
      </c>
      <c r="M472" s="131">
        <v>0.016085599982930784</v>
      </c>
      <c r="N472" s="132">
        <v>291.357</v>
      </c>
      <c r="O472" s="132">
        <v>4.686652154226765</v>
      </c>
      <c r="P472" s="132">
        <v>965.135998975847</v>
      </c>
      <c r="Q472" s="329">
        <v>281.19912925360586</v>
      </c>
    </row>
    <row r="473" spans="1:17" ht="11.25">
      <c r="A473" s="374"/>
      <c r="B473" s="20" t="s">
        <v>724</v>
      </c>
      <c r="C473" s="40" t="s">
        <v>728</v>
      </c>
      <c r="D473" s="42">
        <v>30</v>
      </c>
      <c r="E473" s="20">
        <v>1989</v>
      </c>
      <c r="F473" s="78">
        <v>32.9</v>
      </c>
      <c r="G473" s="78">
        <v>2.4</v>
      </c>
      <c r="H473" s="78">
        <v>4.7</v>
      </c>
      <c r="I473" s="78">
        <v>25.8</v>
      </c>
      <c r="J473" s="53">
        <v>1599.19</v>
      </c>
      <c r="K473" s="64">
        <v>25.8</v>
      </c>
      <c r="L473" s="53">
        <v>1599.19</v>
      </c>
      <c r="M473" s="71">
        <f>K473/L473</f>
        <v>0.016133167416004353</v>
      </c>
      <c r="N473" s="57">
        <v>303.78</v>
      </c>
      <c r="O473" s="57">
        <f>M473*N473</f>
        <v>4.900933597633802</v>
      </c>
      <c r="P473" s="57">
        <f>M473*60*1000</f>
        <v>967.9900449602612</v>
      </c>
      <c r="Q473" s="82">
        <f>P473*N473/1000</f>
        <v>294.05601585802816</v>
      </c>
    </row>
    <row r="474" spans="1:17" ht="11.25">
      <c r="A474" s="374"/>
      <c r="B474" s="113" t="s">
        <v>385</v>
      </c>
      <c r="C474" s="137" t="s">
        <v>377</v>
      </c>
      <c r="D474" s="126">
        <v>20</v>
      </c>
      <c r="E474" s="127">
        <v>1983</v>
      </c>
      <c r="F474" s="128">
        <v>21.947</v>
      </c>
      <c r="G474" s="128">
        <v>1.997268</v>
      </c>
      <c r="H474" s="128">
        <v>3.2</v>
      </c>
      <c r="I474" s="128">
        <v>16.74973</v>
      </c>
      <c r="J474" s="129">
        <v>1037.5</v>
      </c>
      <c r="K474" s="130">
        <v>16.74973</v>
      </c>
      <c r="L474" s="129">
        <v>1037.5</v>
      </c>
      <c r="M474" s="131">
        <v>0.016144318072289155</v>
      </c>
      <c r="N474" s="132">
        <v>282.96400000000006</v>
      </c>
      <c r="O474" s="132">
        <v>4.56826081900723</v>
      </c>
      <c r="P474" s="132">
        <v>968.6590843373492</v>
      </c>
      <c r="Q474" s="329">
        <v>274.09564914043375</v>
      </c>
    </row>
    <row r="475" spans="1:17" ht="11.25">
      <c r="A475" s="374"/>
      <c r="B475" s="20" t="s">
        <v>696</v>
      </c>
      <c r="C475" s="19" t="s">
        <v>687</v>
      </c>
      <c r="D475" s="42">
        <v>60</v>
      </c>
      <c r="E475" s="20">
        <v>1981</v>
      </c>
      <c r="F475" s="78">
        <v>65.23</v>
      </c>
      <c r="G475" s="78">
        <v>5.21364</v>
      </c>
      <c r="H475" s="78">
        <v>9.6</v>
      </c>
      <c r="I475" s="78">
        <v>50.41635</v>
      </c>
      <c r="J475" s="53">
        <v>3122.77</v>
      </c>
      <c r="K475" s="64">
        <v>50.41635</v>
      </c>
      <c r="L475" s="53">
        <v>3122.77</v>
      </c>
      <c r="M475" s="71">
        <f>K475/L475</f>
        <v>0.01614475289566635</v>
      </c>
      <c r="N475" s="57">
        <v>204.92</v>
      </c>
      <c r="O475" s="57">
        <f>K475*N475/J475</f>
        <v>3.308382763379948</v>
      </c>
      <c r="P475" s="57">
        <f>M475*60*1000</f>
        <v>968.6851737399809</v>
      </c>
      <c r="Q475" s="82">
        <f>O475*60</f>
        <v>198.5029658027969</v>
      </c>
    </row>
    <row r="476" spans="1:17" ht="11.25">
      <c r="A476" s="374"/>
      <c r="B476" s="113" t="s">
        <v>299</v>
      </c>
      <c r="C476" s="19" t="s">
        <v>281</v>
      </c>
      <c r="D476" s="42">
        <v>59</v>
      </c>
      <c r="E476" s="20">
        <v>1981</v>
      </c>
      <c r="F476" s="78">
        <v>73.63</v>
      </c>
      <c r="G476" s="78">
        <v>8.67</v>
      </c>
      <c r="H476" s="78">
        <v>9.6</v>
      </c>
      <c r="I476" s="78">
        <f>F476-G476-H476</f>
        <v>55.35999999999999</v>
      </c>
      <c r="J476" s="53">
        <v>3418.76</v>
      </c>
      <c r="K476" s="64">
        <f>I476/J476*L476</f>
        <v>54.348261006914775</v>
      </c>
      <c r="L476" s="53">
        <v>3356.28</v>
      </c>
      <c r="M476" s="71">
        <f>K476/L476</f>
        <v>0.016193005651171766</v>
      </c>
      <c r="N476" s="57">
        <f>257.6*1.09</f>
        <v>280.78400000000005</v>
      </c>
      <c r="O476" s="57">
        <f>M476*N476</f>
        <v>4.546736898758613</v>
      </c>
      <c r="P476" s="57">
        <f>M476*60*1000</f>
        <v>971.580339070306</v>
      </c>
      <c r="Q476" s="82">
        <f>P476*N476/1000</f>
        <v>272.8042139255168</v>
      </c>
    </row>
    <row r="477" spans="1:17" ht="11.25">
      <c r="A477" s="374"/>
      <c r="B477" s="20" t="s">
        <v>723</v>
      </c>
      <c r="C477" s="19" t="s">
        <v>705</v>
      </c>
      <c r="D477" s="42">
        <v>10</v>
      </c>
      <c r="E477" s="20">
        <v>1968</v>
      </c>
      <c r="F477" s="78">
        <f>SUM(G477+H477+I477)</f>
        <v>14.4</v>
      </c>
      <c r="G477" s="78">
        <v>2</v>
      </c>
      <c r="H477" s="78">
        <v>1.6</v>
      </c>
      <c r="I477" s="78">
        <v>10.8</v>
      </c>
      <c r="J477" s="53">
        <v>665.8</v>
      </c>
      <c r="K477" s="64">
        <v>10.8</v>
      </c>
      <c r="L477" s="53">
        <v>665.81</v>
      </c>
      <c r="M477" s="71">
        <f>SUM(K477/L477)</f>
        <v>0.01622084378426278</v>
      </c>
      <c r="N477" s="57">
        <v>231.3</v>
      </c>
      <c r="O477" s="57">
        <f>SUM(M477*N477)</f>
        <v>3.751881167299981</v>
      </c>
      <c r="P477" s="57">
        <f>SUM(M477*60*1000)</f>
        <v>973.2506270557667</v>
      </c>
      <c r="Q477" s="82">
        <f>SUM(O477*60)</f>
        <v>225.11287003799885</v>
      </c>
    </row>
    <row r="478" spans="1:17" ht="11.25">
      <c r="A478" s="374"/>
      <c r="B478" s="113" t="s">
        <v>63</v>
      </c>
      <c r="C478" s="19" t="s">
        <v>54</v>
      </c>
      <c r="D478" s="42">
        <v>20</v>
      </c>
      <c r="E478" s="20">
        <v>1989</v>
      </c>
      <c r="F478" s="78">
        <f>G478+H478+I478</f>
        <v>21.883998</v>
      </c>
      <c r="G478" s="78">
        <v>1.446384</v>
      </c>
      <c r="H478" s="78">
        <v>3.4255</v>
      </c>
      <c r="I478" s="78">
        <v>17.012114</v>
      </c>
      <c r="J478" s="53">
        <v>1048.7</v>
      </c>
      <c r="K478" s="64">
        <f>I478</f>
        <v>17.012114</v>
      </c>
      <c r="L478" s="53">
        <f>J478</f>
        <v>1048.7</v>
      </c>
      <c r="M478" s="71">
        <f>K478/L478</f>
        <v>0.016222097835415276</v>
      </c>
      <c r="N478" s="57">
        <f>276*1.09</f>
        <v>300.84000000000003</v>
      </c>
      <c r="O478" s="57">
        <f>M478*N478</f>
        <v>4.880255912806332</v>
      </c>
      <c r="P478" s="57">
        <f>M478*60*1000</f>
        <v>973.3258701249166</v>
      </c>
      <c r="Q478" s="82">
        <f>P478*N478/1000</f>
        <v>292.81535476837996</v>
      </c>
    </row>
    <row r="479" spans="1:17" ht="11.25">
      <c r="A479" s="374"/>
      <c r="B479" s="113" t="s">
        <v>408</v>
      </c>
      <c r="C479" s="219" t="s">
        <v>395</v>
      </c>
      <c r="D479" s="220">
        <v>55</v>
      </c>
      <c r="E479" s="221">
        <v>1971</v>
      </c>
      <c r="F479" s="299">
        <v>53.343</v>
      </c>
      <c r="G479" s="299">
        <v>3.927</v>
      </c>
      <c r="H479" s="299">
        <v>8.8</v>
      </c>
      <c r="I479" s="299">
        <v>40.615998</v>
      </c>
      <c r="J479" s="222">
        <v>2490.99</v>
      </c>
      <c r="K479" s="223">
        <v>40.615998</v>
      </c>
      <c r="L479" s="222">
        <v>2490.99</v>
      </c>
      <c r="M479" s="224">
        <v>0.016305163007478956</v>
      </c>
      <c r="N479" s="225">
        <v>305.85400000000004</v>
      </c>
      <c r="O479" s="225">
        <v>4.986999326489469</v>
      </c>
      <c r="P479" s="225">
        <v>978.3097804487373</v>
      </c>
      <c r="Q479" s="330">
        <v>299.21995958936816</v>
      </c>
    </row>
    <row r="480" spans="1:17" ht="11.25">
      <c r="A480" s="374"/>
      <c r="B480" s="113" t="s">
        <v>408</v>
      </c>
      <c r="C480" s="137" t="s">
        <v>403</v>
      </c>
      <c r="D480" s="126">
        <v>13</v>
      </c>
      <c r="E480" s="127">
        <v>1900</v>
      </c>
      <c r="F480" s="128">
        <v>10.547</v>
      </c>
      <c r="G480" s="128">
        <v>0.714</v>
      </c>
      <c r="H480" s="128">
        <v>1.92</v>
      </c>
      <c r="I480" s="128">
        <v>7.912999</v>
      </c>
      <c r="J480" s="129">
        <v>485.29</v>
      </c>
      <c r="K480" s="130">
        <v>7.912999</v>
      </c>
      <c r="L480" s="129">
        <v>485.29</v>
      </c>
      <c r="M480" s="131">
        <v>0.016305712048465867</v>
      </c>
      <c r="N480" s="132">
        <v>291.357</v>
      </c>
      <c r="O480" s="132">
        <v>4.75078334530487</v>
      </c>
      <c r="P480" s="132">
        <v>978.342722907952</v>
      </c>
      <c r="Q480" s="329">
        <v>285.0470007182922</v>
      </c>
    </row>
    <row r="481" spans="1:17" ht="11.25">
      <c r="A481" s="374"/>
      <c r="B481" s="20" t="s">
        <v>724</v>
      </c>
      <c r="C481" s="40" t="s">
        <v>731</v>
      </c>
      <c r="D481" s="42">
        <v>30</v>
      </c>
      <c r="E481" s="20">
        <v>1992</v>
      </c>
      <c r="F481" s="78">
        <v>34.1</v>
      </c>
      <c r="G481" s="78">
        <v>3</v>
      </c>
      <c r="H481" s="78">
        <v>4.7</v>
      </c>
      <c r="I481" s="78">
        <v>26.4</v>
      </c>
      <c r="J481" s="53">
        <v>1616.9</v>
      </c>
      <c r="K481" s="64">
        <v>26.4</v>
      </c>
      <c r="L481" s="53">
        <v>1616.9</v>
      </c>
      <c r="M481" s="71">
        <f>K481/L481</f>
        <v>0.01632754035500031</v>
      </c>
      <c r="N481" s="57">
        <v>303.78</v>
      </c>
      <c r="O481" s="57">
        <f>M481*N481</f>
        <v>4.959980209041993</v>
      </c>
      <c r="P481" s="57">
        <f>M481*60*1000</f>
        <v>979.6524213000185</v>
      </c>
      <c r="Q481" s="82">
        <f>P481*N481/1000</f>
        <v>297.59881254251957</v>
      </c>
    </row>
    <row r="482" spans="1:17" ht="11.25">
      <c r="A482" s="374"/>
      <c r="B482" s="20" t="s">
        <v>1058</v>
      </c>
      <c r="C482" s="19" t="s">
        <v>1038</v>
      </c>
      <c r="D482" s="42">
        <v>76</v>
      </c>
      <c r="E482" s="20">
        <v>1991</v>
      </c>
      <c r="F482" s="78">
        <v>99.7</v>
      </c>
      <c r="G482" s="78">
        <v>14.4961</v>
      </c>
      <c r="H482" s="78">
        <v>7.5</v>
      </c>
      <c r="I482" s="78">
        <v>77.7039</v>
      </c>
      <c r="J482" s="53">
        <v>4738.9</v>
      </c>
      <c r="K482" s="64">
        <v>77.7039</v>
      </c>
      <c r="L482" s="53">
        <v>4738.9</v>
      </c>
      <c r="M482" s="71">
        <f>K482/L482</f>
        <v>0.016397033066745448</v>
      </c>
      <c r="N482" s="57">
        <v>249.91</v>
      </c>
      <c r="O482" s="57">
        <f>M482*N482</f>
        <v>4.097782533710355</v>
      </c>
      <c r="P482" s="57">
        <f>M482*60*1000</f>
        <v>983.8219840047269</v>
      </c>
      <c r="Q482" s="82">
        <f>P482*N482/1000</f>
        <v>245.8669520226213</v>
      </c>
    </row>
    <row r="483" spans="1:17" ht="11.25">
      <c r="A483" s="374"/>
      <c r="B483" s="113" t="s">
        <v>408</v>
      </c>
      <c r="C483" s="137" t="s">
        <v>404</v>
      </c>
      <c r="D483" s="126">
        <v>12</v>
      </c>
      <c r="E483" s="127">
        <v>1988</v>
      </c>
      <c r="F483" s="128">
        <v>12.786</v>
      </c>
      <c r="G483" s="128">
        <v>0.867</v>
      </c>
      <c r="H483" s="128">
        <v>1.92</v>
      </c>
      <c r="I483" s="128">
        <v>9.999</v>
      </c>
      <c r="J483" s="129">
        <v>608.15</v>
      </c>
      <c r="K483" s="130">
        <v>9.999</v>
      </c>
      <c r="L483" s="129">
        <v>608.15</v>
      </c>
      <c r="M483" s="131">
        <v>0.016441667351804655</v>
      </c>
      <c r="N483" s="132">
        <v>291.357</v>
      </c>
      <c r="O483" s="132">
        <v>4.790394874619749</v>
      </c>
      <c r="P483" s="132">
        <v>986.5000411082792</v>
      </c>
      <c r="Q483" s="329">
        <v>287.42369247718494</v>
      </c>
    </row>
    <row r="484" spans="1:17" ht="11.25">
      <c r="A484" s="374"/>
      <c r="B484" s="113" t="s">
        <v>438</v>
      </c>
      <c r="C484" s="137" t="s">
        <v>419</v>
      </c>
      <c r="D484" s="126">
        <v>26</v>
      </c>
      <c r="E484" s="127">
        <v>1985</v>
      </c>
      <c r="F484" s="128">
        <v>23.292</v>
      </c>
      <c r="G484" s="128">
        <v>0</v>
      </c>
      <c r="H484" s="128">
        <v>0</v>
      </c>
      <c r="I484" s="128">
        <v>23.291996</v>
      </c>
      <c r="J484" s="129">
        <v>1415.92</v>
      </c>
      <c r="K484" s="130">
        <v>23.291996</v>
      </c>
      <c r="L484" s="129">
        <v>1415.92</v>
      </c>
      <c r="M484" s="131">
        <v>0.016450079100514152</v>
      </c>
      <c r="N484" s="132">
        <v>297.02500000000003</v>
      </c>
      <c r="O484" s="132">
        <v>4.8860847448302165</v>
      </c>
      <c r="P484" s="132">
        <v>987.0047460308491</v>
      </c>
      <c r="Q484" s="329">
        <v>293.16508468981294</v>
      </c>
    </row>
    <row r="485" spans="1:17" ht="11.25">
      <c r="A485" s="374"/>
      <c r="B485" s="20" t="s">
        <v>723</v>
      </c>
      <c r="C485" s="19" t="s">
        <v>711</v>
      </c>
      <c r="D485" s="42">
        <v>50</v>
      </c>
      <c r="E485" s="20">
        <v>1973</v>
      </c>
      <c r="F485" s="78">
        <f>SUM(G485+H485+I485)</f>
        <v>52.199999999999996</v>
      </c>
      <c r="G485" s="78">
        <v>3.1</v>
      </c>
      <c r="H485" s="78">
        <v>7.8</v>
      </c>
      <c r="I485" s="78">
        <v>41.3</v>
      </c>
      <c r="J485" s="53">
        <v>2510.22</v>
      </c>
      <c r="K485" s="64">
        <v>41.3</v>
      </c>
      <c r="L485" s="53">
        <v>2510.2</v>
      </c>
      <c r="M485" s="71">
        <f>SUM(K485/L485)</f>
        <v>0.01645287228109314</v>
      </c>
      <c r="N485" s="57">
        <v>231.3</v>
      </c>
      <c r="O485" s="57">
        <f>SUM(M485*N485)</f>
        <v>3.805549358616843</v>
      </c>
      <c r="P485" s="57">
        <f>SUM(M485*60*1000)</f>
        <v>987.1723368655884</v>
      </c>
      <c r="Q485" s="82">
        <f>SUM(O485*60)</f>
        <v>228.33296151701057</v>
      </c>
    </row>
    <row r="486" spans="1:17" ht="11.25">
      <c r="A486" s="374"/>
      <c r="B486" s="113" t="s">
        <v>408</v>
      </c>
      <c r="C486" s="219" t="s">
        <v>396</v>
      </c>
      <c r="D486" s="220">
        <v>10</v>
      </c>
      <c r="E486" s="221">
        <v>1972</v>
      </c>
      <c r="F486" s="299">
        <v>13.817</v>
      </c>
      <c r="G486" s="299">
        <v>1.479</v>
      </c>
      <c r="H486" s="299">
        <v>1.6</v>
      </c>
      <c r="I486" s="299">
        <v>10.738</v>
      </c>
      <c r="J486" s="222">
        <v>652.02</v>
      </c>
      <c r="K486" s="223">
        <v>10.738</v>
      </c>
      <c r="L486" s="222">
        <v>652.02</v>
      </c>
      <c r="M486" s="224">
        <v>0.016468819974847396</v>
      </c>
      <c r="N486" s="225">
        <v>305.85400000000004</v>
      </c>
      <c r="O486" s="225">
        <v>5.037054464586976</v>
      </c>
      <c r="P486" s="225">
        <v>988.1291984908438</v>
      </c>
      <c r="Q486" s="330">
        <v>302.2232678752186</v>
      </c>
    </row>
    <row r="487" spans="1:17" ht="11.25">
      <c r="A487" s="374"/>
      <c r="B487" s="20" t="s">
        <v>724</v>
      </c>
      <c r="C487" s="40" t="s">
        <v>726</v>
      </c>
      <c r="D487" s="42">
        <v>30</v>
      </c>
      <c r="E487" s="20">
        <v>1989</v>
      </c>
      <c r="F487" s="78">
        <v>34.4</v>
      </c>
      <c r="G487" s="78">
        <v>3.2</v>
      </c>
      <c r="H487" s="78">
        <v>4.8</v>
      </c>
      <c r="I487" s="78">
        <v>26.4</v>
      </c>
      <c r="J487" s="53">
        <v>1601.48</v>
      </c>
      <c r="K487" s="64">
        <v>26.4</v>
      </c>
      <c r="L487" s="53">
        <v>1601.48</v>
      </c>
      <c r="M487" s="71">
        <f>K487/L487</f>
        <v>0.01648475160476559</v>
      </c>
      <c r="N487" s="57">
        <v>303.78</v>
      </c>
      <c r="O487" s="57">
        <f>M487*N487</f>
        <v>5.007737842495691</v>
      </c>
      <c r="P487" s="57">
        <f>M487*60*1000</f>
        <v>989.0850962859355</v>
      </c>
      <c r="Q487" s="82">
        <f>P487*N487/1000</f>
        <v>300.46427054974146</v>
      </c>
    </row>
    <row r="488" spans="1:17" ht="11.25">
      <c r="A488" s="374"/>
      <c r="B488" s="113" t="s">
        <v>117</v>
      </c>
      <c r="C488" s="19" t="s">
        <v>123</v>
      </c>
      <c r="D488" s="42">
        <v>12</v>
      </c>
      <c r="E488" s="20" t="s">
        <v>105</v>
      </c>
      <c r="F488" s="78">
        <f>G488+H488+I488</f>
        <v>13.780000000000001</v>
      </c>
      <c r="G488" s="78">
        <v>0.28</v>
      </c>
      <c r="H488" s="78">
        <v>1.92</v>
      </c>
      <c r="I488" s="78">
        <v>11.58</v>
      </c>
      <c r="J488" s="53">
        <v>701.94</v>
      </c>
      <c r="K488" s="64">
        <f>I488</f>
        <v>11.58</v>
      </c>
      <c r="L488" s="53">
        <f>J488</f>
        <v>701.94</v>
      </c>
      <c r="M488" s="71">
        <f>K488/L488</f>
        <v>0.016497136507393793</v>
      </c>
      <c r="N488" s="57">
        <v>327.87</v>
      </c>
      <c r="O488" s="57">
        <f>M488*N488</f>
        <v>5.408916146679203</v>
      </c>
      <c r="P488" s="57">
        <f>M488*60*1000</f>
        <v>989.8281904436276</v>
      </c>
      <c r="Q488" s="82">
        <f>P488*N488/1000</f>
        <v>324.5349688007522</v>
      </c>
    </row>
    <row r="489" spans="1:17" ht="11.25">
      <c r="A489" s="374"/>
      <c r="B489" s="20" t="s">
        <v>581</v>
      </c>
      <c r="C489" s="19" t="s">
        <v>561</v>
      </c>
      <c r="D489" s="42">
        <v>54</v>
      </c>
      <c r="E489" s="20" t="s">
        <v>105</v>
      </c>
      <c r="F489" s="78">
        <f>G489+H489+I489</f>
        <v>46.890302000000005</v>
      </c>
      <c r="G489" s="78">
        <v>4.276452</v>
      </c>
      <c r="H489" s="78">
        <v>8.4</v>
      </c>
      <c r="I489" s="78">
        <v>34.21385</v>
      </c>
      <c r="J489" s="53">
        <v>2392.9700000000003</v>
      </c>
      <c r="K489" s="64">
        <v>39.498</v>
      </c>
      <c r="L489" s="53">
        <v>2392.9700000000003</v>
      </c>
      <c r="M489" s="71">
        <f>K489/L489</f>
        <v>0.016505848380882333</v>
      </c>
      <c r="N489" s="57">
        <v>238.5</v>
      </c>
      <c r="O489" s="57">
        <f>M489*N489</f>
        <v>3.9366448388404365</v>
      </c>
      <c r="P489" s="57">
        <f>M489*60*1000</f>
        <v>990.35090285294</v>
      </c>
      <c r="Q489" s="82">
        <f>P489*N489/1000</f>
        <v>236.1986903304262</v>
      </c>
    </row>
    <row r="490" spans="1:17" ht="11.25">
      <c r="A490" s="374"/>
      <c r="B490" s="20" t="s">
        <v>723</v>
      </c>
      <c r="C490" s="19" t="s">
        <v>709</v>
      </c>
      <c r="D490" s="42">
        <v>50</v>
      </c>
      <c r="E490" s="20">
        <v>1978</v>
      </c>
      <c r="F490" s="78">
        <f>SUM(G490+H490+I490)</f>
        <v>55.1</v>
      </c>
      <c r="G490" s="78">
        <v>4</v>
      </c>
      <c r="H490" s="78">
        <v>8</v>
      </c>
      <c r="I490" s="78">
        <v>43.1</v>
      </c>
      <c r="J490" s="53">
        <v>2609.15</v>
      </c>
      <c r="K490" s="64">
        <v>41.9</v>
      </c>
      <c r="L490" s="53">
        <v>2537.29</v>
      </c>
      <c r="M490" s="71">
        <f>SUM(K490/L490)</f>
        <v>0.016513681920474206</v>
      </c>
      <c r="N490" s="57">
        <v>231.3</v>
      </c>
      <c r="O490" s="57">
        <f>SUM(M490*N490)</f>
        <v>3.819614628205684</v>
      </c>
      <c r="P490" s="57">
        <f>SUM(M490*60*1000)</f>
        <v>990.8209152284523</v>
      </c>
      <c r="Q490" s="82">
        <f>SUM(O490*60)</f>
        <v>229.17687769234104</v>
      </c>
    </row>
    <row r="491" spans="1:17" ht="11.25">
      <c r="A491" s="374"/>
      <c r="B491" s="113" t="s">
        <v>438</v>
      </c>
      <c r="C491" s="137" t="s">
        <v>420</v>
      </c>
      <c r="D491" s="126">
        <v>40</v>
      </c>
      <c r="E491" s="127">
        <v>1985</v>
      </c>
      <c r="F491" s="128">
        <v>49.319</v>
      </c>
      <c r="G491" s="128">
        <v>5.160537</v>
      </c>
      <c r="H491" s="128">
        <v>6.4</v>
      </c>
      <c r="I491" s="128">
        <v>37.758463</v>
      </c>
      <c r="J491" s="129">
        <v>2285.42</v>
      </c>
      <c r="K491" s="130">
        <v>37.758463</v>
      </c>
      <c r="L491" s="129">
        <v>2285.42</v>
      </c>
      <c r="M491" s="131">
        <v>0.016521454699792597</v>
      </c>
      <c r="N491" s="132">
        <v>307.70700000000005</v>
      </c>
      <c r="O491" s="132">
        <v>5.083767261309082</v>
      </c>
      <c r="P491" s="132">
        <v>991.2872819875557</v>
      </c>
      <c r="Q491" s="329">
        <v>305.0260356785448</v>
      </c>
    </row>
    <row r="492" spans="1:17" ht="11.25">
      <c r="A492" s="374"/>
      <c r="B492" s="20" t="s">
        <v>581</v>
      </c>
      <c r="C492" s="19" t="s">
        <v>562</v>
      </c>
      <c r="D492" s="42">
        <v>30</v>
      </c>
      <c r="E492" s="20" t="s">
        <v>105</v>
      </c>
      <c r="F492" s="78">
        <f>G492+H492+I492</f>
        <v>32.912004</v>
      </c>
      <c r="G492" s="78">
        <v>3.06</v>
      </c>
      <c r="H492" s="78">
        <v>4.8</v>
      </c>
      <c r="I492" s="78">
        <v>25.052004000000004</v>
      </c>
      <c r="J492" s="53">
        <v>1514.79</v>
      </c>
      <c r="K492" s="64">
        <v>25.052004000000004</v>
      </c>
      <c r="L492" s="53">
        <v>1514.79</v>
      </c>
      <c r="M492" s="71">
        <f aca="true" t="shared" si="68" ref="M492:M510">K492/L492</f>
        <v>0.016538268670904882</v>
      </c>
      <c r="N492" s="57">
        <v>238.5</v>
      </c>
      <c r="O492" s="57">
        <f>M492*N492</f>
        <v>3.9443770780108145</v>
      </c>
      <c r="P492" s="57">
        <f aca="true" t="shared" si="69" ref="P492:P510">M492*60*1000</f>
        <v>992.2961202542929</v>
      </c>
      <c r="Q492" s="82">
        <f>P492*N492/1000</f>
        <v>236.66262468064886</v>
      </c>
    </row>
    <row r="493" spans="1:17" ht="11.25">
      <c r="A493" s="374"/>
      <c r="B493" s="20" t="s">
        <v>724</v>
      </c>
      <c r="C493" s="40" t="s">
        <v>727</v>
      </c>
      <c r="D493" s="42">
        <v>49</v>
      </c>
      <c r="E493" s="20">
        <v>1974</v>
      </c>
      <c r="F493" s="78">
        <v>54.3</v>
      </c>
      <c r="G493" s="78">
        <v>5.5</v>
      </c>
      <c r="H493" s="78">
        <v>7.8</v>
      </c>
      <c r="I493" s="78">
        <v>40.99</v>
      </c>
      <c r="J493" s="53">
        <v>2550.08</v>
      </c>
      <c r="K493" s="64">
        <v>41</v>
      </c>
      <c r="L493" s="53">
        <v>2478.85</v>
      </c>
      <c r="M493" s="71">
        <f t="shared" si="68"/>
        <v>0.01653992778909575</v>
      </c>
      <c r="N493" s="57">
        <v>303.78</v>
      </c>
      <c r="O493" s="57">
        <f>M493*N493</f>
        <v>5.0244992637715065</v>
      </c>
      <c r="P493" s="57">
        <f t="shared" si="69"/>
        <v>992.395667345745</v>
      </c>
      <c r="Q493" s="82">
        <f>P493*N493/1000</f>
        <v>301.46995582629035</v>
      </c>
    </row>
    <row r="494" spans="1:17" ht="11.25">
      <c r="A494" s="374"/>
      <c r="B494" s="20" t="s">
        <v>696</v>
      </c>
      <c r="C494" s="19" t="s">
        <v>683</v>
      </c>
      <c r="D494" s="42">
        <v>50</v>
      </c>
      <c r="E494" s="20">
        <v>1988</v>
      </c>
      <c r="F494" s="78">
        <v>52.09</v>
      </c>
      <c r="G494" s="78">
        <v>4.64694</v>
      </c>
      <c r="H494" s="78">
        <v>7.84</v>
      </c>
      <c r="I494" s="78">
        <v>39.60306</v>
      </c>
      <c r="J494" s="53">
        <v>2389.81</v>
      </c>
      <c r="K494" s="64">
        <v>39.60306</v>
      </c>
      <c r="L494" s="53">
        <v>2389.81</v>
      </c>
      <c r="M494" s="71">
        <f t="shared" si="68"/>
        <v>0.016571635401977564</v>
      </c>
      <c r="N494" s="57">
        <v>204.92</v>
      </c>
      <c r="O494" s="57">
        <f>K494*N494/J494</f>
        <v>3.395859526573242</v>
      </c>
      <c r="P494" s="57">
        <f t="shared" si="69"/>
        <v>994.2981241186538</v>
      </c>
      <c r="Q494" s="82">
        <f>O494*60</f>
        <v>203.75157159439453</v>
      </c>
    </row>
    <row r="495" spans="1:17" ht="11.25">
      <c r="A495" s="374"/>
      <c r="B495" s="20" t="s">
        <v>655</v>
      </c>
      <c r="C495" s="117" t="s">
        <v>636</v>
      </c>
      <c r="D495" s="118">
        <v>33</v>
      </c>
      <c r="E495" s="226" t="s">
        <v>105</v>
      </c>
      <c r="F495" s="300">
        <v>31.19</v>
      </c>
      <c r="G495" s="300">
        <v>2.54</v>
      </c>
      <c r="H495" s="301">
        <v>5.12</v>
      </c>
      <c r="I495" s="300">
        <v>23.53</v>
      </c>
      <c r="J495" s="120">
        <v>1419.26</v>
      </c>
      <c r="K495" s="121">
        <v>23.53</v>
      </c>
      <c r="L495" s="120">
        <v>1419.26</v>
      </c>
      <c r="M495" s="71">
        <f t="shared" si="68"/>
        <v>0.01657906232825557</v>
      </c>
      <c r="N495" s="57">
        <v>219.7</v>
      </c>
      <c r="O495" s="57">
        <f aca="true" t="shared" si="70" ref="O495:O510">M495*N495</f>
        <v>3.642419993517749</v>
      </c>
      <c r="P495" s="57">
        <f t="shared" si="69"/>
        <v>994.7437396953343</v>
      </c>
      <c r="Q495" s="82">
        <f aca="true" t="shared" si="71" ref="Q495:Q510">P495*N495/1000</f>
        <v>218.54519961106493</v>
      </c>
    </row>
    <row r="496" spans="1:17" ht="11.25">
      <c r="A496" s="374"/>
      <c r="B496" s="20" t="s">
        <v>581</v>
      </c>
      <c r="C496" s="19" t="s">
        <v>563</v>
      </c>
      <c r="D496" s="42">
        <v>24</v>
      </c>
      <c r="E496" s="20" t="s">
        <v>105</v>
      </c>
      <c r="F496" s="78">
        <f>G496+H496+I496</f>
        <v>25.91</v>
      </c>
      <c r="G496" s="78">
        <v>1.989</v>
      </c>
      <c r="H496" s="78">
        <v>3.84</v>
      </c>
      <c r="I496" s="78">
        <v>20.081</v>
      </c>
      <c r="J496" s="53">
        <v>1210.64</v>
      </c>
      <c r="K496" s="64">
        <v>20.081</v>
      </c>
      <c r="L496" s="53">
        <v>1210.64</v>
      </c>
      <c r="M496" s="71">
        <f t="shared" si="68"/>
        <v>0.016587094429392716</v>
      </c>
      <c r="N496" s="57">
        <v>238.5</v>
      </c>
      <c r="O496" s="57">
        <f t="shared" si="70"/>
        <v>3.956022021410163</v>
      </c>
      <c r="P496" s="57">
        <f t="shared" si="69"/>
        <v>995.225665763563</v>
      </c>
      <c r="Q496" s="82">
        <f t="shared" si="71"/>
        <v>237.3613212846098</v>
      </c>
    </row>
    <row r="497" spans="1:17" ht="11.25">
      <c r="A497" s="374"/>
      <c r="B497" s="20" t="s">
        <v>724</v>
      </c>
      <c r="C497" s="40" t="s">
        <v>729</v>
      </c>
      <c r="D497" s="42">
        <v>30</v>
      </c>
      <c r="E497" s="20">
        <v>1993</v>
      </c>
      <c r="F497" s="78">
        <v>34.7</v>
      </c>
      <c r="G497" s="78">
        <v>3.4</v>
      </c>
      <c r="H497" s="78">
        <v>4.8</v>
      </c>
      <c r="I497" s="78">
        <v>26.5</v>
      </c>
      <c r="J497" s="53">
        <v>1596.54</v>
      </c>
      <c r="K497" s="64">
        <v>26.5</v>
      </c>
      <c r="L497" s="53">
        <v>1596.54</v>
      </c>
      <c r="M497" s="71">
        <f t="shared" si="68"/>
        <v>0.016598394027083567</v>
      </c>
      <c r="N497" s="57">
        <v>303.78</v>
      </c>
      <c r="O497" s="57">
        <f t="shared" si="70"/>
        <v>5.042260137547445</v>
      </c>
      <c r="P497" s="57">
        <f t="shared" si="69"/>
        <v>995.903641625014</v>
      </c>
      <c r="Q497" s="82">
        <f t="shared" si="71"/>
        <v>302.5356082528467</v>
      </c>
    </row>
    <row r="498" spans="1:17" ht="11.25">
      <c r="A498" s="374"/>
      <c r="B498" s="20" t="s">
        <v>581</v>
      </c>
      <c r="C498" s="19" t="s">
        <v>564</v>
      </c>
      <c r="D498" s="42">
        <v>24</v>
      </c>
      <c r="E498" s="20" t="s">
        <v>105</v>
      </c>
      <c r="F498" s="78">
        <f>G498+H498+I498</f>
        <v>23.792999</v>
      </c>
      <c r="G498" s="78">
        <v>1.224</v>
      </c>
      <c r="H498" s="78">
        <v>3.84</v>
      </c>
      <c r="I498" s="78">
        <v>18.728998999999998</v>
      </c>
      <c r="J498" s="53">
        <v>1127.22</v>
      </c>
      <c r="K498" s="64">
        <v>18.728998999999998</v>
      </c>
      <c r="L498" s="53">
        <v>1127.22</v>
      </c>
      <c r="M498" s="71">
        <f t="shared" si="68"/>
        <v>0.016615211759904897</v>
      </c>
      <c r="N498" s="57">
        <v>238.5</v>
      </c>
      <c r="O498" s="57">
        <f t="shared" si="70"/>
        <v>3.962728004737318</v>
      </c>
      <c r="P498" s="57">
        <f t="shared" si="69"/>
        <v>996.9127055942938</v>
      </c>
      <c r="Q498" s="82">
        <f t="shared" si="71"/>
        <v>237.76368028423906</v>
      </c>
    </row>
    <row r="499" spans="1:17" ht="11.25">
      <c r="A499" s="374"/>
      <c r="B499" s="20" t="s">
        <v>581</v>
      </c>
      <c r="C499" s="19" t="s">
        <v>565</v>
      </c>
      <c r="D499" s="42">
        <v>20</v>
      </c>
      <c r="E499" s="20" t="s">
        <v>105</v>
      </c>
      <c r="F499" s="78">
        <f>G499+H499+I499</f>
        <v>24.090002000000002</v>
      </c>
      <c r="G499" s="78">
        <v>1.836</v>
      </c>
      <c r="H499" s="78">
        <v>3.2</v>
      </c>
      <c r="I499" s="78">
        <v>19.054002</v>
      </c>
      <c r="J499" s="53">
        <v>1145.04</v>
      </c>
      <c r="K499" s="64">
        <v>19.054002</v>
      </c>
      <c r="L499" s="53">
        <v>1145.04</v>
      </c>
      <c r="M499" s="71">
        <f t="shared" si="68"/>
        <v>0.01664046845525047</v>
      </c>
      <c r="N499" s="57">
        <v>238.5</v>
      </c>
      <c r="O499" s="57">
        <f t="shared" si="70"/>
        <v>3.968751726577237</v>
      </c>
      <c r="P499" s="57">
        <f t="shared" si="69"/>
        <v>998.4281073150283</v>
      </c>
      <c r="Q499" s="82">
        <f t="shared" si="71"/>
        <v>238.12510359463425</v>
      </c>
    </row>
    <row r="500" spans="1:17" ht="11.25">
      <c r="A500" s="374"/>
      <c r="B500" s="113" t="s">
        <v>229</v>
      </c>
      <c r="C500" s="19" t="s">
        <v>249</v>
      </c>
      <c r="D500" s="42">
        <v>25</v>
      </c>
      <c r="E500" s="20" t="s">
        <v>228</v>
      </c>
      <c r="F500" s="78">
        <f>SUM(G500,H500,I500)</f>
        <v>22.683</v>
      </c>
      <c r="G500" s="78">
        <v>1.423</v>
      </c>
      <c r="H500" s="78">
        <v>3.351</v>
      </c>
      <c r="I500" s="78">
        <v>17.909</v>
      </c>
      <c r="J500" s="53"/>
      <c r="K500" s="64">
        <f>I500</f>
        <v>17.909</v>
      </c>
      <c r="L500" s="53">
        <v>1073.72</v>
      </c>
      <c r="M500" s="71">
        <f t="shared" si="68"/>
        <v>0.016679395000558803</v>
      </c>
      <c r="N500" s="57">
        <v>236.42</v>
      </c>
      <c r="O500" s="57">
        <f t="shared" si="70"/>
        <v>3.9433425660321118</v>
      </c>
      <c r="P500" s="57">
        <f t="shared" si="69"/>
        <v>1000.7637000335282</v>
      </c>
      <c r="Q500" s="82">
        <f t="shared" si="71"/>
        <v>236.60055396192672</v>
      </c>
    </row>
    <row r="501" spans="1:17" ht="11.25">
      <c r="A501" s="374"/>
      <c r="B501" s="20" t="s">
        <v>581</v>
      </c>
      <c r="C501" s="19" t="s">
        <v>566</v>
      </c>
      <c r="D501" s="42">
        <v>23</v>
      </c>
      <c r="E501" s="20" t="s">
        <v>105</v>
      </c>
      <c r="F501" s="78">
        <f>G501+H501+I501</f>
        <v>21.300001</v>
      </c>
      <c r="G501" s="78">
        <v>1.122</v>
      </c>
      <c r="H501" s="78">
        <v>0.23</v>
      </c>
      <c r="I501" s="78">
        <v>19.948001</v>
      </c>
      <c r="J501" s="53">
        <v>1195.58</v>
      </c>
      <c r="K501" s="64">
        <v>19.948001</v>
      </c>
      <c r="L501" s="53">
        <v>1195.58</v>
      </c>
      <c r="M501" s="71">
        <f t="shared" si="68"/>
        <v>0.0166847898091303</v>
      </c>
      <c r="N501" s="57">
        <v>238.5</v>
      </c>
      <c r="O501" s="57">
        <f t="shared" si="70"/>
        <v>3.9793223694775763</v>
      </c>
      <c r="P501" s="57">
        <f t="shared" si="69"/>
        <v>1001.087388547818</v>
      </c>
      <c r="Q501" s="82">
        <f t="shared" si="71"/>
        <v>238.7593421686546</v>
      </c>
    </row>
    <row r="502" spans="1:17" ht="11.25">
      <c r="A502" s="374"/>
      <c r="B502" s="20" t="s">
        <v>1027</v>
      </c>
      <c r="C502" s="40" t="s">
        <v>1007</v>
      </c>
      <c r="D502" s="42">
        <v>46</v>
      </c>
      <c r="E502" s="20">
        <v>1986</v>
      </c>
      <c r="F502" s="78">
        <f>SUM(G502:I502)</f>
        <v>50.225001</v>
      </c>
      <c r="G502" s="78">
        <v>4.281992</v>
      </c>
      <c r="H502" s="78">
        <v>7.2</v>
      </c>
      <c r="I502" s="78">
        <v>38.743009</v>
      </c>
      <c r="J502" s="53">
        <v>2321.5</v>
      </c>
      <c r="K502" s="64">
        <f>I502</f>
        <v>38.743009</v>
      </c>
      <c r="L502" s="53">
        <f>J502</f>
        <v>2321.5</v>
      </c>
      <c r="M502" s="71">
        <f t="shared" si="68"/>
        <v>0.016688782683609734</v>
      </c>
      <c r="N502" s="57">
        <v>207.536</v>
      </c>
      <c r="O502" s="57">
        <f t="shared" si="70"/>
        <v>3.46352320302563</v>
      </c>
      <c r="P502" s="57">
        <f t="shared" si="69"/>
        <v>1001.326961016584</v>
      </c>
      <c r="Q502" s="82">
        <f t="shared" si="71"/>
        <v>207.81139218153777</v>
      </c>
    </row>
    <row r="503" spans="1:17" ht="11.25">
      <c r="A503" s="374"/>
      <c r="B503" s="20" t="s">
        <v>1058</v>
      </c>
      <c r="C503" s="19" t="s">
        <v>1039</v>
      </c>
      <c r="D503" s="42">
        <v>128</v>
      </c>
      <c r="E503" s="20">
        <v>1975</v>
      </c>
      <c r="F503" s="78">
        <v>81.5813</v>
      </c>
      <c r="G503" s="78">
        <v>7.0912</v>
      </c>
      <c r="H503" s="78"/>
      <c r="I503" s="78">
        <v>74.4901</v>
      </c>
      <c r="J503" s="53">
        <v>4455.27</v>
      </c>
      <c r="K503" s="64">
        <v>74.4901</v>
      </c>
      <c r="L503" s="53">
        <v>4455.27</v>
      </c>
      <c r="M503" s="71">
        <f t="shared" si="68"/>
        <v>0.016719547861296844</v>
      </c>
      <c r="N503" s="57">
        <v>249.91</v>
      </c>
      <c r="O503" s="57">
        <f t="shared" si="70"/>
        <v>4.178382206016694</v>
      </c>
      <c r="P503" s="57">
        <f t="shared" si="69"/>
        <v>1003.1728716778106</v>
      </c>
      <c r="Q503" s="82">
        <f t="shared" si="71"/>
        <v>250.70293236100164</v>
      </c>
    </row>
    <row r="504" spans="1:17" ht="11.25">
      <c r="A504" s="374"/>
      <c r="B504" s="20" t="s">
        <v>724</v>
      </c>
      <c r="C504" s="40" t="s">
        <v>732</v>
      </c>
      <c r="D504" s="42">
        <v>45</v>
      </c>
      <c r="E504" s="20">
        <v>1985</v>
      </c>
      <c r="F504" s="78">
        <v>49.6</v>
      </c>
      <c r="G504" s="78">
        <v>4.1</v>
      </c>
      <c r="H504" s="78">
        <v>7.3</v>
      </c>
      <c r="I504" s="78">
        <v>38.2</v>
      </c>
      <c r="J504" s="53">
        <v>2283.74</v>
      </c>
      <c r="K504" s="64">
        <v>38.2</v>
      </c>
      <c r="L504" s="53">
        <v>2283.74</v>
      </c>
      <c r="M504" s="71">
        <f t="shared" si="68"/>
        <v>0.016726947901249706</v>
      </c>
      <c r="N504" s="57">
        <v>303.78</v>
      </c>
      <c r="O504" s="57">
        <f t="shared" si="70"/>
        <v>5.081312233441635</v>
      </c>
      <c r="P504" s="57">
        <f t="shared" si="69"/>
        <v>1003.6168740749822</v>
      </c>
      <c r="Q504" s="82">
        <f t="shared" si="71"/>
        <v>304.87873400649806</v>
      </c>
    </row>
    <row r="505" spans="1:17" ht="11.25">
      <c r="A505" s="374"/>
      <c r="B505" s="20" t="s">
        <v>1058</v>
      </c>
      <c r="C505" s="19" t="s">
        <v>1040</v>
      </c>
      <c r="D505" s="42">
        <v>72</v>
      </c>
      <c r="E505" s="20">
        <v>1989</v>
      </c>
      <c r="F505" s="78">
        <v>102.2564</v>
      </c>
      <c r="G505" s="78">
        <v>12.161</v>
      </c>
      <c r="H505" s="78">
        <v>10.01</v>
      </c>
      <c r="I505" s="78">
        <v>80.0854</v>
      </c>
      <c r="J505" s="53">
        <v>4757.12</v>
      </c>
      <c r="K505" s="64">
        <v>80.0854</v>
      </c>
      <c r="L505" s="53">
        <v>4757.12</v>
      </c>
      <c r="M505" s="71">
        <f t="shared" si="68"/>
        <v>0.01683484965693529</v>
      </c>
      <c r="N505" s="57">
        <v>249.91</v>
      </c>
      <c r="O505" s="57">
        <f t="shared" si="70"/>
        <v>4.207197277764698</v>
      </c>
      <c r="P505" s="57">
        <f t="shared" si="69"/>
        <v>1010.0909794161174</v>
      </c>
      <c r="Q505" s="82">
        <f t="shared" si="71"/>
        <v>252.43183666588192</v>
      </c>
    </row>
    <row r="506" spans="1:17" ht="11.25">
      <c r="A506" s="374"/>
      <c r="B506" s="113" t="s">
        <v>110</v>
      </c>
      <c r="C506" s="19" t="s">
        <v>124</v>
      </c>
      <c r="D506" s="42">
        <v>22</v>
      </c>
      <c r="E506" s="20" t="s">
        <v>105</v>
      </c>
      <c r="F506" s="78">
        <f>G506+H506+I506</f>
        <v>26.451999999999998</v>
      </c>
      <c r="G506" s="78">
        <v>3.336</v>
      </c>
      <c r="H506" s="78">
        <v>3.52</v>
      </c>
      <c r="I506" s="78">
        <v>19.596</v>
      </c>
      <c r="J506" s="53">
        <v>1161.06</v>
      </c>
      <c r="K506" s="64">
        <f>I506</f>
        <v>19.596</v>
      </c>
      <c r="L506" s="53">
        <f>J506</f>
        <v>1161.06</v>
      </c>
      <c r="M506" s="71">
        <f t="shared" si="68"/>
        <v>0.01687768074001344</v>
      </c>
      <c r="N506" s="57">
        <v>327.87</v>
      </c>
      <c r="O506" s="57">
        <f t="shared" si="70"/>
        <v>5.533685184228206</v>
      </c>
      <c r="P506" s="57">
        <f t="shared" si="69"/>
        <v>1012.6608444008062</v>
      </c>
      <c r="Q506" s="82">
        <f t="shared" si="71"/>
        <v>332.0211110536924</v>
      </c>
    </row>
    <row r="507" spans="1:17" ht="11.25">
      <c r="A507" s="374"/>
      <c r="B507" s="113" t="s">
        <v>227</v>
      </c>
      <c r="C507" s="19" t="s">
        <v>209</v>
      </c>
      <c r="D507" s="42">
        <v>45</v>
      </c>
      <c r="E507" s="20">
        <v>1974</v>
      </c>
      <c r="F507" s="78">
        <f>SUM(G507:I507)</f>
        <v>50.486000000000004</v>
      </c>
      <c r="G507" s="78">
        <v>4.36282</v>
      </c>
      <c r="H507" s="78">
        <v>7.2</v>
      </c>
      <c r="I507" s="78">
        <v>38.92318</v>
      </c>
      <c r="J507" s="53">
        <v>2304.6</v>
      </c>
      <c r="K507" s="64">
        <v>38.92318</v>
      </c>
      <c r="L507" s="53">
        <v>2304.6</v>
      </c>
      <c r="M507" s="71">
        <f t="shared" si="68"/>
        <v>0.016889343053024388</v>
      </c>
      <c r="N507" s="57">
        <v>238.928</v>
      </c>
      <c r="O507" s="57">
        <f t="shared" si="70"/>
        <v>4.035336956973011</v>
      </c>
      <c r="P507" s="57">
        <f t="shared" si="69"/>
        <v>1013.3605831814634</v>
      </c>
      <c r="Q507" s="82">
        <f t="shared" si="71"/>
        <v>242.1202174183807</v>
      </c>
    </row>
    <row r="508" spans="1:17" ht="11.25">
      <c r="A508" s="374"/>
      <c r="B508" s="20" t="s">
        <v>581</v>
      </c>
      <c r="C508" s="19" t="s">
        <v>567</v>
      </c>
      <c r="D508" s="42">
        <v>10</v>
      </c>
      <c r="E508" s="20" t="s">
        <v>105</v>
      </c>
      <c r="F508" s="78">
        <f>G508+H508+I508</f>
        <v>11.070001000000001</v>
      </c>
      <c r="G508" s="78">
        <v>0.051</v>
      </c>
      <c r="H508" s="78">
        <v>1.1300000000000001</v>
      </c>
      <c r="I508" s="78">
        <v>9.889001</v>
      </c>
      <c r="J508" s="53">
        <v>584.3000000000001</v>
      </c>
      <c r="K508" s="64">
        <v>9.889001</v>
      </c>
      <c r="L508" s="53">
        <v>584.3000000000001</v>
      </c>
      <c r="M508" s="71">
        <f t="shared" si="68"/>
        <v>0.016924526784186204</v>
      </c>
      <c r="N508" s="57">
        <v>238.5</v>
      </c>
      <c r="O508" s="57">
        <f t="shared" si="70"/>
        <v>4.03649963802841</v>
      </c>
      <c r="P508" s="57">
        <f t="shared" si="69"/>
        <v>1015.4716070511722</v>
      </c>
      <c r="Q508" s="82">
        <f t="shared" si="71"/>
        <v>242.18997828170455</v>
      </c>
    </row>
    <row r="509" spans="1:17" ht="11.25">
      <c r="A509" s="374"/>
      <c r="B509" s="113" t="s">
        <v>227</v>
      </c>
      <c r="C509" s="19" t="s">
        <v>210</v>
      </c>
      <c r="D509" s="42">
        <v>20</v>
      </c>
      <c r="E509" s="20">
        <v>1967</v>
      </c>
      <c r="F509" s="78">
        <f>SUM(G509:I509)</f>
        <v>22.544999999999998</v>
      </c>
      <c r="G509" s="78">
        <v>2.0397600000000002</v>
      </c>
      <c r="H509" s="78">
        <v>3.36</v>
      </c>
      <c r="I509" s="78">
        <v>17.145239999999998</v>
      </c>
      <c r="J509" s="53">
        <v>1013.03</v>
      </c>
      <c r="K509" s="64">
        <v>17.145239999999998</v>
      </c>
      <c r="L509" s="53">
        <v>1013.03</v>
      </c>
      <c r="M509" s="71">
        <f t="shared" si="68"/>
        <v>0.016924711015468445</v>
      </c>
      <c r="N509" s="57">
        <v>238.928</v>
      </c>
      <c r="O509" s="57">
        <f t="shared" si="70"/>
        <v>4.043787353503845</v>
      </c>
      <c r="P509" s="57">
        <f t="shared" si="69"/>
        <v>1015.4826609281067</v>
      </c>
      <c r="Q509" s="82">
        <f t="shared" si="71"/>
        <v>242.6272412102307</v>
      </c>
    </row>
    <row r="510" spans="1:17" ht="11.25">
      <c r="A510" s="374"/>
      <c r="B510" s="20" t="s">
        <v>1027</v>
      </c>
      <c r="C510" s="40" t="s">
        <v>1008</v>
      </c>
      <c r="D510" s="42">
        <v>8</v>
      </c>
      <c r="E510" s="20">
        <v>1902</v>
      </c>
      <c r="F510" s="78">
        <f>SUM(G510:I510)</f>
        <v>7.451999</v>
      </c>
      <c r="G510" s="78">
        <v>2.058073</v>
      </c>
      <c r="H510" s="78">
        <v>0.07</v>
      </c>
      <c r="I510" s="78">
        <v>5.323926</v>
      </c>
      <c r="J510" s="53">
        <v>314.45</v>
      </c>
      <c r="K510" s="64">
        <f>I510</f>
        <v>5.323926</v>
      </c>
      <c r="L510" s="53">
        <f>J510</f>
        <v>314.45</v>
      </c>
      <c r="M510" s="71">
        <f t="shared" si="68"/>
        <v>0.016930914294800446</v>
      </c>
      <c r="N510" s="57">
        <v>207.536</v>
      </c>
      <c r="O510" s="57">
        <f t="shared" si="70"/>
        <v>3.5137742290857052</v>
      </c>
      <c r="P510" s="57">
        <f t="shared" si="69"/>
        <v>1015.8548576880269</v>
      </c>
      <c r="Q510" s="82">
        <f t="shared" si="71"/>
        <v>210.82645374514235</v>
      </c>
    </row>
    <row r="511" spans="1:17" ht="11.25">
      <c r="A511" s="374"/>
      <c r="B511" s="113" t="s">
        <v>385</v>
      </c>
      <c r="C511" s="137" t="s">
        <v>378</v>
      </c>
      <c r="D511" s="126">
        <v>20</v>
      </c>
      <c r="E511" s="127">
        <v>1986</v>
      </c>
      <c r="F511" s="128">
        <v>24.655</v>
      </c>
      <c r="G511" s="128">
        <v>2.916653</v>
      </c>
      <c r="H511" s="128">
        <v>3.2</v>
      </c>
      <c r="I511" s="128">
        <v>18.538348</v>
      </c>
      <c r="J511" s="129">
        <v>1094.49</v>
      </c>
      <c r="K511" s="130">
        <v>18.538348</v>
      </c>
      <c r="L511" s="129">
        <v>1094.49</v>
      </c>
      <c r="M511" s="131">
        <v>0.016937887052417108</v>
      </c>
      <c r="N511" s="132">
        <v>282.96400000000006</v>
      </c>
      <c r="O511" s="132">
        <v>4.792812271900155</v>
      </c>
      <c r="P511" s="132">
        <v>1016.2732231450265</v>
      </c>
      <c r="Q511" s="329">
        <v>287.56873631400936</v>
      </c>
    </row>
    <row r="512" spans="1:17" ht="11.25">
      <c r="A512" s="374"/>
      <c r="B512" s="113" t="s">
        <v>385</v>
      </c>
      <c r="C512" s="137" t="s">
        <v>379</v>
      </c>
      <c r="D512" s="126">
        <v>20</v>
      </c>
      <c r="E512" s="127">
        <v>1985</v>
      </c>
      <c r="F512" s="128">
        <v>24.017</v>
      </c>
      <c r="G512" s="128">
        <v>2.39279</v>
      </c>
      <c r="H512" s="128">
        <v>3.2</v>
      </c>
      <c r="I512" s="128">
        <v>18.424206</v>
      </c>
      <c r="J512" s="129">
        <v>1084.74</v>
      </c>
      <c r="K512" s="130">
        <v>18.424206</v>
      </c>
      <c r="L512" s="129">
        <v>1084.74</v>
      </c>
      <c r="M512" s="131">
        <v>0.01698490513855855</v>
      </c>
      <c r="N512" s="132">
        <v>282.96400000000006</v>
      </c>
      <c r="O512" s="132">
        <v>4.806116697627083</v>
      </c>
      <c r="P512" s="132">
        <v>1019.0943083135131</v>
      </c>
      <c r="Q512" s="329">
        <v>288.367001857625</v>
      </c>
    </row>
    <row r="513" spans="1:17" ht="11.25">
      <c r="A513" s="374"/>
      <c r="B513" s="113" t="s">
        <v>227</v>
      </c>
      <c r="C513" s="19" t="s">
        <v>211</v>
      </c>
      <c r="D513" s="42">
        <v>40</v>
      </c>
      <c r="E513" s="20">
        <v>1984</v>
      </c>
      <c r="F513" s="78">
        <f>SUM(G513:I513)</f>
        <v>49.673</v>
      </c>
      <c r="G513" s="78">
        <v>5.365929</v>
      </c>
      <c r="H513" s="78">
        <v>6.4</v>
      </c>
      <c r="I513" s="78">
        <v>37.907071</v>
      </c>
      <c r="J513" s="53">
        <v>2229.13</v>
      </c>
      <c r="K513" s="64">
        <v>37.907071</v>
      </c>
      <c r="L513" s="53">
        <v>2229.13</v>
      </c>
      <c r="M513" s="71">
        <f>K513/L513</f>
        <v>0.017005320909951417</v>
      </c>
      <c r="N513" s="57">
        <v>238.928</v>
      </c>
      <c r="O513" s="57">
        <f>M513*N513</f>
        <v>4.063047314372872</v>
      </c>
      <c r="P513" s="57">
        <f>M513*60*1000</f>
        <v>1020.319254597085</v>
      </c>
      <c r="Q513" s="82">
        <f>P513*N513/1000</f>
        <v>243.78283886237233</v>
      </c>
    </row>
    <row r="514" spans="1:17" ht="11.25">
      <c r="A514" s="374"/>
      <c r="B514" s="113" t="s">
        <v>299</v>
      </c>
      <c r="C514" s="19" t="s">
        <v>288</v>
      </c>
      <c r="D514" s="42">
        <v>47</v>
      </c>
      <c r="E514" s="20">
        <v>1981</v>
      </c>
      <c r="F514" s="78">
        <v>70.02</v>
      </c>
      <c r="G514" s="78">
        <v>7.31</v>
      </c>
      <c r="H514" s="78">
        <v>12.01</v>
      </c>
      <c r="I514" s="78">
        <v>50.7</v>
      </c>
      <c r="J514" s="53">
        <v>2980.63</v>
      </c>
      <c r="K514" s="64">
        <f>I514/J514*L514</f>
        <v>48.54400445543392</v>
      </c>
      <c r="L514" s="53">
        <v>2853.88</v>
      </c>
      <c r="M514" s="71">
        <f>K514/L514</f>
        <v>0.017009826781586444</v>
      </c>
      <c r="N514" s="57">
        <f>257.6*1.09</f>
        <v>280.78400000000005</v>
      </c>
      <c r="O514" s="57">
        <f>M514*N514</f>
        <v>4.7760872030409685</v>
      </c>
      <c r="P514" s="57">
        <f>M514*60*1000</f>
        <v>1020.5896068951865</v>
      </c>
      <c r="Q514" s="82">
        <f>P514*N514/1000</f>
        <v>286.5652321824581</v>
      </c>
    </row>
    <row r="515" spans="1:17" ht="11.25">
      <c r="A515" s="374"/>
      <c r="B515" s="113" t="s">
        <v>227</v>
      </c>
      <c r="C515" s="19" t="s">
        <v>212</v>
      </c>
      <c r="D515" s="42">
        <v>54</v>
      </c>
      <c r="E515" s="20">
        <v>1984</v>
      </c>
      <c r="F515" s="78">
        <f>SUM(G515:I515)</f>
        <v>64.99</v>
      </c>
      <c r="G515" s="78">
        <v>5.3827</v>
      </c>
      <c r="H515" s="78">
        <v>8.64</v>
      </c>
      <c r="I515" s="78">
        <v>50.967299999999994</v>
      </c>
      <c r="J515" s="53">
        <v>2988.8</v>
      </c>
      <c r="K515" s="64">
        <v>50.967299999999994</v>
      </c>
      <c r="L515" s="53">
        <v>2988.8</v>
      </c>
      <c r="M515" s="71">
        <f>K515/L515</f>
        <v>0.017052763650963594</v>
      </c>
      <c r="N515" s="57">
        <v>238.928</v>
      </c>
      <c r="O515" s="57">
        <f>M515*N515</f>
        <v>4.07438271359743</v>
      </c>
      <c r="P515" s="57">
        <f>M515*60*1000</f>
        <v>1023.1658190578157</v>
      </c>
      <c r="Q515" s="82">
        <f>P515*N515/1000</f>
        <v>244.4629628158458</v>
      </c>
    </row>
    <row r="516" spans="1:17" ht="11.25">
      <c r="A516" s="374"/>
      <c r="B516" s="20" t="s">
        <v>581</v>
      </c>
      <c r="C516" s="19" t="s">
        <v>568</v>
      </c>
      <c r="D516" s="42">
        <v>109</v>
      </c>
      <c r="E516" s="20" t="s">
        <v>105</v>
      </c>
      <c r="F516" s="78">
        <f>G516+H516+I516</f>
        <v>63.929994</v>
      </c>
      <c r="G516" s="78">
        <v>3.868452</v>
      </c>
      <c r="H516" s="78">
        <v>16.38</v>
      </c>
      <c r="I516" s="78">
        <v>43.681542</v>
      </c>
      <c r="J516" s="53">
        <v>2560.75</v>
      </c>
      <c r="K516" s="64">
        <v>43.681542</v>
      </c>
      <c r="L516" s="53">
        <v>2560.75</v>
      </c>
      <c r="M516" s="71">
        <f>K516/L516</f>
        <v>0.01705810485209411</v>
      </c>
      <c r="N516" s="57">
        <v>238.5</v>
      </c>
      <c r="O516" s="57">
        <f>M516*N516</f>
        <v>4.068358007224446</v>
      </c>
      <c r="P516" s="57">
        <f>M516*60*1000</f>
        <v>1023.4862911256466</v>
      </c>
      <c r="Q516" s="82">
        <f>P516*N516/1000</f>
        <v>244.10148043346672</v>
      </c>
    </row>
    <row r="517" spans="1:17" ht="11.25">
      <c r="A517" s="374"/>
      <c r="B517" s="20" t="s">
        <v>1058</v>
      </c>
      <c r="C517" s="19" t="s">
        <v>1041</v>
      </c>
      <c r="D517" s="42">
        <v>100</v>
      </c>
      <c r="E517" s="20">
        <v>1988</v>
      </c>
      <c r="F517" s="78">
        <v>100.6153</v>
      </c>
      <c r="G517" s="78">
        <v>22.4918</v>
      </c>
      <c r="H517" s="78">
        <v>10</v>
      </c>
      <c r="I517" s="78">
        <v>68.1235</v>
      </c>
      <c r="J517" s="53">
        <v>3986.28</v>
      </c>
      <c r="K517" s="64">
        <v>68.1234</v>
      </c>
      <c r="L517" s="53">
        <v>3986.28</v>
      </c>
      <c r="M517" s="71">
        <f>K517/L517</f>
        <v>0.017089466871368794</v>
      </c>
      <c r="N517" s="57">
        <v>249.91</v>
      </c>
      <c r="O517" s="57">
        <f>M517*N517</f>
        <v>4.2708286658237755</v>
      </c>
      <c r="P517" s="57">
        <f>M517*60*1000</f>
        <v>1025.3680122821277</v>
      </c>
      <c r="Q517" s="82">
        <f>P517*N517/1000</f>
        <v>256.2497199494265</v>
      </c>
    </row>
    <row r="518" spans="1:17" ht="11.25">
      <c r="A518" s="374"/>
      <c r="B518" s="113" t="s">
        <v>385</v>
      </c>
      <c r="C518" s="137" t="s">
        <v>380</v>
      </c>
      <c r="D518" s="126">
        <v>20</v>
      </c>
      <c r="E518" s="127">
        <v>1985</v>
      </c>
      <c r="F518" s="128">
        <v>23.755</v>
      </c>
      <c r="G518" s="128">
        <v>2.682945</v>
      </c>
      <c r="H518" s="128">
        <v>3.2</v>
      </c>
      <c r="I518" s="128">
        <v>17.87206</v>
      </c>
      <c r="J518" s="129">
        <v>1045.62</v>
      </c>
      <c r="K518" s="130">
        <v>17.87206</v>
      </c>
      <c r="L518" s="129">
        <v>1045.62</v>
      </c>
      <c r="M518" s="131">
        <v>0.017092308869378937</v>
      </c>
      <c r="N518" s="132">
        <v>282.96400000000006</v>
      </c>
      <c r="O518" s="132">
        <v>4.836508086914942</v>
      </c>
      <c r="P518" s="132">
        <v>1025.5385321627361</v>
      </c>
      <c r="Q518" s="329">
        <v>290.1904852148965</v>
      </c>
    </row>
    <row r="519" spans="1:17" ht="11.25">
      <c r="A519" s="374"/>
      <c r="B519" s="113" t="s">
        <v>385</v>
      </c>
      <c r="C519" s="137" t="s">
        <v>381</v>
      </c>
      <c r="D519" s="126">
        <v>21</v>
      </c>
      <c r="E519" s="127">
        <v>1984</v>
      </c>
      <c r="F519" s="128">
        <v>23.896</v>
      </c>
      <c r="G519" s="128">
        <v>1.785</v>
      </c>
      <c r="H519" s="128">
        <v>3.2</v>
      </c>
      <c r="I519" s="128">
        <v>18.910999</v>
      </c>
      <c r="J519" s="129">
        <v>1105.85</v>
      </c>
      <c r="K519" s="130">
        <v>18.910999</v>
      </c>
      <c r="L519" s="129">
        <v>1105.85</v>
      </c>
      <c r="M519" s="131">
        <v>0.01710087172763033</v>
      </c>
      <c r="N519" s="132">
        <v>282.96400000000006</v>
      </c>
      <c r="O519" s="132">
        <v>4.83893106753719</v>
      </c>
      <c r="P519" s="132">
        <v>1026.05230365782</v>
      </c>
      <c r="Q519" s="329">
        <v>290.33586405223144</v>
      </c>
    </row>
    <row r="520" spans="1:17" ht="11.25">
      <c r="A520" s="374"/>
      <c r="B520" s="113" t="s">
        <v>227</v>
      </c>
      <c r="C520" s="19" t="s">
        <v>213</v>
      </c>
      <c r="D520" s="42">
        <v>50</v>
      </c>
      <c r="E520" s="20">
        <v>1976</v>
      </c>
      <c r="F520" s="78">
        <f>SUM(G520:I520)</f>
        <v>42.30500000000001</v>
      </c>
      <c r="G520" s="78">
        <v>3.00298</v>
      </c>
      <c r="H520" s="78">
        <v>8</v>
      </c>
      <c r="I520" s="78">
        <v>31.302020000000002</v>
      </c>
      <c r="J520" s="53">
        <v>1827.91</v>
      </c>
      <c r="K520" s="64">
        <v>31.302020000000002</v>
      </c>
      <c r="L520" s="53">
        <v>1827.91</v>
      </c>
      <c r="M520" s="71">
        <f>K520/L520</f>
        <v>0.01712448643532778</v>
      </c>
      <c r="N520" s="57">
        <v>238.928</v>
      </c>
      <c r="O520" s="57">
        <f>M520*N520</f>
        <v>4.091519295019995</v>
      </c>
      <c r="P520" s="57">
        <f>M520*60*1000</f>
        <v>1027.4691861196668</v>
      </c>
      <c r="Q520" s="82">
        <f>P520*N520/1000</f>
        <v>245.49115770119977</v>
      </c>
    </row>
    <row r="521" spans="1:17" ht="11.25">
      <c r="A521" s="374"/>
      <c r="B521" s="20" t="s">
        <v>1027</v>
      </c>
      <c r="C521" s="40" t="s">
        <v>1009</v>
      </c>
      <c r="D521" s="42">
        <v>45</v>
      </c>
      <c r="E521" s="20">
        <v>1979</v>
      </c>
      <c r="F521" s="78">
        <f>SUM(G521:I521)</f>
        <v>49.752002</v>
      </c>
      <c r="G521" s="78">
        <v>2.703</v>
      </c>
      <c r="H521" s="78">
        <v>7.2</v>
      </c>
      <c r="I521" s="78">
        <v>39.849002</v>
      </c>
      <c r="J521" s="53">
        <v>2326.93</v>
      </c>
      <c r="K521" s="64">
        <f>I521</f>
        <v>39.849002</v>
      </c>
      <c r="L521" s="53">
        <f>J521</f>
        <v>2326.93</v>
      </c>
      <c r="M521" s="71">
        <f>K521/L521</f>
        <v>0.017125139991319035</v>
      </c>
      <c r="N521" s="57">
        <v>207.536</v>
      </c>
      <c r="O521" s="57">
        <f>M521*N521</f>
        <v>3.5540830532383874</v>
      </c>
      <c r="P521" s="57">
        <f>M521*60*1000</f>
        <v>1027.508399479142</v>
      </c>
      <c r="Q521" s="82">
        <f>P521*N521/1000</f>
        <v>213.24498319430324</v>
      </c>
    </row>
    <row r="522" spans="1:17" ht="11.25">
      <c r="A522" s="374"/>
      <c r="B522" s="113" t="s">
        <v>438</v>
      </c>
      <c r="C522" s="137" t="s">
        <v>421</v>
      </c>
      <c r="D522" s="126">
        <v>40</v>
      </c>
      <c r="E522" s="127">
        <v>1982</v>
      </c>
      <c r="F522" s="128">
        <v>44.687</v>
      </c>
      <c r="G522" s="128">
        <v>4.891716</v>
      </c>
      <c r="H522" s="128">
        <v>6.4</v>
      </c>
      <c r="I522" s="128">
        <v>33.395282</v>
      </c>
      <c r="J522" s="129">
        <v>1944.42</v>
      </c>
      <c r="K522" s="130">
        <v>33.395282</v>
      </c>
      <c r="L522" s="129">
        <v>1944.42</v>
      </c>
      <c r="M522" s="131">
        <v>0.017174932370578374</v>
      </c>
      <c r="N522" s="132">
        <v>307.70700000000005</v>
      </c>
      <c r="O522" s="132">
        <v>5.284846914953561</v>
      </c>
      <c r="P522" s="132">
        <v>1030.4959422347024</v>
      </c>
      <c r="Q522" s="329">
        <v>317.0908148972136</v>
      </c>
    </row>
    <row r="523" spans="1:17" ht="11.25">
      <c r="A523" s="374"/>
      <c r="B523" s="20" t="s">
        <v>581</v>
      </c>
      <c r="C523" s="19" t="s">
        <v>569</v>
      </c>
      <c r="D523" s="42">
        <v>28</v>
      </c>
      <c r="E523" s="20" t="s">
        <v>105</v>
      </c>
      <c r="F523" s="78">
        <f>G523+H523+I523</f>
        <v>25.999999</v>
      </c>
      <c r="G523" s="78">
        <v>0</v>
      </c>
      <c r="H523" s="78">
        <v>0</v>
      </c>
      <c r="I523" s="78">
        <v>25.999999</v>
      </c>
      <c r="J523" s="53">
        <v>1512.77</v>
      </c>
      <c r="K523" s="64">
        <v>25.999999</v>
      </c>
      <c r="L523" s="53">
        <v>1512.77</v>
      </c>
      <c r="M523" s="71">
        <f aca="true" t="shared" si="72" ref="M523:M540">K523/L523</f>
        <v>0.017187013888429834</v>
      </c>
      <c r="N523" s="57">
        <v>238.5</v>
      </c>
      <c r="O523" s="57">
        <f aca="true" t="shared" si="73" ref="O523:O528">M523*N523</f>
        <v>4.099102812390515</v>
      </c>
      <c r="P523" s="57">
        <f aca="true" t="shared" si="74" ref="P523:P540">M523*60*1000</f>
        <v>1031.22083330579</v>
      </c>
      <c r="Q523" s="82">
        <f aca="true" t="shared" si="75" ref="Q523:Q528">P523*N523/1000</f>
        <v>245.9461687434309</v>
      </c>
    </row>
    <row r="524" spans="1:17" ht="11.25">
      <c r="A524" s="374"/>
      <c r="B524" s="20" t="s">
        <v>1027</v>
      </c>
      <c r="C524" s="40" t="s">
        <v>1010</v>
      </c>
      <c r="D524" s="42">
        <v>32</v>
      </c>
      <c r="E524" s="20">
        <v>1965</v>
      </c>
      <c r="F524" s="78">
        <f>SUM(G524:I524)</f>
        <v>27.868999</v>
      </c>
      <c r="G524" s="78">
        <v>1.73888</v>
      </c>
      <c r="H524" s="78">
        <v>5.12</v>
      </c>
      <c r="I524" s="78">
        <v>21.010119</v>
      </c>
      <c r="J524" s="53">
        <v>1220.06</v>
      </c>
      <c r="K524" s="64">
        <f>I524</f>
        <v>21.010119</v>
      </c>
      <c r="L524" s="53">
        <f>J524</f>
        <v>1220.06</v>
      </c>
      <c r="M524" s="71">
        <f t="shared" si="72"/>
        <v>0.017220562103503107</v>
      </c>
      <c r="N524" s="57">
        <v>207.536</v>
      </c>
      <c r="O524" s="57">
        <f t="shared" si="73"/>
        <v>3.5738865767126207</v>
      </c>
      <c r="P524" s="57">
        <f t="shared" si="74"/>
        <v>1033.2337262101864</v>
      </c>
      <c r="Q524" s="82">
        <f t="shared" si="75"/>
        <v>214.43319460275725</v>
      </c>
    </row>
    <row r="525" spans="1:17" ht="11.25">
      <c r="A525" s="374"/>
      <c r="B525" s="113" t="s">
        <v>227</v>
      </c>
      <c r="C525" s="19" t="s">
        <v>214</v>
      </c>
      <c r="D525" s="42">
        <v>45</v>
      </c>
      <c r="E525" s="20">
        <v>1975</v>
      </c>
      <c r="F525" s="78">
        <f>SUM(G525:I525)</f>
        <v>51.861000000000004</v>
      </c>
      <c r="G525" s="78">
        <v>4.41948</v>
      </c>
      <c r="H525" s="78">
        <v>7.2</v>
      </c>
      <c r="I525" s="78">
        <v>40.24152</v>
      </c>
      <c r="J525" s="53">
        <v>2335.41</v>
      </c>
      <c r="K525" s="64">
        <v>40.24152</v>
      </c>
      <c r="L525" s="53">
        <v>2335.41</v>
      </c>
      <c r="M525" s="71">
        <f t="shared" si="72"/>
        <v>0.01723103009749894</v>
      </c>
      <c r="N525" s="57">
        <v>238.928</v>
      </c>
      <c r="O525" s="57">
        <f t="shared" si="73"/>
        <v>4.116975559135227</v>
      </c>
      <c r="P525" s="57">
        <f t="shared" si="74"/>
        <v>1033.8618058499364</v>
      </c>
      <c r="Q525" s="82">
        <f t="shared" si="75"/>
        <v>247.0185335481136</v>
      </c>
    </row>
    <row r="526" spans="1:17" ht="11.25">
      <c r="A526" s="374"/>
      <c r="B526" s="20" t="s">
        <v>1027</v>
      </c>
      <c r="C526" s="40" t="s">
        <v>1011</v>
      </c>
      <c r="D526" s="42">
        <v>32</v>
      </c>
      <c r="E526" s="20">
        <v>1964</v>
      </c>
      <c r="F526" s="78">
        <f>SUM(G526:I526)</f>
        <v>28.051001</v>
      </c>
      <c r="G526" s="78">
        <v>2.017644</v>
      </c>
      <c r="H526" s="78">
        <v>5.12</v>
      </c>
      <c r="I526" s="78">
        <v>20.913357</v>
      </c>
      <c r="J526" s="53">
        <v>1212.98</v>
      </c>
      <c r="K526" s="64">
        <f>I526</f>
        <v>20.913357</v>
      </c>
      <c r="L526" s="53">
        <f>J526</f>
        <v>1212.98</v>
      </c>
      <c r="M526" s="71">
        <f t="shared" si="72"/>
        <v>0.01724130406107273</v>
      </c>
      <c r="N526" s="57">
        <v>207.536</v>
      </c>
      <c r="O526" s="57">
        <f t="shared" si="73"/>
        <v>3.57819127961879</v>
      </c>
      <c r="P526" s="57">
        <f t="shared" si="74"/>
        <v>1034.4782436643638</v>
      </c>
      <c r="Q526" s="82">
        <f t="shared" si="75"/>
        <v>214.69147677712743</v>
      </c>
    </row>
    <row r="527" spans="1:17" ht="11.25">
      <c r="A527" s="374"/>
      <c r="B527" s="113" t="s">
        <v>227</v>
      </c>
      <c r="C527" s="19" t="s">
        <v>215</v>
      </c>
      <c r="D527" s="42">
        <v>45</v>
      </c>
      <c r="E527" s="20">
        <v>1985</v>
      </c>
      <c r="F527" s="78">
        <f>SUM(G527:I527)</f>
        <v>52.197</v>
      </c>
      <c r="G527" s="78">
        <v>4.589460000000001</v>
      </c>
      <c r="H527" s="78">
        <v>7.12</v>
      </c>
      <c r="I527" s="78">
        <v>40.48754</v>
      </c>
      <c r="J527" s="53">
        <v>2341.93</v>
      </c>
      <c r="K527" s="64">
        <v>40.48754</v>
      </c>
      <c r="L527" s="53">
        <v>2341.93</v>
      </c>
      <c r="M527" s="71">
        <f t="shared" si="72"/>
        <v>0.017288108525873962</v>
      </c>
      <c r="N527" s="57">
        <v>238.928</v>
      </c>
      <c r="O527" s="57">
        <f t="shared" si="73"/>
        <v>4.130613193870014</v>
      </c>
      <c r="P527" s="57">
        <f t="shared" si="74"/>
        <v>1037.2865115524378</v>
      </c>
      <c r="Q527" s="82">
        <f t="shared" si="75"/>
        <v>247.83679163220086</v>
      </c>
    </row>
    <row r="528" spans="1:17" ht="11.25">
      <c r="A528" s="374"/>
      <c r="B528" s="113" t="s">
        <v>227</v>
      </c>
      <c r="C528" s="19" t="s">
        <v>216</v>
      </c>
      <c r="D528" s="42">
        <v>22</v>
      </c>
      <c r="E528" s="20">
        <v>1982</v>
      </c>
      <c r="F528" s="78">
        <f>SUM(G528:I528)</f>
        <v>25.838</v>
      </c>
      <c r="G528" s="78">
        <v>2.20974</v>
      </c>
      <c r="H528" s="78">
        <v>3.52</v>
      </c>
      <c r="I528" s="78">
        <v>20.10826</v>
      </c>
      <c r="J528" s="53">
        <v>1162.82</v>
      </c>
      <c r="K528" s="64">
        <v>20.10826</v>
      </c>
      <c r="L528" s="53">
        <v>1162.82</v>
      </c>
      <c r="M528" s="71">
        <f t="shared" si="72"/>
        <v>0.01729266782477082</v>
      </c>
      <c r="N528" s="57">
        <v>238.928</v>
      </c>
      <c r="O528" s="57">
        <f t="shared" si="73"/>
        <v>4.131702538036842</v>
      </c>
      <c r="P528" s="57">
        <f t="shared" si="74"/>
        <v>1037.5600694862492</v>
      </c>
      <c r="Q528" s="82">
        <f t="shared" si="75"/>
        <v>247.90215228221052</v>
      </c>
    </row>
    <row r="529" spans="1:17" ht="11.25">
      <c r="A529" s="374"/>
      <c r="B529" s="20" t="s">
        <v>696</v>
      </c>
      <c r="C529" s="19" t="s">
        <v>686</v>
      </c>
      <c r="D529" s="42">
        <v>85</v>
      </c>
      <c r="E529" s="20">
        <v>1970</v>
      </c>
      <c r="F529" s="78">
        <v>87.3</v>
      </c>
      <c r="G529" s="78">
        <v>7.25376</v>
      </c>
      <c r="H529" s="78">
        <v>13.6</v>
      </c>
      <c r="I529" s="78">
        <v>66.44624</v>
      </c>
      <c r="J529" s="53">
        <v>3839.76</v>
      </c>
      <c r="K529" s="64">
        <v>66.44624</v>
      </c>
      <c r="L529" s="53">
        <v>3839.76</v>
      </c>
      <c r="M529" s="71">
        <f t="shared" si="72"/>
        <v>0.017304789882701004</v>
      </c>
      <c r="N529" s="57">
        <v>204.92</v>
      </c>
      <c r="O529" s="57">
        <f>K529*N529/J529</f>
        <v>3.546097542763089</v>
      </c>
      <c r="P529" s="57">
        <f t="shared" si="74"/>
        <v>1038.2873929620603</v>
      </c>
      <c r="Q529" s="82">
        <f>O529*60</f>
        <v>212.76585256578534</v>
      </c>
    </row>
    <row r="530" spans="1:17" ht="11.25">
      <c r="A530" s="374"/>
      <c r="B530" s="20" t="s">
        <v>581</v>
      </c>
      <c r="C530" s="19" t="s">
        <v>570</v>
      </c>
      <c r="D530" s="42">
        <v>36</v>
      </c>
      <c r="E530" s="20" t="s">
        <v>105</v>
      </c>
      <c r="F530" s="78">
        <f>G530+H530+I530</f>
        <v>47.129999999999995</v>
      </c>
      <c r="G530" s="78">
        <v>1.683</v>
      </c>
      <c r="H530" s="78">
        <v>5.76</v>
      </c>
      <c r="I530" s="78">
        <v>39.687</v>
      </c>
      <c r="J530" s="53">
        <v>2277.89</v>
      </c>
      <c r="K530" s="64">
        <v>39.426</v>
      </c>
      <c r="L530" s="53">
        <v>2277.89</v>
      </c>
      <c r="M530" s="71">
        <f t="shared" si="72"/>
        <v>0.017308122868092843</v>
      </c>
      <c r="N530" s="57">
        <v>238.5</v>
      </c>
      <c r="O530" s="57">
        <f aca="true" t="shared" si="76" ref="O530:O540">M530*N530</f>
        <v>4.127987304040143</v>
      </c>
      <c r="P530" s="57">
        <f t="shared" si="74"/>
        <v>1038.4873720855705</v>
      </c>
      <c r="Q530" s="82">
        <f aca="true" t="shared" si="77" ref="Q530:Q540">P530*N530/1000</f>
        <v>247.6792382424086</v>
      </c>
    </row>
    <row r="531" spans="1:17" ht="11.25">
      <c r="A531" s="374"/>
      <c r="B531" s="113" t="s">
        <v>227</v>
      </c>
      <c r="C531" s="19" t="s">
        <v>217</v>
      </c>
      <c r="D531" s="42">
        <v>55</v>
      </c>
      <c r="E531" s="20">
        <v>1986</v>
      </c>
      <c r="F531" s="78">
        <f>SUM(G531:I531)</f>
        <v>66.376</v>
      </c>
      <c r="G531" s="78">
        <v>5.89264</v>
      </c>
      <c r="H531" s="78">
        <v>8.64</v>
      </c>
      <c r="I531" s="78">
        <v>51.843360000000004</v>
      </c>
      <c r="J531" s="53">
        <v>2994.4</v>
      </c>
      <c r="K531" s="64">
        <v>51.843360000000004</v>
      </c>
      <c r="L531" s="53">
        <v>2994.4</v>
      </c>
      <c r="M531" s="71">
        <f t="shared" si="72"/>
        <v>0.01731343841838098</v>
      </c>
      <c r="N531" s="57">
        <v>238.928</v>
      </c>
      <c r="O531" s="57">
        <f t="shared" si="76"/>
        <v>4.13666521442693</v>
      </c>
      <c r="P531" s="57">
        <f t="shared" si="74"/>
        <v>1038.806305102859</v>
      </c>
      <c r="Q531" s="82">
        <f t="shared" si="77"/>
        <v>248.19991286561586</v>
      </c>
    </row>
    <row r="532" spans="1:17" ht="11.25">
      <c r="A532" s="374"/>
      <c r="B532" s="20" t="s">
        <v>1027</v>
      </c>
      <c r="C532" s="40" t="s">
        <v>1012</v>
      </c>
      <c r="D532" s="42">
        <v>32</v>
      </c>
      <c r="E532" s="20">
        <v>1964</v>
      </c>
      <c r="F532" s="78">
        <f>SUM(G532:I532)</f>
        <v>28.110001</v>
      </c>
      <c r="G532" s="78">
        <v>1.73888</v>
      </c>
      <c r="H532" s="78">
        <v>5.12</v>
      </c>
      <c r="I532" s="78">
        <v>21.251121</v>
      </c>
      <c r="J532" s="53">
        <v>1224.66</v>
      </c>
      <c r="K532" s="64">
        <f>I532</f>
        <v>21.251121</v>
      </c>
      <c r="L532" s="53">
        <f>J532</f>
        <v>1224.66</v>
      </c>
      <c r="M532" s="71">
        <f t="shared" si="72"/>
        <v>0.01735267012885209</v>
      </c>
      <c r="N532" s="57">
        <v>207.536</v>
      </c>
      <c r="O532" s="57">
        <f t="shared" si="76"/>
        <v>3.601303747861447</v>
      </c>
      <c r="P532" s="57">
        <f t="shared" si="74"/>
        <v>1041.1602077311252</v>
      </c>
      <c r="Q532" s="82">
        <f t="shared" si="77"/>
        <v>216.0782248716868</v>
      </c>
    </row>
    <row r="533" spans="1:17" ht="11.25">
      <c r="A533" s="374"/>
      <c r="B533" s="20" t="s">
        <v>1027</v>
      </c>
      <c r="C533" s="40" t="s">
        <v>1013</v>
      </c>
      <c r="D533" s="42">
        <v>45</v>
      </c>
      <c r="E533" s="20">
        <v>1970</v>
      </c>
      <c r="F533" s="78">
        <f>SUM(G533:I533)</f>
        <v>42.73599899999999</v>
      </c>
      <c r="G533" s="78">
        <v>2.28228</v>
      </c>
      <c r="H533" s="78">
        <v>7.2</v>
      </c>
      <c r="I533" s="78">
        <v>33.253719</v>
      </c>
      <c r="J533" s="53">
        <v>1913.38</v>
      </c>
      <c r="K533" s="64">
        <f>I533</f>
        <v>33.253719</v>
      </c>
      <c r="L533" s="53">
        <f>J533</f>
        <v>1913.38</v>
      </c>
      <c r="M533" s="71">
        <f t="shared" si="72"/>
        <v>0.017379568616793316</v>
      </c>
      <c r="N533" s="57">
        <v>207.536</v>
      </c>
      <c r="O533" s="57">
        <f t="shared" si="76"/>
        <v>3.6068861524548175</v>
      </c>
      <c r="P533" s="57">
        <f t="shared" si="74"/>
        <v>1042.774117007599</v>
      </c>
      <c r="Q533" s="82">
        <f t="shared" si="77"/>
        <v>216.41316914728907</v>
      </c>
    </row>
    <row r="534" spans="1:17" ht="11.25">
      <c r="A534" s="374"/>
      <c r="B534" s="20" t="s">
        <v>724</v>
      </c>
      <c r="C534" s="40" t="s">
        <v>734</v>
      </c>
      <c r="D534" s="42">
        <v>45</v>
      </c>
      <c r="E534" s="20">
        <v>1980</v>
      </c>
      <c r="F534" s="78">
        <v>52.5</v>
      </c>
      <c r="G534" s="78">
        <v>5.2</v>
      </c>
      <c r="H534" s="78">
        <v>7.3</v>
      </c>
      <c r="I534" s="78">
        <v>40</v>
      </c>
      <c r="J534" s="53">
        <v>2298.03</v>
      </c>
      <c r="K534" s="64">
        <v>40</v>
      </c>
      <c r="L534" s="53">
        <v>2298.03</v>
      </c>
      <c r="M534" s="71">
        <f t="shared" si="72"/>
        <v>0.0174062131477831</v>
      </c>
      <c r="N534" s="57">
        <v>303.78</v>
      </c>
      <c r="O534" s="57">
        <f t="shared" si="76"/>
        <v>5.287659430033549</v>
      </c>
      <c r="P534" s="57">
        <f t="shared" si="74"/>
        <v>1044.3727888669857</v>
      </c>
      <c r="Q534" s="82">
        <f t="shared" si="77"/>
        <v>317.2595658020129</v>
      </c>
    </row>
    <row r="535" spans="1:17" ht="11.25">
      <c r="A535" s="374"/>
      <c r="B535" s="20" t="s">
        <v>1027</v>
      </c>
      <c r="C535" s="40" t="s">
        <v>1014</v>
      </c>
      <c r="D535" s="42">
        <v>32</v>
      </c>
      <c r="E535" s="20">
        <v>1964</v>
      </c>
      <c r="F535" s="78">
        <f>SUM(G535:I535)</f>
        <v>28.331997</v>
      </c>
      <c r="G535" s="78">
        <v>2.102958</v>
      </c>
      <c r="H535" s="78">
        <v>4.986</v>
      </c>
      <c r="I535" s="78">
        <v>21.243039</v>
      </c>
      <c r="J535" s="53">
        <v>1217.9</v>
      </c>
      <c r="K535" s="64">
        <f>I535</f>
        <v>21.243039</v>
      </c>
      <c r="L535" s="53">
        <f>J535</f>
        <v>1217.9</v>
      </c>
      <c r="M535" s="71">
        <f t="shared" si="72"/>
        <v>0.017442350767714918</v>
      </c>
      <c r="N535" s="57">
        <v>207.536</v>
      </c>
      <c r="O535" s="57">
        <f t="shared" si="76"/>
        <v>3.6199157089284832</v>
      </c>
      <c r="P535" s="57">
        <f t="shared" si="74"/>
        <v>1046.541046062895</v>
      </c>
      <c r="Q535" s="82">
        <f t="shared" si="77"/>
        <v>217.19494253570898</v>
      </c>
    </row>
    <row r="536" spans="1:17" ht="11.25">
      <c r="A536" s="374"/>
      <c r="B536" s="20" t="s">
        <v>1027</v>
      </c>
      <c r="C536" s="40" t="s">
        <v>1015</v>
      </c>
      <c r="D536" s="42">
        <v>37</v>
      </c>
      <c r="E536" s="20">
        <v>1995</v>
      </c>
      <c r="F536" s="78">
        <f>SUM(G536:I536)</f>
        <v>47.765001</v>
      </c>
      <c r="G536" s="78">
        <v>3.96682</v>
      </c>
      <c r="H536" s="78">
        <v>5.76</v>
      </c>
      <c r="I536" s="78">
        <v>38.038181</v>
      </c>
      <c r="J536" s="53">
        <v>2179.22</v>
      </c>
      <c r="K536" s="64">
        <f>I536</f>
        <v>38.038181</v>
      </c>
      <c r="L536" s="53">
        <f>J536</f>
        <v>2179.22</v>
      </c>
      <c r="M536" s="71">
        <f t="shared" si="72"/>
        <v>0.017454952230614627</v>
      </c>
      <c r="N536" s="57">
        <v>207.536</v>
      </c>
      <c r="O536" s="57">
        <f t="shared" si="76"/>
        <v>3.6225309661328375</v>
      </c>
      <c r="P536" s="57">
        <f t="shared" si="74"/>
        <v>1047.2971338368777</v>
      </c>
      <c r="Q536" s="82">
        <f t="shared" si="77"/>
        <v>217.35185796797026</v>
      </c>
    </row>
    <row r="537" spans="1:17" ht="11.25">
      <c r="A537" s="374"/>
      <c r="B537" s="113" t="s">
        <v>300</v>
      </c>
      <c r="C537" s="19" t="s">
        <v>318</v>
      </c>
      <c r="D537" s="42">
        <v>85</v>
      </c>
      <c r="E537" s="20">
        <v>1969</v>
      </c>
      <c r="F537" s="78">
        <f>SUM(G537:I537)</f>
        <v>68.821</v>
      </c>
      <c r="G537" s="78">
        <v>0</v>
      </c>
      <c r="H537" s="78">
        <v>0</v>
      </c>
      <c r="I537" s="78">
        <v>68.821</v>
      </c>
      <c r="J537" s="53">
        <v>3919.55</v>
      </c>
      <c r="K537" s="64">
        <v>68.821</v>
      </c>
      <c r="L537" s="53">
        <v>3919.55</v>
      </c>
      <c r="M537" s="71">
        <f t="shared" si="72"/>
        <v>0.017558393182890892</v>
      </c>
      <c r="N537" s="57">
        <v>290.8</v>
      </c>
      <c r="O537" s="57">
        <f t="shared" si="76"/>
        <v>5.105980737584671</v>
      </c>
      <c r="P537" s="57">
        <f t="shared" si="74"/>
        <v>1053.5035909734536</v>
      </c>
      <c r="Q537" s="82">
        <f t="shared" si="77"/>
        <v>306.3588442550803</v>
      </c>
    </row>
    <row r="538" spans="1:17" ht="11.25">
      <c r="A538" s="374"/>
      <c r="B538" s="20" t="s">
        <v>819</v>
      </c>
      <c r="C538" s="19" t="s">
        <v>808</v>
      </c>
      <c r="D538" s="42">
        <v>42</v>
      </c>
      <c r="E538" s="20" t="s">
        <v>105</v>
      </c>
      <c r="F538" s="78">
        <f>SUM(G538:I538)</f>
        <v>37.71</v>
      </c>
      <c r="G538" s="302">
        <v>3.48</v>
      </c>
      <c r="H538" s="302">
        <v>0.44</v>
      </c>
      <c r="I538" s="302">
        <v>33.79</v>
      </c>
      <c r="J538" s="53">
        <v>1954.43</v>
      </c>
      <c r="K538" s="64">
        <v>32.76</v>
      </c>
      <c r="L538" s="53">
        <v>1864.61</v>
      </c>
      <c r="M538" s="114">
        <f t="shared" si="72"/>
        <v>0.017569357667286994</v>
      </c>
      <c r="N538" s="115">
        <v>205.5</v>
      </c>
      <c r="O538" s="116">
        <f t="shared" si="76"/>
        <v>3.610503000627477</v>
      </c>
      <c r="P538" s="116">
        <f t="shared" si="74"/>
        <v>1054.1614600372195</v>
      </c>
      <c r="Q538" s="331">
        <f t="shared" si="77"/>
        <v>216.6301800376486</v>
      </c>
    </row>
    <row r="539" spans="1:17" ht="11.25">
      <c r="A539" s="374"/>
      <c r="B539" s="20" t="s">
        <v>655</v>
      </c>
      <c r="C539" s="117" t="s">
        <v>637</v>
      </c>
      <c r="D539" s="118">
        <v>59</v>
      </c>
      <c r="E539" s="226" t="s">
        <v>105</v>
      </c>
      <c r="F539" s="300">
        <v>49.42</v>
      </c>
      <c r="G539" s="300">
        <v>5.76</v>
      </c>
      <c r="H539" s="301">
        <v>0.6</v>
      </c>
      <c r="I539" s="300">
        <v>43.07</v>
      </c>
      <c r="J539" s="120">
        <v>2449.72</v>
      </c>
      <c r="K539" s="121">
        <v>43.07</v>
      </c>
      <c r="L539" s="120">
        <v>2449.72</v>
      </c>
      <c r="M539" s="71">
        <f t="shared" si="72"/>
        <v>0.017581601162581846</v>
      </c>
      <c r="N539" s="57">
        <v>219.7</v>
      </c>
      <c r="O539" s="57">
        <f t="shared" si="76"/>
        <v>3.862677775419231</v>
      </c>
      <c r="P539" s="57">
        <f t="shared" si="74"/>
        <v>1054.8960697549107</v>
      </c>
      <c r="Q539" s="82">
        <f t="shared" si="77"/>
        <v>231.76066652515388</v>
      </c>
    </row>
    <row r="540" spans="1:17" ht="11.25">
      <c r="A540" s="374"/>
      <c r="B540" s="113" t="s">
        <v>110</v>
      </c>
      <c r="C540" s="19" t="s">
        <v>125</v>
      </c>
      <c r="D540" s="42">
        <v>32</v>
      </c>
      <c r="E540" s="20" t="s">
        <v>105</v>
      </c>
      <c r="F540" s="78">
        <f>G540+H540+I540</f>
        <v>39.389</v>
      </c>
      <c r="G540" s="78">
        <v>2.963</v>
      </c>
      <c r="H540" s="78">
        <v>5.12</v>
      </c>
      <c r="I540" s="78">
        <v>31.306</v>
      </c>
      <c r="J540" s="53">
        <v>1774.12</v>
      </c>
      <c r="K540" s="64">
        <f>I540</f>
        <v>31.306</v>
      </c>
      <c r="L540" s="53">
        <f>J540</f>
        <v>1774.12</v>
      </c>
      <c r="M540" s="71">
        <f t="shared" si="72"/>
        <v>0.017645931504069626</v>
      </c>
      <c r="N540" s="57">
        <v>327.87</v>
      </c>
      <c r="O540" s="57">
        <f t="shared" si="76"/>
        <v>5.7855715622393085</v>
      </c>
      <c r="P540" s="57">
        <f t="shared" si="74"/>
        <v>1058.7558902441776</v>
      </c>
      <c r="Q540" s="82">
        <f t="shared" si="77"/>
        <v>347.1342937343585</v>
      </c>
    </row>
    <row r="541" spans="1:17" ht="11.25">
      <c r="A541" s="374"/>
      <c r="B541" s="113" t="s">
        <v>438</v>
      </c>
      <c r="C541" s="137" t="s">
        <v>422</v>
      </c>
      <c r="D541" s="126">
        <v>24</v>
      </c>
      <c r="E541" s="127">
        <v>1969</v>
      </c>
      <c r="F541" s="128">
        <v>22.848</v>
      </c>
      <c r="G541" s="128">
        <v>0.965991</v>
      </c>
      <c r="H541" s="128">
        <v>3.84</v>
      </c>
      <c r="I541" s="128">
        <v>18.042009</v>
      </c>
      <c r="J541" s="129">
        <v>1020.69</v>
      </c>
      <c r="K541" s="130">
        <v>18.042009</v>
      </c>
      <c r="L541" s="129">
        <v>1020.69</v>
      </c>
      <c r="M541" s="131">
        <v>0.017676286629632894</v>
      </c>
      <c r="N541" s="132">
        <v>305.636</v>
      </c>
      <c r="O541" s="132">
        <v>5.40250954033448</v>
      </c>
      <c r="P541" s="132">
        <v>1060.5771977779737</v>
      </c>
      <c r="Q541" s="329">
        <v>324.1505724200688</v>
      </c>
    </row>
    <row r="542" spans="1:17" ht="11.25">
      <c r="A542" s="374"/>
      <c r="B542" s="20" t="s">
        <v>581</v>
      </c>
      <c r="C542" s="19" t="s">
        <v>571</v>
      </c>
      <c r="D542" s="42">
        <v>45</v>
      </c>
      <c r="E542" s="20" t="s">
        <v>105</v>
      </c>
      <c r="F542" s="78">
        <f>G542+H542+I542</f>
        <v>50.800000999999995</v>
      </c>
      <c r="G542" s="78">
        <v>2.244</v>
      </c>
      <c r="H542" s="78">
        <v>6.9</v>
      </c>
      <c r="I542" s="78">
        <v>41.656000999999996</v>
      </c>
      <c r="J542" s="53">
        <v>2349.88</v>
      </c>
      <c r="K542" s="64">
        <v>41.656000999999996</v>
      </c>
      <c r="L542" s="53">
        <v>2349.88</v>
      </c>
      <c r="M542" s="71">
        <f>K542/L542</f>
        <v>0.017726863073859088</v>
      </c>
      <c r="N542" s="57">
        <v>238.5</v>
      </c>
      <c r="O542" s="57">
        <f>M542*N542</f>
        <v>4.227856843115393</v>
      </c>
      <c r="P542" s="57">
        <f>M542*60*1000</f>
        <v>1063.6117844315454</v>
      </c>
      <c r="Q542" s="82">
        <f>P542*N542/1000</f>
        <v>253.67141058692357</v>
      </c>
    </row>
    <row r="543" spans="1:17" ht="11.25">
      <c r="A543" s="374"/>
      <c r="B543" s="113" t="s">
        <v>300</v>
      </c>
      <c r="C543" s="19" t="s">
        <v>309</v>
      </c>
      <c r="D543" s="42">
        <v>47</v>
      </c>
      <c r="E543" s="20">
        <v>1964</v>
      </c>
      <c r="F543" s="78">
        <f>SUM(G543:I543)</f>
        <v>37.971</v>
      </c>
      <c r="G543" s="78">
        <v>2.193</v>
      </c>
      <c r="H543" s="78">
        <v>0.048</v>
      </c>
      <c r="I543" s="78">
        <v>35.73</v>
      </c>
      <c r="J543" s="53">
        <v>2011.69</v>
      </c>
      <c r="K543" s="64">
        <v>35.73</v>
      </c>
      <c r="L543" s="53">
        <v>2011.69</v>
      </c>
      <c r="M543" s="71">
        <f>K543/L543</f>
        <v>0.017761185868598043</v>
      </c>
      <c r="N543" s="57">
        <v>290.8</v>
      </c>
      <c r="O543" s="57">
        <f>M543*N543</f>
        <v>5.164952850588311</v>
      </c>
      <c r="P543" s="57">
        <f>M543*60*1000</f>
        <v>1065.6711521158827</v>
      </c>
      <c r="Q543" s="82">
        <f>P543*N543/1000</f>
        <v>309.89717103529875</v>
      </c>
    </row>
    <row r="544" spans="1:17" ht="11.25">
      <c r="A544" s="374"/>
      <c r="B544" s="20" t="s">
        <v>1058</v>
      </c>
      <c r="C544" s="19" t="s">
        <v>1042</v>
      </c>
      <c r="D544" s="42">
        <v>121</v>
      </c>
      <c r="E544" s="20">
        <v>1960</v>
      </c>
      <c r="F544" s="78">
        <v>71.014</v>
      </c>
      <c r="G544" s="78">
        <v>8.0262</v>
      </c>
      <c r="H544" s="78"/>
      <c r="I544" s="78">
        <v>62.9878</v>
      </c>
      <c r="J544" s="53">
        <v>3541.1</v>
      </c>
      <c r="K544" s="64">
        <v>62.9878</v>
      </c>
      <c r="L544" s="53">
        <v>3541.1</v>
      </c>
      <c r="M544" s="71">
        <f>K544/L544</f>
        <v>0.01778763661009291</v>
      </c>
      <c r="N544" s="57">
        <v>249.91</v>
      </c>
      <c r="O544" s="57">
        <f>M544*N544</f>
        <v>4.445308265228319</v>
      </c>
      <c r="P544" s="57">
        <f>M544*60*1000</f>
        <v>1067.2581966055745</v>
      </c>
      <c r="Q544" s="82">
        <f>P544*N544/1000</f>
        <v>266.71849591369914</v>
      </c>
    </row>
    <row r="545" spans="1:17" ht="11.25">
      <c r="A545" s="374"/>
      <c r="B545" s="20" t="s">
        <v>1027</v>
      </c>
      <c r="C545" s="40" t="s">
        <v>1016</v>
      </c>
      <c r="D545" s="42">
        <v>12</v>
      </c>
      <c r="E545" s="20">
        <v>1995</v>
      </c>
      <c r="F545" s="78">
        <f>SUM(G545:I545)</f>
        <v>22.397000000000002</v>
      </c>
      <c r="G545" s="78">
        <v>3.238556</v>
      </c>
      <c r="H545" s="78">
        <v>1.853</v>
      </c>
      <c r="I545" s="78">
        <v>17.305444</v>
      </c>
      <c r="J545" s="53">
        <v>972.64</v>
      </c>
      <c r="K545" s="64">
        <f>I545</f>
        <v>17.305444</v>
      </c>
      <c r="L545" s="53">
        <f>J545</f>
        <v>972.64</v>
      </c>
      <c r="M545" s="71">
        <f>K545/L545</f>
        <v>0.01779223967757855</v>
      </c>
      <c r="N545" s="57">
        <v>207.536</v>
      </c>
      <c r="O545" s="57">
        <f>M545*N545</f>
        <v>3.692530253725942</v>
      </c>
      <c r="P545" s="57">
        <f>M545*60*1000</f>
        <v>1067.534380654713</v>
      </c>
      <c r="Q545" s="82">
        <f>P545*N545/1000</f>
        <v>221.5518152235565</v>
      </c>
    </row>
    <row r="546" spans="1:17" ht="11.25">
      <c r="A546" s="374"/>
      <c r="B546" s="113" t="s">
        <v>300</v>
      </c>
      <c r="C546" s="19" t="s">
        <v>313</v>
      </c>
      <c r="D546" s="42">
        <v>50</v>
      </c>
      <c r="E546" s="20">
        <v>1973</v>
      </c>
      <c r="F546" s="78">
        <f>SUM(G546:I546)</f>
        <v>47.008</v>
      </c>
      <c r="G546" s="78">
        <v>1.122</v>
      </c>
      <c r="H546" s="78">
        <v>0.5</v>
      </c>
      <c r="I546" s="78">
        <v>45.386</v>
      </c>
      <c r="J546" s="53">
        <v>2549.69</v>
      </c>
      <c r="K546" s="64">
        <v>45.386</v>
      </c>
      <c r="L546" s="53">
        <v>2549.69</v>
      </c>
      <c r="M546" s="71">
        <f>K546/L546</f>
        <v>0.017800595366495534</v>
      </c>
      <c r="N546" s="57">
        <v>290.8</v>
      </c>
      <c r="O546" s="57">
        <f>M546*N546</f>
        <v>5.176413132576902</v>
      </c>
      <c r="P546" s="57">
        <f>M546*60*1000</f>
        <v>1068.035721989732</v>
      </c>
      <c r="Q546" s="82">
        <f>P546*N546/1000</f>
        <v>310.5847879546141</v>
      </c>
    </row>
    <row r="547" spans="1:17" ht="11.25">
      <c r="A547" s="374"/>
      <c r="B547" s="113" t="s">
        <v>385</v>
      </c>
      <c r="C547" s="137" t="s">
        <v>382</v>
      </c>
      <c r="D547" s="126">
        <v>20</v>
      </c>
      <c r="E547" s="127">
        <v>1981</v>
      </c>
      <c r="F547" s="128">
        <v>23.4212</v>
      </c>
      <c r="G547" s="128">
        <v>1.849782</v>
      </c>
      <c r="H547" s="128">
        <v>3.2</v>
      </c>
      <c r="I547" s="128">
        <v>18.371417</v>
      </c>
      <c r="J547" s="129">
        <v>1031.73</v>
      </c>
      <c r="K547" s="130">
        <v>18.371417</v>
      </c>
      <c r="L547" s="129">
        <v>1031.73</v>
      </c>
      <c r="M547" s="131">
        <v>0.017806419315130897</v>
      </c>
      <c r="N547" s="132">
        <v>282.96400000000006</v>
      </c>
      <c r="O547" s="132">
        <v>5.0385756350867</v>
      </c>
      <c r="P547" s="132">
        <v>1068.3851589078538</v>
      </c>
      <c r="Q547" s="329">
        <v>302.314538105202</v>
      </c>
    </row>
    <row r="548" spans="1:17" ht="11.25">
      <c r="A548" s="374"/>
      <c r="B548" s="113" t="s">
        <v>385</v>
      </c>
      <c r="C548" s="137" t="s">
        <v>383</v>
      </c>
      <c r="D548" s="126">
        <v>20</v>
      </c>
      <c r="E548" s="127">
        <v>1985</v>
      </c>
      <c r="F548" s="128">
        <v>24.565</v>
      </c>
      <c r="G548" s="128">
        <v>1.77177</v>
      </c>
      <c r="H548" s="128">
        <v>3.2</v>
      </c>
      <c r="I548" s="128">
        <v>19.593231</v>
      </c>
      <c r="J548" s="129">
        <v>1099.8</v>
      </c>
      <c r="K548" s="130">
        <v>19.593231</v>
      </c>
      <c r="L548" s="129">
        <v>1099.8</v>
      </c>
      <c r="M548" s="131">
        <v>0.017815267321331152</v>
      </c>
      <c r="N548" s="132">
        <v>282.96400000000006</v>
      </c>
      <c r="O548" s="132">
        <v>5.0410793023131495</v>
      </c>
      <c r="P548" s="132">
        <v>1068.9160392798692</v>
      </c>
      <c r="Q548" s="329">
        <v>302.46475813878897</v>
      </c>
    </row>
    <row r="549" spans="1:17" ht="11.25">
      <c r="A549" s="374"/>
      <c r="B549" s="20" t="s">
        <v>723</v>
      </c>
      <c r="C549" s="19" t="s">
        <v>707</v>
      </c>
      <c r="D549" s="42">
        <v>50</v>
      </c>
      <c r="E549" s="20">
        <v>1969</v>
      </c>
      <c r="F549" s="78">
        <f>SUM(G549+H549+I549)</f>
        <v>57.099999999999994</v>
      </c>
      <c r="G549" s="78">
        <v>3.3</v>
      </c>
      <c r="H549" s="78">
        <v>7.9</v>
      </c>
      <c r="I549" s="78">
        <v>45.9</v>
      </c>
      <c r="J549" s="53">
        <v>2573.06</v>
      </c>
      <c r="K549" s="64">
        <v>45.9</v>
      </c>
      <c r="L549" s="53">
        <v>2573.1</v>
      </c>
      <c r="M549" s="71">
        <f>SUM(K549/L549)</f>
        <v>0.017838405036726127</v>
      </c>
      <c r="N549" s="57">
        <v>231.3</v>
      </c>
      <c r="O549" s="57">
        <f>SUM(M549*N549)</f>
        <v>4.1260230849947535</v>
      </c>
      <c r="P549" s="57">
        <f>SUM(M549*60*1000)</f>
        <v>1070.3043022035677</v>
      </c>
      <c r="Q549" s="82">
        <f>SUM(O549*60)</f>
        <v>247.5613850996852</v>
      </c>
    </row>
    <row r="550" spans="1:17" ht="11.25">
      <c r="A550" s="374"/>
      <c r="B550" s="113" t="s">
        <v>438</v>
      </c>
      <c r="C550" s="137" t="s">
        <v>425</v>
      </c>
      <c r="D550" s="126">
        <v>36</v>
      </c>
      <c r="E550" s="127">
        <v>1972</v>
      </c>
      <c r="F550" s="128">
        <v>34.75</v>
      </c>
      <c r="G550" s="128">
        <v>1.9941</v>
      </c>
      <c r="H550" s="128">
        <v>5.76</v>
      </c>
      <c r="I550" s="128">
        <v>26.9959</v>
      </c>
      <c r="J550" s="129">
        <v>1508.84</v>
      </c>
      <c r="K550" s="130">
        <v>26.9959</v>
      </c>
      <c r="L550" s="129">
        <v>1508.84</v>
      </c>
      <c r="M550" s="131">
        <v>0.017891824182815937</v>
      </c>
      <c r="N550" s="132">
        <v>305.636</v>
      </c>
      <c r="O550" s="132">
        <v>5.468385575939132</v>
      </c>
      <c r="P550" s="132">
        <v>1073.5094509689561</v>
      </c>
      <c r="Q550" s="329">
        <v>328.1031345563479</v>
      </c>
    </row>
    <row r="551" spans="1:17" ht="11.25">
      <c r="A551" s="374"/>
      <c r="B551" s="113" t="s">
        <v>354</v>
      </c>
      <c r="C551" s="19" t="s">
        <v>340</v>
      </c>
      <c r="D551" s="42">
        <v>39</v>
      </c>
      <c r="E551" s="20">
        <v>1982</v>
      </c>
      <c r="F551" s="78">
        <f>G551+H551+I551</f>
        <v>46.75</v>
      </c>
      <c r="G551" s="78">
        <v>3.18</v>
      </c>
      <c r="H551" s="78">
        <v>6.08</v>
      </c>
      <c r="I551" s="78">
        <v>37.49</v>
      </c>
      <c r="J551" s="53">
        <v>2093.63</v>
      </c>
      <c r="K551" s="64">
        <v>37.49</v>
      </c>
      <c r="L551" s="53">
        <v>2093.63</v>
      </c>
      <c r="M551" s="71">
        <f>K551/L551</f>
        <v>0.017906697936120517</v>
      </c>
      <c r="N551" s="57">
        <v>209.8</v>
      </c>
      <c r="O551" s="57">
        <f>M551*N551*1.09</f>
        <v>4.094939497427913</v>
      </c>
      <c r="P551" s="57">
        <f>M551*60*1000</f>
        <v>1074.401876167231</v>
      </c>
      <c r="Q551" s="82">
        <f>P551*N551/1000</f>
        <v>225.40951361988508</v>
      </c>
    </row>
    <row r="552" spans="1:17" ht="11.25">
      <c r="A552" s="374"/>
      <c r="B552" s="113" t="s">
        <v>117</v>
      </c>
      <c r="C552" s="19" t="s">
        <v>126</v>
      </c>
      <c r="D552" s="42">
        <v>12</v>
      </c>
      <c r="E552" s="20" t="s">
        <v>105</v>
      </c>
      <c r="F552" s="78">
        <f>G552+H552+I552</f>
        <v>14.597</v>
      </c>
      <c r="G552" s="78">
        <v>0.055</v>
      </c>
      <c r="H552" s="78">
        <v>1.92</v>
      </c>
      <c r="I552" s="78">
        <v>12.622</v>
      </c>
      <c r="J552" s="53">
        <v>701.9</v>
      </c>
      <c r="K552" s="64">
        <f>I552</f>
        <v>12.622</v>
      </c>
      <c r="L552" s="53">
        <f>J552</f>
        <v>701.9</v>
      </c>
      <c r="M552" s="71">
        <f>K552/L552</f>
        <v>0.017982618606639123</v>
      </c>
      <c r="N552" s="57">
        <v>327.87</v>
      </c>
      <c r="O552" s="57">
        <f>M552*N552</f>
        <v>5.89596116255877</v>
      </c>
      <c r="P552" s="57">
        <f>M552*60*1000</f>
        <v>1078.9571163983474</v>
      </c>
      <c r="Q552" s="82">
        <f>P552*N552/1000</f>
        <v>353.75766975352616</v>
      </c>
    </row>
    <row r="553" spans="1:17" ht="11.25">
      <c r="A553" s="374"/>
      <c r="B553" s="20" t="s">
        <v>696</v>
      </c>
      <c r="C553" s="19" t="s">
        <v>685</v>
      </c>
      <c r="D553" s="42">
        <v>85</v>
      </c>
      <c r="E553" s="20">
        <v>1970</v>
      </c>
      <c r="F553" s="78">
        <v>86.07</v>
      </c>
      <c r="G553" s="78">
        <v>5.32698</v>
      </c>
      <c r="H553" s="78">
        <v>13.6</v>
      </c>
      <c r="I553" s="78">
        <v>68.17708</v>
      </c>
      <c r="J553" s="53">
        <v>3789.83</v>
      </c>
      <c r="K553" s="64">
        <v>68.17708</v>
      </c>
      <c r="L553" s="53">
        <v>3789.83</v>
      </c>
      <c r="M553" s="71">
        <f>K553/L553</f>
        <v>0.01798948237783753</v>
      </c>
      <c r="N553" s="57">
        <v>204.92</v>
      </c>
      <c r="O553" s="57">
        <f>K553*N553/J553</f>
        <v>3.6864047288664663</v>
      </c>
      <c r="P553" s="57">
        <f>M553*60*1000</f>
        <v>1079.3689426702517</v>
      </c>
      <c r="Q553" s="82">
        <f>O553*60</f>
        <v>221.184283731988</v>
      </c>
    </row>
    <row r="554" spans="1:17" ht="11.25">
      <c r="A554" s="374"/>
      <c r="B554" s="113" t="s">
        <v>229</v>
      </c>
      <c r="C554" s="19" t="s">
        <v>250</v>
      </c>
      <c r="D554" s="42">
        <v>45</v>
      </c>
      <c r="E554" s="20" t="s">
        <v>228</v>
      </c>
      <c r="F554" s="78">
        <f>SUM(G554,H554,I554)</f>
        <v>51.987</v>
      </c>
      <c r="G554" s="78">
        <v>5.02</v>
      </c>
      <c r="H554" s="78">
        <v>7.2</v>
      </c>
      <c r="I554" s="78">
        <v>39.767</v>
      </c>
      <c r="J554" s="53"/>
      <c r="K554" s="64">
        <f>I554</f>
        <v>39.767</v>
      </c>
      <c r="L554" s="53">
        <v>2197.71</v>
      </c>
      <c r="M554" s="71">
        <f>K554/L554</f>
        <v>0.018094744074513926</v>
      </c>
      <c r="N554" s="57">
        <v>236.42</v>
      </c>
      <c r="O554" s="57">
        <f>M554*N554</f>
        <v>4.277959394096582</v>
      </c>
      <c r="P554" s="57">
        <f>M554*60*1000</f>
        <v>1085.6846444708356</v>
      </c>
      <c r="Q554" s="82">
        <f>P554*N554/1000</f>
        <v>256.6775636457949</v>
      </c>
    </row>
    <row r="555" spans="1:17" ht="11.25">
      <c r="A555" s="374"/>
      <c r="B555" s="113" t="s">
        <v>301</v>
      </c>
      <c r="C555" s="19" t="s">
        <v>315</v>
      </c>
      <c r="D555" s="42">
        <v>10</v>
      </c>
      <c r="E555" s="20">
        <v>1973</v>
      </c>
      <c r="F555" s="78">
        <f>SUM(G555:I555)</f>
        <v>14.613</v>
      </c>
      <c r="G555" s="78">
        <v>0</v>
      </c>
      <c r="H555" s="78">
        <v>0</v>
      </c>
      <c r="I555" s="78">
        <v>14.613</v>
      </c>
      <c r="J555" s="53">
        <v>804.68</v>
      </c>
      <c r="K555" s="64">
        <v>14.613</v>
      </c>
      <c r="L555" s="53">
        <v>804.68</v>
      </c>
      <c r="M555" s="71">
        <f>K555/L555</f>
        <v>0.01816001391857633</v>
      </c>
      <c r="N555" s="57">
        <v>290.8</v>
      </c>
      <c r="O555" s="57">
        <f>M555*N555</f>
        <v>5.280932047521997</v>
      </c>
      <c r="P555" s="57">
        <f>M555*60*1000</f>
        <v>1089.6008351145797</v>
      </c>
      <c r="Q555" s="82">
        <f>P555*N555/1000</f>
        <v>316.85592285131975</v>
      </c>
    </row>
    <row r="556" spans="1:17" ht="11.25">
      <c r="A556" s="374"/>
      <c r="B556" s="113" t="s">
        <v>472</v>
      </c>
      <c r="C556" s="227" t="s">
        <v>458</v>
      </c>
      <c r="D556" s="228">
        <v>41</v>
      </c>
      <c r="E556" s="229">
        <v>1981</v>
      </c>
      <c r="F556" s="128">
        <v>46.432</v>
      </c>
      <c r="G556" s="128">
        <v>3.240986</v>
      </c>
      <c r="H556" s="128">
        <v>2.4</v>
      </c>
      <c r="I556" s="128">
        <v>40.791016</v>
      </c>
      <c r="J556" s="129">
        <v>2245.19</v>
      </c>
      <c r="K556" s="130">
        <v>40.791016</v>
      </c>
      <c r="L556" s="129">
        <v>2245.19</v>
      </c>
      <c r="M556" s="131">
        <v>0.018168179975859504</v>
      </c>
      <c r="N556" s="132">
        <v>294.08200000000005</v>
      </c>
      <c r="O556" s="132">
        <v>5.342934703660715</v>
      </c>
      <c r="P556" s="132">
        <v>1090.0907985515703</v>
      </c>
      <c r="Q556" s="329">
        <v>320.57608221964296</v>
      </c>
    </row>
    <row r="557" spans="1:17" ht="11.25">
      <c r="A557" s="374"/>
      <c r="B557" s="20" t="s">
        <v>851</v>
      </c>
      <c r="C557" s="19" t="s">
        <v>830</v>
      </c>
      <c r="D557" s="42">
        <v>40</v>
      </c>
      <c r="E557" s="20">
        <v>1989</v>
      </c>
      <c r="F557" s="78">
        <v>52.5</v>
      </c>
      <c r="G557" s="78">
        <v>5.18</v>
      </c>
      <c r="H557" s="78">
        <v>6.4</v>
      </c>
      <c r="I557" s="78">
        <v>40.91</v>
      </c>
      <c r="J557" s="53">
        <v>2251.11</v>
      </c>
      <c r="K557" s="64">
        <v>40.91</v>
      </c>
      <c r="L557" s="53">
        <v>2251.11</v>
      </c>
      <c r="M557" s="71">
        <f>K557/L557</f>
        <v>0.018173256748892766</v>
      </c>
      <c r="N557" s="57">
        <v>308.6</v>
      </c>
      <c r="O557" s="57">
        <f>M557*N557</f>
        <v>5.608267032708308</v>
      </c>
      <c r="P557" s="57">
        <f>M557*60*1000</f>
        <v>1090.395404933566</v>
      </c>
      <c r="Q557" s="82">
        <f>P557*N557/1000</f>
        <v>336.4960219624985</v>
      </c>
    </row>
    <row r="558" spans="1:17" ht="11.25">
      <c r="A558" s="374"/>
      <c r="B558" s="20" t="s">
        <v>655</v>
      </c>
      <c r="C558" s="117" t="s">
        <v>638</v>
      </c>
      <c r="D558" s="118">
        <v>107</v>
      </c>
      <c r="E558" s="119" t="s">
        <v>105</v>
      </c>
      <c r="F558" s="300">
        <v>71.43</v>
      </c>
      <c r="G558" s="300">
        <v>6.22</v>
      </c>
      <c r="H558" s="301">
        <v>17.28</v>
      </c>
      <c r="I558" s="300">
        <v>47.93</v>
      </c>
      <c r="J558" s="120">
        <v>2632.02</v>
      </c>
      <c r="K558" s="121">
        <v>47.55</v>
      </c>
      <c r="L558" s="120">
        <v>2611.68</v>
      </c>
      <c r="M558" s="71">
        <f>K558/L558</f>
        <v>0.01820667156772652</v>
      </c>
      <c r="N558" s="57">
        <v>219.7</v>
      </c>
      <c r="O558" s="57">
        <f>M558*N558</f>
        <v>4.000005743429516</v>
      </c>
      <c r="P558" s="57">
        <f>M558*60*1000</f>
        <v>1092.400294063591</v>
      </c>
      <c r="Q558" s="82">
        <f>P558*N558/1000</f>
        <v>240.00034460577092</v>
      </c>
    </row>
    <row r="559" spans="1:17" ht="11.25">
      <c r="A559" s="374"/>
      <c r="B559" s="113" t="s">
        <v>229</v>
      </c>
      <c r="C559" s="19" t="s">
        <v>251</v>
      </c>
      <c r="D559" s="42">
        <v>55</v>
      </c>
      <c r="E559" s="20" t="s">
        <v>228</v>
      </c>
      <c r="F559" s="78">
        <f>SUM(G559,H559,I559)</f>
        <v>64.877</v>
      </c>
      <c r="G559" s="78">
        <v>6.731</v>
      </c>
      <c r="H559" s="78">
        <v>8.8</v>
      </c>
      <c r="I559" s="78">
        <v>49.346</v>
      </c>
      <c r="J559" s="53"/>
      <c r="K559" s="64">
        <f>I559</f>
        <v>49.346</v>
      </c>
      <c r="L559" s="53">
        <v>2709.88</v>
      </c>
      <c r="M559" s="71">
        <f>K559/L559</f>
        <v>0.018209662420476183</v>
      </c>
      <c r="N559" s="57">
        <v>236.42</v>
      </c>
      <c r="O559" s="57">
        <f>M559*N559</f>
        <v>4.305128389448979</v>
      </c>
      <c r="P559" s="57">
        <f>M559*60*1000</f>
        <v>1092.579745228571</v>
      </c>
      <c r="Q559" s="82">
        <f>P559*N559/1000</f>
        <v>258.30770336693877</v>
      </c>
    </row>
    <row r="560" spans="1:17" ht="11.25">
      <c r="A560" s="374"/>
      <c r="B560" s="113" t="s">
        <v>110</v>
      </c>
      <c r="C560" s="19" t="s">
        <v>127</v>
      </c>
      <c r="D560" s="42">
        <v>45</v>
      </c>
      <c r="E560" s="20" t="s">
        <v>105</v>
      </c>
      <c r="F560" s="78">
        <f>G560+H560+I560</f>
        <v>54.627</v>
      </c>
      <c r="G560" s="78">
        <v>3.799</v>
      </c>
      <c r="H560" s="78">
        <v>7.2</v>
      </c>
      <c r="I560" s="78">
        <v>43.628</v>
      </c>
      <c r="J560" s="53">
        <v>2390.28</v>
      </c>
      <c r="K560" s="64">
        <f>I560</f>
        <v>43.628</v>
      </c>
      <c r="L560" s="53">
        <f>J560</f>
        <v>2390.28</v>
      </c>
      <c r="M560" s="71">
        <f>K560/L560</f>
        <v>0.01825225496594541</v>
      </c>
      <c r="N560" s="57">
        <v>327.87</v>
      </c>
      <c r="O560" s="57">
        <f>M560*N560</f>
        <v>5.984366835684521</v>
      </c>
      <c r="P560" s="57">
        <f>M560*60*1000</f>
        <v>1095.1352979567246</v>
      </c>
      <c r="Q560" s="82">
        <f>P560*N560/1000</f>
        <v>359.06201014107126</v>
      </c>
    </row>
    <row r="561" spans="1:17" ht="11.25">
      <c r="A561" s="374"/>
      <c r="B561" s="20" t="s">
        <v>819</v>
      </c>
      <c r="C561" s="19" t="s">
        <v>809</v>
      </c>
      <c r="D561" s="42">
        <v>41</v>
      </c>
      <c r="E561" s="20" t="s">
        <v>105</v>
      </c>
      <c r="F561" s="78">
        <f>SUM(G561:I561)</f>
        <v>38.36</v>
      </c>
      <c r="G561" s="302">
        <v>3.51</v>
      </c>
      <c r="H561" s="302">
        <v>0.45</v>
      </c>
      <c r="I561" s="302">
        <v>34.4</v>
      </c>
      <c r="J561" s="53">
        <v>1881.35</v>
      </c>
      <c r="K561" s="64">
        <v>31.9</v>
      </c>
      <c r="L561" s="53">
        <v>1747.62</v>
      </c>
      <c r="M561" s="114">
        <f>K561/L561</f>
        <v>0.018253396047195614</v>
      </c>
      <c r="N561" s="115">
        <v>205.5</v>
      </c>
      <c r="O561" s="116">
        <f>M561*N561</f>
        <v>3.7510728876986987</v>
      </c>
      <c r="P561" s="116">
        <f>M561*60*1000</f>
        <v>1095.2037628317369</v>
      </c>
      <c r="Q561" s="331">
        <f>P561*N561/1000</f>
        <v>225.06437326192193</v>
      </c>
    </row>
    <row r="562" spans="1:17" ht="11.25">
      <c r="A562" s="374"/>
      <c r="B562" s="20" t="s">
        <v>540</v>
      </c>
      <c r="C562" s="49" t="s">
        <v>522</v>
      </c>
      <c r="D562" s="46">
        <v>38</v>
      </c>
      <c r="E562" s="39">
        <v>1987</v>
      </c>
      <c r="F562" s="80">
        <v>53.297</v>
      </c>
      <c r="G562" s="80">
        <v>4.131</v>
      </c>
      <c r="H562" s="80">
        <v>7.36</v>
      </c>
      <c r="I562" s="80">
        <v>41.806004</v>
      </c>
      <c r="J562" s="55">
        <v>2284.84</v>
      </c>
      <c r="K562" s="68">
        <v>41.806004</v>
      </c>
      <c r="L562" s="55">
        <v>2284.84</v>
      </c>
      <c r="M562" s="75">
        <v>0.01829712540046568</v>
      </c>
      <c r="N562" s="61">
        <v>313.92</v>
      </c>
      <c r="O562" s="61">
        <v>5.743833605714186</v>
      </c>
      <c r="P562" s="61">
        <v>1097.8275240279406</v>
      </c>
      <c r="Q562" s="84">
        <v>344.63001634285115</v>
      </c>
    </row>
    <row r="563" spans="1:17" ht="11.25">
      <c r="A563" s="374"/>
      <c r="B563" s="113" t="s">
        <v>438</v>
      </c>
      <c r="C563" s="137" t="s">
        <v>427</v>
      </c>
      <c r="D563" s="126">
        <v>45</v>
      </c>
      <c r="E563" s="127">
        <v>1978</v>
      </c>
      <c r="F563" s="128">
        <v>50.262</v>
      </c>
      <c r="G563" s="128">
        <v>2.666841</v>
      </c>
      <c r="H563" s="128">
        <v>7.2</v>
      </c>
      <c r="I563" s="128">
        <v>40.39516</v>
      </c>
      <c r="J563" s="129">
        <v>2206.29</v>
      </c>
      <c r="K563" s="130">
        <v>40.39516</v>
      </c>
      <c r="L563" s="129">
        <v>2206.29</v>
      </c>
      <c r="M563" s="131">
        <v>0.018309089013683603</v>
      </c>
      <c r="N563" s="132">
        <v>307.70700000000005</v>
      </c>
      <c r="O563" s="132">
        <v>5.633834853133542</v>
      </c>
      <c r="P563" s="132">
        <v>1098.5453408210162</v>
      </c>
      <c r="Q563" s="329">
        <v>338.03009118801253</v>
      </c>
    </row>
    <row r="564" spans="1:17" ht="11.25">
      <c r="A564" s="374"/>
      <c r="B564" s="20" t="s">
        <v>723</v>
      </c>
      <c r="C564" s="19" t="s">
        <v>706</v>
      </c>
      <c r="D564" s="42">
        <v>40</v>
      </c>
      <c r="E564" s="20">
        <v>1975</v>
      </c>
      <c r="F564" s="78">
        <f>SUM(G564+H564+I564)</f>
        <v>49.7</v>
      </c>
      <c r="G564" s="78">
        <v>1.9</v>
      </c>
      <c r="H564" s="78">
        <v>6.4</v>
      </c>
      <c r="I564" s="78">
        <v>41.4</v>
      </c>
      <c r="J564" s="53">
        <v>2260.93</v>
      </c>
      <c r="K564" s="64">
        <v>41.4</v>
      </c>
      <c r="L564" s="53">
        <v>2260.9</v>
      </c>
      <c r="M564" s="71">
        <f>SUM(K564/L564)</f>
        <v>0.018311291963377416</v>
      </c>
      <c r="N564" s="57">
        <v>231.3</v>
      </c>
      <c r="O564" s="57">
        <f>SUM(M564*N564)</f>
        <v>4.235401831129197</v>
      </c>
      <c r="P564" s="57">
        <f>SUM(M564*60*1000)</f>
        <v>1098.6775178026448</v>
      </c>
      <c r="Q564" s="82">
        <f>SUM(O564*60)</f>
        <v>254.12410986775183</v>
      </c>
    </row>
    <row r="565" spans="1:17" ht="11.25">
      <c r="A565" s="374"/>
      <c r="B565" s="113" t="s">
        <v>517</v>
      </c>
      <c r="C565" s="38" t="s">
        <v>506</v>
      </c>
      <c r="D565" s="46">
        <v>20</v>
      </c>
      <c r="E565" s="39">
        <v>1978</v>
      </c>
      <c r="F565" s="80">
        <v>24.324</v>
      </c>
      <c r="G565" s="80">
        <v>1.885062</v>
      </c>
      <c r="H565" s="80">
        <v>3.2</v>
      </c>
      <c r="I565" s="80">
        <v>19.238939</v>
      </c>
      <c r="J565" s="55">
        <v>1050.01</v>
      </c>
      <c r="K565" s="68">
        <v>19.238939</v>
      </c>
      <c r="L565" s="55">
        <v>1050.01</v>
      </c>
      <c r="M565" s="75">
        <v>0.01832262454643289</v>
      </c>
      <c r="N565" s="61">
        <v>236.31200000000004</v>
      </c>
      <c r="O565" s="61">
        <v>4.32985605181665</v>
      </c>
      <c r="P565" s="61">
        <v>1099.3574727859734</v>
      </c>
      <c r="Q565" s="84">
        <v>259.791363108999</v>
      </c>
    </row>
    <row r="566" spans="1:17" ht="11.25">
      <c r="A566" s="374"/>
      <c r="B566" s="113" t="s">
        <v>438</v>
      </c>
      <c r="C566" s="137" t="s">
        <v>423</v>
      </c>
      <c r="D566" s="126">
        <v>37</v>
      </c>
      <c r="E566" s="127">
        <v>1970</v>
      </c>
      <c r="F566" s="128">
        <v>38.6</v>
      </c>
      <c r="G566" s="128">
        <v>3.900021</v>
      </c>
      <c r="H566" s="128">
        <v>5.76</v>
      </c>
      <c r="I566" s="128">
        <v>28.939978</v>
      </c>
      <c r="J566" s="129">
        <v>1579.46</v>
      </c>
      <c r="K566" s="130">
        <v>28.939978</v>
      </c>
      <c r="L566" s="129">
        <v>1579.46</v>
      </c>
      <c r="M566" s="131">
        <v>0.018322703962113635</v>
      </c>
      <c r="N566" s="132">
        <v>294.95400000000006</v>
      </c>
      <c r="O566" s="132">
        <v>5.404354824441266</v>
      </c>
      <c r="P566" s="132">
        <v>1099.362237726818</v>
      </c>
      <c r="Q566" s="329">
        <v>324.26128946647594</v>
      </c>
    </row>
    <row r="567" spans="1:17" ht="11.25">
      <c r="A567" s="374"/>
      <c r="B567" s="113" t="s">
        <v>472</v>
      </c>
      <c r="C567" s="227" t="s">
        <v>457</v>
      </c>
      <c r="D567" s="228">
        <v>40</v>
      </c>
      <c r="E567" s="229">
        <v>1988</v>
      </c>
      <c r="F567" s="128">
        <v>43.638</v>
      </c>
      <c r="G567" s="128">
        <v>2.295</v>
      </c>
      <c r="H567" s="128">
        <v>3.92</v>
      </c>
      <c r="I567" s="128">
        <v>37.423002</v>
      </c>
      <c r="J567" s="129">
        <v>2040.9</v>
      </c>
      <c r="K567" s="130">
        <v>37.423002</v>
      </c>
      <c r="L567" s="129">
        <v>2040.9</v>
      </c>
      <c r="M567" s="131">
        <v>0.018336519182713507</v>
      </c>
      <c r="N567" s="132">
        <v>287.869</v>
      </c>
      <c r="O567" s="132">
        <v>5.278515440608555</v>
      </c>
      <c r="P567" s="132">
        <v>1100.1911509628103</v>
      </c>
      <c r="Q567" s="329">
        <v>316.71092643651326</v>
      </c>
    </row>
    <row r="568" spans="1:17" ht="11.25">
      <c r="A568" s="374"/>
      <c r="B568" s="113" t="s">
        <v>438</v>
      </c>
      <c r="C568" s="137" t="s">
        <v>424</v>
      </c>
      <c r="D568" s="126">
        <v>16</v>
      </c>
      <c r="E568" s="127">
        <v>1989</v>
      </c>
      <c r="F568" s="128">
        <v>19.673</v>
      </c>
      <c r="G568" s="128">
        <v>0</v>
      </c>
      <c r="H568" s="128">
        <v>0</v>
      </c>
      <c r="I568" s="128">
        <v>19.673001</v>
      </c>
      <c r="J568" s="129">
        <v>1072.46</v>
      </c>
      <c r="K568" s="130">
        <v>19.673001</v>
      </c>
      <c r="L568" s="129">
        <v>1072.46</v>
      </c>
      <c r="M568" s="131">
        <v>0.018343808626895174</v>
      </c>
      <c r="N568" s="132">
        <v>297.02500000000003</v>
      </c>
      <c r="O568" s="132">
        <v>5.44856975740354</v>
      </c>
      <c r="P568" s="132">
        <v>1100.6285176137105</v>
      </c>
      <c r="Q568" s="329">
        <v>326.9141854442124</v>
      </c>
    </row>
    <row r="569" spans="1:17" ht="11.25">
      <c r="A569" s="374"/>
      <c r="B569" s="20" t="s">
        <v>992</v>
      </c>
      <c r="C569" s="19" t="s">
        <v>964</v>
      </c>
      <c r="D569" s="42">
        <v>88</v>
      </c>
      <c r="E569" s="20">
        <v>1986</v>
      </c>
      <c r="F569" s="78">
        <v>130.255</v>
      </c>
      <c r="G569" s="78">
        <v>15.318771</v>
      </c>
      <c r="H569" s="78">
        <v>19.52</v>
      </c>
      <c r="I569" s="78">
        <v>95.416233</v>
      </c>
      <c r="J569" s="53">
        <v>5195.53</v>
      </c>
      <c r="K569" s="64">
        <v>95.416233</v>
      </c>
      <c r="L569" s="53">
        <v>5195.53</v>
      </c>
      <c r="M569" s="71">
        <v>0.01836506246715927</v>
      </c>
      <c r="N569" s="57">
        <v>264.434</v>
      </c>
      <c r="O569" s="57">
        <v>4.856346928440795</v>
      </c>
      <c r="P569" s="57">
        <v>1101.9037480295563</v>
      </c>
      <c r="Q569" s="82">
        <v>291.3808157064477</v>
      </c>
    </row>
    <row r="570" spans="1:17" ht="11.25">
      <c r="A570" s="374"/>
      <c r="B570" s="113" t="s">
        <v>385</v>
      </c>
      <c r="C570" s="137" t="s">
        <v>384</v>
      </c>
      <c r="D570" s="126">
        <v>21</v>
      </c>
      <c r="E570" s="127">
        <v>1992</v>
      </c>
      <c r="F570" s="128">
        <v>24.4564</v>
      </c>
      <c r="G570" s="128">
        <v>1.460368</v>
      </c>
      <c r="H570" s="128">
        <v>3.2</v>
      </c>
      <c r="I570" s="128">
        <v>19.796032</v>
      </c>
      <c r="J570" s="129">
        <v>1077.7</v>
      </c>
      <c r="K570" s="130">
        <v>19.796032</v>
      </c>
      <c r="L570" s="129">
        <v>1077.7</v>
      </c>
      <c r="M570" s="131">
        <v>0.018368777953048157</v>
      </c>
      <c r="N570" s="132">
        <v>282.96400000000006</v>
      </c>
      <c r="O570" s="132">
        <v>5.197702884706319</v>
      </c>
      <c r="P570" s="132">
        <v>1102.1266771828896</v>
      </c>
      <c r="Q570" s="329">
        <v>311.86217308237923</v>
      </c>
    </row>
    <row r="571" spans="1:17" ht="11.25">
      <c r="A571" s="374"/>
      <c r="B571" s="20" t="s">
        <v>724</v>
      </c>
      <c r="C571" s="40" t="s">
        <v>733</v>
      </c>
      <c r="D571" s="42">
        <v>37</v>
      </c>
      <c r="E571" s="20">
        <v>1972</v>
      </c>
      <c r="F571" s="78">
        <v>42.1</v>
      </c>
      <c r="G571" s="78">
        <v>3.2</v>
      </c>
      <c r="H571" s="78">
        <v>5.9</v>
      </c>
      <c r="I571" s="78">
        <v>32.97</v>
      </c>
      <c r="J571" s="53">
        <v>1935.13</v>
      </c>
      <c r="K571" s="64">
        <v>33</v>
      </c>
      <c r="L571" s="53">
        <v>1795.85</v>
      </c>
      <c r="M571" s="71">
        <f>K571/L571</f>
        <v>0.018375699529470726</v>
      </c>
      <c r="N571" s="57">
        <v>303.78</v>
      </c>
      <c r="O571" s="57">
        <f>M571*N571</f>
        <v>5.5821700030626165</v>
      </c>
      <c r="P571" s="57">
        <f>M571*60*1000</f>
        <v>1102.5419717682437</v>
      </c>
      <c r="Q571" s="82">
        <f>P571*N571/1000</f>
        <v>334.93020018375705</v>
      </c>
    </row>
    <row r="572" spans="1:17" ht="11.25">
      <c r="A572" s="374"/>
      <c r="B572" s="113" t="s">
        <v>472</v>
      </c>
      <c r="C572" s="227" t="s">
        <v>454</v>
      </c>
      <c r="D572" s="228">
        <v>12</v>
      </c>
      <c r="E572" s="229">
        <v>1991</v>
      </c>
      <c r="F572" s="128">
        <v>19.332</v>
      </c>
      <c r="G572" s="128">
        <v>2.287452</v>
      </c>
      <c r="H572" s="128">
        <v>2</v>
      </c>
      <c r="I572" s="128">
        <v>15.044547</v>
      </c>
      <c r="J572" s="129">
        <v>818.44</v>
      </c>
      <c r="K572" s="130">
        <v>15.044547</v>
      </c>
      <c r="L572" s="129">
        <v>818.44</v>
      </c>
      <c r="M572" s="131">
        <v>0.018381979131029763</v>
      </c>
      <c r="N572" s="132">
        <v>274.68</v>
      </c>
      <c r="O572" s="132">
        <v>5.049162027711255</v>
      </c>
      <c r="P572" s="132">
        <v>1102.9187478617857</v>
      </c>
      <c r="Q572" s="329">
        <v>302.9497216626753</v>
      </c>
    </row>
    <row r="573" spans="1:17" ht="11.25">
      <c r="A573" s="374"/>
      <c r="B573" s="20" t="s">
        <v>655</v>
      </c>
      <c r="C573" s="117" t="s">
        <v>639</v>
      </c>
      <c r="D573" s="118">
        <v>32</v>
      </c>
      <c r="E573" s="226" t="s">
        <v>105</v>
      </c>
      <c r="F573" s="300">
        <v>26.53</v>
      </c>
      <c r="G573" s="300">
        <v>2.47</v>
      </c>
      <c r="H573" s="301">
        <v>0.31</v>
      </c>
      <c r="I573" s="300">
        <v>23.75</v>
      </c>
      <c r="J573" s="120">
        <v>1286.95</v>
      </c>
      <c r="K573" s="121">
        <v>21.57</v>
      </c>
      <c r="L573" s="120">
        <v>1168.72</v>
      </c>
      <c r="M573" s="71">
        <f>K573/L573</f>
        <v>0.01845608871243754</v>
      </c>
      <c r="N573" s="57">
        <v>219.7</v>
      </c>
      <c r="O573" s="57">
        <f>M573*N573</f>
        <v>4.054802690122527</v>
      </c>
      <c r="P573" s="57">
        <f>M573*60*1000</f>
        <v>1107.3653227462523</v>
      </c>
      <c r="Q573" s="82">
        <f>P573*N573/1000</f>
        <v>243.28816140735162</v>
      </c>
    </row>
    <row r="574" spans="1:17" ht="11.25">
      <c r="A574" s="374"/>
      <c r="B574" s="20" t="s">
        <v>992</v>
      </c>
      <c r="C574" s="19" t="s">
        <v>965</v>
      </c>
      <c r="D574" s="42">
        <v>71</v>
      </c>
      <c r="E574" s="20">
        <v>1985</v>
      </c>
      <c r="F574" s="78">
        <v>108.658</v>
      </c>
      <c r="G574" s="78">
        <v>11.471689</v>
      </c>
      <c r="H574" s="78">
        <v>17.28</v>
      </c>
      <c r="I574" s="78">
        <v>79.906311</v>
      </c>
      <c r="J574" s="53">
        <v>4324.5</v>
      </c>
      <c r="K574" s="64">
        <v>79.906311</v>
      </c>
      <c r="L574" s="53">
        <v>4324.5</v>
      </c>
      <c r="M574" s="71">
        <v>0.01847758376690947</v>
      </c>
      <c r="N574" s="57">
        <v>264.434</v>
      </c>
      <c r="O574" s="57">
        <v>4.886101385818939</v>
      </c>
      <c r="P574" s="57">
        <v>1108.6550260145682</v>
      </c>
      <c r="Q574" s="82">
        <v>293.16608314913634</v>
      </c>
    </row>
    <row r="575" spans="1:17" ht="11.25">
      <c r="A575" s="374"/>
      <c r="B575" s="20" t="s">
        <v>655</v>
      </c>
      <c r="C575" s="117" t="s">
        <v>640</v>
      </c>
      <c r="D575" s="118">
        <v>48</v>
      </c>
      <c r="E575" s="226" t="s">
        <v>105</v>
      </c>
      <c r="F575" s="300">
        <v>47.16</v>
      </c>
      <c r="G575" s="300">
        <v>3.41</v>
      </c>
      <c r="H575" s="301">
        <v>7.6</v>
      </c>
      <c r="I575" s="300">
        <v>36.15</v>
      </c>
      <c r="J575" s="120">
        <v>1955.1</v>
      </c>
      <c r="K575" s="121">
        <v>36.15</v>
      </c>
      <c r="L575" s="120">
        <v>1955.1</v>
      </c>
      <c r="M575" s="71">
        <f>K575/L575</f>
        <v>0.01849010280804051</v>
      </c>
      <c r="N575" s="57">
        <v>219.7</v>
      </c>
      <c r="O575" s="57">
        <f>M575*N575</f>
        <v>4.0622755869265</v>
      </c>
      <c r="P575" s="57">
        <f>M575*60*1000</f>
        <v>1109.4061684824305</v>
      </c>
      <c r="Q575" s="82">
        <f>P575*N575/1000</f>
        <v>243.73653521558998</v>
      </c>
    </row>
    <row r="576" spans="1:17" ht="11.25">
      <c r="A576" s="374"/>
      <c r="B576" s="113" t="s">
        <v>301</v>
      </c>
      <c r="C576" s="19" t="s">
        <v>314</v>
      </c>
      <c r="D576" s="42">
        <v>19</v>
      </c>
      <c r="E576" s="20">
        <v>1986</v>
      </c>
      <c r="F576" s="78">
        <f>SUM(G576:I576)</f>
        <v>15.76</v>
      </c>
      <c r="G576" s="78">
        <v>0</v>
      </c>
      <c r="H576" s="78">
        <v>0</v>
      </c>
      <c r="I576" s="78">
        <v>15.76</v>
      </c>
      <c r="J576" s="53">
        <v>850.94</v>
      </c>
      <c r="K576" s="64">
        <v>15.76</v>
      </c>
      <c r="L576" s="53">
        <v>850.94</v>
      </c>
      <c r="M576" s="71">
        <f>K576/L576</f>
        <v>0.018520694761087735</v>
      </c>
      <c r="N576" s="57">
        <v>290.8</v>
      </c>
      <c r="O576" s="57">
        <f>M576*N576</f>
        <v>5.385818036524314</v>
      </c>
      <c r="P576" s="57">
        <f>M576*60*1000</f>
        <v>1111.241685665264</v>
      </c>
      <c r="Q576" s="82">
        <f>P576*N576/1000</f>
        <v>323.1490821914588</v>
      </c>
    </row>
    <row r="577" spans="1:17" ht="11.25">
      <c r="A577" s="374"/>
      <c r="B577" s="20" t="s">
        <v>992</v>
      </c>
      <c r="C577" s="19" t="s">
        <v>966</v>
      </c>
      <c r="D577" s="42">
        <v>40</v>
      </c>
      <c r="E577" s="20">
        <v>1987</v>
      </c>
      <c r="F577" s="78">
        <v>51.082</v>
      </c>
      <c r="G577" s="78">
        <v>4.60059</v>
      </c>
      <c r="H577" s="78">
        <v>6.4</v>
      </c>
      <c r="I577" s="78">
        <v>40.081419</v>
      </c>
      <c r="J577" s="53">
        <v>2155.01</v>
      </c>
      <c r="K577" s="64">
        <v>40.081419</v>
      </c>
      <c r="L577" s="53">
        <v>2155.01</v>
      </c>
      <c r="M577" s="71">
        <v>0.01859918005020858</v>
      </c>
      <c r="N577" s="57">
        <v>264.434</v>
      </c>
      <c r="O577" s="57">
        <v>4.918255577396856</v>
      </c>
      <c r="P577" s="57">
        <v>1115.9508030125148</v>
      </c>
      <c r="Q577" s="82">
        <v>295.0953346438114</v>
      </c>
    </row>
    <row r="578" spans="1:17" ht="11.25">
      <c r="A578" s="374"/>
      <c r="B578" s="113" t="s">
        <v>300</v>
      </c>
      <c r="C578" s="19" t="s">
        <v>311</v>
      </c>
      <c r="D578" s="42">
        <v>55</v>
      </c>
      <c r="E578" s="20">
        <v>1966</v>
      </c>
      <c r="F578" s="78">
        <f>SUM(G578:I578)</f>
        <v>48.057</v>
      </c>
      <c r="G578" s="78">
        <v>0</v>
      </c>
      <c r="H578" s="78">
        <v>0</v>
      </c>
      <c r="I578" s="78">
        <v>48.057</v>
      </c>
      <c r="J578" s="53">
        <v>2582.66</v>
      </c>
      <c r="K578" s="64">
        <v>48.057</v>
      </c>
      <c r="L578" s="53">
        <v>2582.66</v>
      </c>
      <c r="M578" s="71">
        <f>K578/L578</f>
        <v>0.01860755964780498</v>
      </c>
      <c r="N578" s="57">
        <v>290.8</v>
      </c>
      <c r="O578" s="57">
        <f>M578*N578</f>
        <v>5.411078345581688</v>
      </c>
      <c r="P578" s="57">
        <f>M578*60*1000</f>
        <v>1116.4535788682988</v>
      </c>
      <c r="Q578" s="82">
        <f>P578*N578/1000</f>
        <v>324.6647007349013</v>
      </c>
    </row>
    <row r="579" spans="1:17" ht="11.25">
      <c r="A579" s="374"/>
      <c r="B579" s="113" t="s">
        <v>505</v>
      </c>
      <c r="C579" s="133" t="s">
        <v>495</v>
      </c>
      <c r="D579" s="134">
        <v>47</v>
      </c>
      <c r="E579" s="135">
        <v>1969</v>
      </c>
      <c r="F579" s="136">
        <v>35.305</v>
      </c>
      <c r="G579" s="136">
        <v>0</v>
      </c>
      <c r="H579" s="136">
        <v>0</v>
      </c>
      <c r="I579" s="136">
        <v>35.305</v>
      </c>
      <c r="J579" s="122">
        <v>1893.25</v>
      </c>
      <c r="K579" s="123">
        <v>35.305</v>
      </c>
      <c r="L579" s="122">
        <v>1893.25</v>
      </c>
      <c r="M579" s="124">
        <v>0.018647827809322594</v>
      </c>
      <c r="N579" s="125">
        <v>292.19</v>
      </c>
      <c r="O579" s="125">
        <v>5.448708807605969</v>
      </c>
      <c r="P579" s="125">
        <v>1118.8696685593554</v>
      </c>
      <c r="Q579" s="332">
        <v>326.92252845635807</v>
      </c>
    </row>
    <row r="580" spans="1:17" ht="11.25">
      <c r="A580" s="374"/>
      <c r="B580" s="113" t="s">
        <v>63</v>
      </c>
      <c r="C580" s="19" t="s">
        <v>53</v>
      </c>
      <c r="D580" s="42">
        <v>30</v>
      </c>
      <c r="E580" s="20">
        <v>1990</v>
      </c>
      <c r="F580" s="78">
        <f>G580+H580+I580</f>
        <v>36.952003</v>
      </c>
      <c r="G580" s="78">
        <v>1.874838</v>
      </c>
      <c r="H580" s="78">
        <v>5.1</v>
      </c>
      <c r="I580" s="78">
        <v>29.977165</v>
      </c>
      <c r="J580" s="53">
        <v>1607</v>
      </c>
      <c r="K580" s="64">
        <f>I580</f>
        <v>29.977165</v>
      </c>
      <c r="L580" s="53">
        <f>J580</f>
        <v>1607</v>
      </c>
      <c r="M580" s="71">
        <f>K580/L580</f>
        <v>0.01865411636589919</v>
      </c>
      <c r="N580" s="57">
        <f>276*1.09</f>
        <v>300.84000000000003</v>
      </c>
      <c r="O580" s="57">
        <f>M580*N580</f>
        <v>5.611904367517114</v>
      </c>
      <c r="P580" s="57">
        <f>M580*60*1000</f>
        <v>1119.2469819539515</v>
      </c>
      <c r="Q580" s="82">
        <f>P580*N580/1000</f>
        <v>336.7142620510268</v>
      </c>
    </row>
    <row r="581" spans="1:17" ht="11.25">
      <c r="A581" s="374"/>
      <c r="B581" s="113" t="s">
        <v>110</v>
      </c>
      <c r="C581" s="19" t="s">
        <v>128</v>
      </c>
      <c r="D581" s="42">
        <v>22</v>
      </c>
      <c r="E581" s="20" t="s">
        <v>105</v>
      </c>
      <c r="F581" s="78">
        <f>G581+H581+I581</f>
        <v>28.026</v>
      </c>
      <c r="G581" s="78">
        <v>1.762</v>
      </c>
      <c r="H581" s="78">
        <v>3.52</v>
      </c>
      <c r="I581" s="78">
        <v>22.744</v>
      </c>
      <c r="J581" s="53">
        <v>1213.8</v>
      </c>
      <c r="K581" s="64">
        <f>I581</f>
        <v>22.744</v>
      </c>
      <c r="L581" s="53">
        <f>J581</f>
        <v>1213.8</v>
      </c>
      <c r="M581" s="71">
        <f>K581/L581</f>
        <v>0.018737848080408636</v>
      </c>
      <c r="N581" s="57">
        <v>327.87</v>
      </c>
      <c r="O581" s="57">
        <f>M581*N581</f>
        <v>6.143578250123579</v>
      </c>
      <c r="P581" s="57">
        <f>M581*60*1000</f>
        <v>1124.2708848245181</v>
      </c>
      <c r="Q581" s="82">
        <f>P581*N581/1000</f>
        <v>368.6146950074148</v>
      </c>
    </row>
    <row r="582" spans="1:17" ht="11.25">
      <c r="A582" s="374"/>
      <c r="B582" s="20" t="s">
        <v>723</v>
      </c>
      <c r="C582" s="19" t="s">
        <v>708</v>
      </c>
      <c r="D582" s="42">
        <v>40</v>
      </c>
      <c r="E582" s="20">
        <v>1980</v>
      </c>
      <c r="F582" s="78">
        <f>SUM(G582+H582+I582)</f>
        <v>51.099999999999994</v>
      </c>
      <c r="G582" s="78">
        <v>3.3</v>
      </c>
      <c r="H582" s="78">
        <v>6.4</v>
      </c>
      <c r="I582" s="78">
        <v>41.4</v>
      </c>
      <c r="J582" s="53">
        <v>2208.76</v>
      </c>
      <c r="K582" s="64">
        <v>41.4</v>
      </c>
      <c r="L582" s="53">
        <v>2208.8</v>
      </c>
      <c r="M582" s="71">
        <f>SUM(K582/L582)</f>
        <v>0.018743208982252804</v>
      </c>
      <c r="N582" s="57">
        <v>231.3</v>
      </c>
      <c r="O582" s="57">
        <f>SUM(M582*N582)</f>
        <v>4.335304237595074</v>
      </c>
      <c r="P582" s="57">
        <f>SUM(M582*60*1000)</f>
        <v>1124.5925389351682</v>
      </c>
      <c r="Q582" s="82">
        <f>SUM(O582*60)</f>
        <v>260.11825425570447</v>
      </c>
    </row>
    <row r="583" spans="1:17" ht="11.25">
      <c r="A583" s="374"/>
      <c r="B583" s="113" t="s">
        <v>63</v>
      </c>
      <c r="C583" s="19" t="s">
        <v>58</v>
      </c>
      <c r="D583" s="42">
        <v>44</v>
      </c>
      <c r="E583" s="20">
        <v>1968</v>
      </c>
      <c r="F583" s="78">
        <f>G583+H583+I583</f>
        <v>44.47301</v>
      </c>
      <c r="G583" s="78">
        <v>2.760484</v>
      </c>
      <c r="H583" s="78">
        <v>7.04</v>
      </c>
      <c r="I583" s="78">
        <v>34.672526</v>
      </c>
      <c r="J583" s="53">
        <v>1849.2</v>
      </c>
      <c r="K583" s="64">
        <f>I583</f>
        <v>34.672526</v>
      </c>
      <c r="L583" s="53">
        <f>J583</f>
        <v>1849.2</v>
      </c>
      <c r="M583" s="71">
        <f>K583/L583</f>
        <v>0.018750014060134112</v>
      </c>
      <c r="N583" s="57">
        <f>276*1.09</f>
        <v>300.84000000000003</v>
      </c>
      <c r="O583" s="57">
        <f>M583*N583</f>
        <v>5.640754229850747</v>
      </c>
      <c r="P583" s="57">
        <f>M583*60*1000</f>
        <v>1125.0008436080468</v>
      </c>
      <c r="Q583" s="82">
        <f>P583*N583/1000</f>
        <v>338.4452537910448</v>
      </c>
    </row>
    <row r="584" spans="1:17" ht="11.25">
      <c r="A584" s="374"/>
      <c r="B584" s="20" t="s">
        <v>540</v>
      </c>
      <c r="C584" s="49" t="s">
        <v>523</v>
      </c>
      <c r="D584" s="46">
        <v>19</v>
      </c>
      <c r="E584" s="39">
        <v>1969</v>
      </c>
      <c r="F584" s="80">
        <v>23.292</v>
      </c>
      <c r="G584" s="80">
        <v>1.734</v>
      </c>
      <c r="H584" s="80">
        <v>0</v>
      </c>
      <c r="I584" s="80">
        <v>21.557999</v>
      </c>
      <c r="J584" s="55">
        <v>1148.45</v>
      </c>
      <c r="K584" s="68">
        <v>21.557999</v>
      </c>
      <c r="L584" s="55">
        <v>1148.45</v>
      </c>
      <c r="M584" s="75">
        <v>0.01877138665157386</v>
      </c>
      <c r="N584" s="61">
        <v>313.92</v>
      </c>
      <c r="O584" s="61">
        <v>5.8927136976620655</v>
      </c>
      <c r="P584" s="61">
        <v>1126.2831990944314</v>
      </c>
      <c r="Q584" s="84">
        <v>353.56282185972395</v>
      </c>
    </row>
    <row r="585" spans="1:17" ht="11.25">
      <c r="A585" s="374"/>
      <c r="B585" s="113" t="s">
        <v>300</v>
      </c>
      <c r="C585" s="19" t="s">
        <v>312</v>
      </c>
      <c r="D585" s="42">
        <v>46</v>
      </c>
      <c r="E585" s="20">
        <v>1960</v>
      </c>
      <c r="F585" s="78">
        <f>SUM(G585:I585)</f>
        <v>34.446</v>
      </c>
      <c r="G585" s="78">
        <v>0</v>
      </c>
      <c r="H585" s="78">
        <v>0</v>
      </c>
      <c r="I585" s="78">
        <v>34.446</v>
      </c>
      <c r="J585" s="53">
        <v>1833.82</v>
      </c>
      <c r="K585" s="64">
        <v>34.446</v>
      </c>
      <c r="L585" s="53">
        <v>1833.82</v>
      </c>
      <c r="M585" s="71">
        <f>K585/L585</f>
        <v>0.01878374104328669</v>
      </c>
      <c r="N585" s="57">
        <v>290.8</v>
      </c>
      <c r="O585" s="57">
        <f>M585*N585</f>
        <v>5.46231189538777</v>
      </c>
      <c r="P585" s="57">
        <f>M585*60*1000</f>
        <v>1127.0244625972014</v>
      </c>
      <c r="Q585" s="82">
        <f>P585*N585/1000</f>
        <v>327.73871372326613</v>
      </c>
    </row>
    <row r="586" spans="1:17" ht="11.25">
      <c r="A586" s="374"/>
      <c r="B586" s="113" t="s">
        <v>517</v>
      </c>
      <c r="C586" s="38" t="s">
        <v>507</v>
      </c>
      <c r="D586" s="46">
        <v>40</v>
      </c>
      <c r="E586" s="39">
        <v>1984</v>
      </c>
      <c r="F586" s="80">
        <v>52.626</v>
      </c>
      <c r="G586" s="80">
        <v>3.675315</v>
      </c>
      <c r="H586" s="80">
        <v>6.4</v>
      </c>
      <c r="I586" s="80">
        <v>42.550687</v>
      </c>
      <c r="J586" s="55">
        <v>2262.78</v>
      </c>
      <c r="K586" s="68">
        <v>42.550687</v>
      </c>
      <c r="L586" s="55">
        <v>2262.78</v>
      </c>
      <c r="M586" s="75">
        <v>0.018804606280769673</v>
      </c>
      <c r="N586" s="61">
        <v>236.31200000000004</v>
      </c>
      <c r="O586" s="61">
        <v>4.443754119421244</v>
      </c>
      <c r="P586" s="61">
        <v>1128.2763768461803</v>
      </c>
      <c r="Q586" s="84">
        <v>266.6252471652746</v>
      </c>
    </row>
    <row r="587" spans="1:17" ht="11.25">
      <c r="A587" s="374"/>
      <c r="B587" s="113" t="s">
        <v>63</v>
      </c>
      <c r="C587" s="19" t="s">
        <v>57</v>
      </c>
      <c r="D587" s="42">
        <v>44</v>
      </c>
      <c r="E587" s="20">
        <v>1968</v>
      </c>
      <c r="F587" s="78">
        <f>G587+H587+I587</f>
        <v>58.691007</v>
      </c>
      <c r="G587" s="78">
        <v>3.473905</v>
      </c>
      <c r="H587" s="78">
        <v>7.84</v>
      </c>
      <c r="I587" s="78">
        <v>47.377102</v>
      </c>
      <c r="J587" s="53">
        <v>2515.7</v>
      </c>
      <c r="K587" s="64">
        <f>I587</f>
        <v>47.377102</v>
      </c>
      <c r="L587" s="53">
        <f>J587</f>
        <v>2515.7</v>
      </c>
      <c r="M587" s="71">
        <f>K587/L587</f>
        <v>0.01883257224629328</v>
      </c>
      <c r="N587" s="57">
        <f>276*1.09</f>
        <v>300.84000000000003</v>
      </c>
      <c r="O587" s="57">
        <f>M587*N587</f>
        <v>5.665591034574871</v>
      </c>
      <c r="P587" s="57">
        <f>M587*60*1000</f>
        <v>1129.9543347775968</v>
      </c>
      <c r="Q587" s="82">
        <f>P587*N587/1000</f>
        <v>339.93546207449225</v>
      </c>
    </row>
    <row r="588" spans="1:17" ht="11.25">
      <c r="A588" s="374"/>
      <c r="B588" s="20" t="s">
        <v>1058</v>
      </c>
      <c r="C588" s="19" t="s">
        <v>1043</v>
      </c>
      <c r="D588" s="42">
        <v>60</v>
      </c>
      <c r="E588" s="20">
        <v>1956</v>
      </c>
      <c r="F588" s="78">
        <v>51.6844</v>
      </c>
      <c r="G588" s="78">
        <v>6.2145</v>
      </c>
      <c r="H588" s="78"/>
      <c r="I588" s="78">
        <v>45.4699</v>
      </c>
      <c r="J588" s="53">
        <v>2410.18</v>
      </c>
      <c r="K588" s="64">
        <v>45.47</v>
      </c>
      <c r="L588" s="53">
        <v>2410.18</v>
      </c>
      <c r="M588" s="71">
        <f>K588/L588</f>
        <v>0.01886581085230149</v>
      </c>
      <c r="N588" s="57">
        <v>249.91</v>
      </c>
      <c r="O588" s="57">
        <f>M588*N588</f>
        <v>4.714754790098666</v>
      </c>
      <c r="P588" s="57">
        <f>M588*60*1000</f>
        <v>1131.9486511380894</v>
      </c>
      <c r="Q588" s="82">
        <f>P588*N588/1000</f>
        <v>282.88528740591994</v>
      </c>
    </row>
    <row r="589" spans="1:17" ht="11.25">
      <c r="A589" s="374"/>
      <c r="B589" s="113" t="s">
        <v>472</v>
      </c>
      <c r="C589" s="227" t="s">
        <v>455</v>
      </c>
      <c r="D589" s="228">
        <v>36</v>
      </c>
      <c r="E589" s="229">
        <v>1964</v>
      </c>
      <c r="F589" s="128">
        <v>35.73</v>
      </c>
      <c r="G589" s="128">
        <v>1.475634</v>
      </c>
      <c r="H589" s="128">
        <v>5.6</v>
      </c>
      <c r="I589" s="128">
        <v>28.654363</v>
      </c>
      <c r="J589" s="129">
        <v>1514.36</v>
      </c>
      <c r="K589" s="130">
        <v>28.654363</v>
      </c>
      <c r="L589" s="129">
        <v>1514.36</v>
      </c>
      <c r="M589" s="131">
        <v>0.018921764309675376</v>
      </c>
      <c r="N589" s="132">
        <v>271.628</v>
      </c>
      <c r="O589" s="132">
        <v>5.139680995908503</v>
      </c>
      <c r="P589" s="132">
        <v>1135.3058585805225</v>
      </c>
      <c r="Q589" s="329">
        <v>308.38085975451014</v>
      </c>
    </row>
    <row r="590" spans="1:17" ht="11.25">
      <c r="A590" s="374"/>
      <c r="B590" s="113" t="s">
        <v>241</v>
      </c>
      <c r="C590" s="19" t="s">
        <v>243</v>
      </c>
      <c r="D590" s="42">
        <v>18</v>
      </c>
      <c r="E590" s="20" t="s">
        <v>228</v>
      </c>
      <c r="F590" s="78">
        <f>SUM(G590,H590,I590)</f>
        <v>25.7</v>
      </c>
      <c r="G590" s="78">
        <v>1.388</v>
      </c>
      <c r="H590" s="78">
        <v>2.8</v>
      </c>
      <c r="I590" s="78">
        <v>21.512</v>
      </c>
      <c r="J590" s="53"/>
      <c r="K590" s="64">
        <f>I590</f>
        <v>21.512</v>
      </c>
      <c r="L590" s="53">
        <v>1136.43</v>
      </c>
      <c r="M590" s="71">
        <f>K590/L590</f>
        <v>0.01892945451985604</v>
      </c>
      <c r="N590" s="57">
        <v>236.42</v>
      </c>
      <c r="O590" s="57">
        <f>M590*N590</f>
        <v>4.475301637584364</v>
      </c>
      <c r="P590" s="57">
        <f>M590*60*1000</f>
        <v>1135.7672711913622</v>
      </c>
      <c r="Q590" s="82">
        <f>P590*N590/1000</f>
        <v>268.51809825506183</v>
      </c>
    </row>
    <row r="591" spans="1:17" ht="11.25">
      <c r="A591" s="374"/>
      <c r="B591" s="113" t="s">
        <v>438</v>
      </c>
      <c r="C591" s="137" t="s">
        <v>426</v>
      </c>
      <c r="D591" s="126">
        <v>20</v>
      </c>
      <c r="E591" s="127">
        <v>1990</v>
      </c>
      <c r="F591" s="128">
        <v>26.472</v>
      </c>
      <c r="G591" s="128">
        <v>2.903328</v>
      </c>
      <c r="H591" s="128">
        <v>3.2</v>
      </c>
      <c r="I591" s="128">
        <v>20.368671</v>
      </c>
      <c r="J591" s="129">
        <v>1074.54</v>
      </c>
      <c r="K591" s="130">
        <v>20.368671</v>
      </c>
      <c r="L591" s="129">
        <v>1074.54</v>
      </c>
      <c r="M591" s="131">
        <v>0.018955712211737114</v>
      </c>
      <c r="N591" s="132">
        <v>294.95400000000006</v>
      </c>
      <c r="O591" s="132">
        <v>5.59106313970071</v>
      </c>
      <c r="P591" s="132">
        <v>1137.3427327042268</v>
      </c>
      <c r="Q591" s="329">
        <v>335.4637883820426</v>
      </c>
    </row>
    <row r="592" spans="1:17" ht="11.25">
      <c r="A592" s="374"/>
      <c r="B592" s="113" t="s">
        <v>472</v>
      </c>
      <c r="C592" s="227" t="s">
        <v>456</v>
      </c>
      <c r="D592" s="228">
        <v>20</v>
      </c>
      <c r="E592" s="229">
        <v>1985</v>
      </c>
      <c r="F592" s="128">
        <v>24.467</v>
      </c>
      <c r="G592" s="128">
        <v>1.377</v>
      </c>
      <c r="H592" s="128">
        <v>3.2</v>
      </c>
      <c r="I592" s="128">
        <v>19.889999</v>
      </c>
      <c r="J592" s="129">
        <v>1047.19</v>
      </c>
      <c r="K592" s="130">
        <v>19.889999</v>
      </c>
      <c r="L592" s="129">
        <v>1047.19</v>
      </c>
      <c r="M592" s="131">
        <v>0.01899368691450453</v>
      </c>
      <c r="N592" s="132">
        <v>274.68</v>
      </c>
      <c r="O592" s="132">
        <v>5.217185921676105</v>
      </c>
      <c r="P592" s="132">
        <v>1139.6212148702718</v>
      </c>
      <c r="Q592" s="329">
        <v>313.0311553005663</v>
      </c>
    </row>
    <row r="593" spans="1:17" ht="11.25">
      <c r="A593" s="374"/>
      <c r="B593" s="113" t="s">
        <v>408</v>
      </c>
      <c r="C593" s="219" t="s">
        <v>397</v>
      </c>
      <c r="D593" s="220">
        <v>55</v>
      </c>
      <c r="E593" s="221">
        <v>1970</v>
      </c>
      <c r="F593" s="299">
        <v>60.702</v>
      </c>
      <c r="G593" s="299">
        <v>3.723</v>
      </c>
      <c r="H593" s="299">
        <v>8.752623</v>
      </c>
      <c r="I593" s="299">
        <v>48.226377</v>
      </c>
      <c r="J593" s="222">
        <v>2534.57</v>
      </c>
      <c r="K593" s="223">
        <v>48.226377</v>
      </c>
      <c r="L593" s="222">
        <v>2534.57</v>
      </c>
      <c r="M593" s="224">
        <v>0.019027439368413574</v>
      </c>
      <c r="N593" s="225">
        <v>305.85400000000004</v>
      </c>
      <c r="O593" s="225">
        <v>5.819618440586766</v>
      </c>
      <c r="P593" s="225">
        <v>1141.6463621048144</v>
      </c>
      <c r="Q593" s="330">
        <v>349.177106435206</v>
      </c>
    </row>
    <row r="594" spans="1:17" ht="11.25">
      <c r="A594" s="374"/>
      <c r="B594" s="20" t="s">
        <v>1058</v>
      </c>
      <c r="C594" s="19" t="s">
        <v>1044</v>
      </c>
      <c r="D594" s="42">
        <v>60</v>
      </c>
      <c r="E594" s="20">
        <v>1989</v>
      </c>
      <c r="F594" s="78">
        <v>60.3</v>
      </c>
      <c r="G594" s="78">
        <v>9.8765</v>
      </c>
      <c r="H594" s="78">
        <v>5.97</v>
      </c>
      <c r="I594" s="78">
        <v>44.4535</v>
      </c>
      <c r="J594" s="53">
        <v>2325.9</v>
      </c>
      <c r="K594" s="64">
        <v>44.4535</v>
      </c>
      <c r="L594" s="53">
        <v>2325.9</v>
      </c>
      <c r="M594" s="71">
        <f>K594/L594</f>
        <v>0.019112386603035384</v>
      </c>
      <c r="N594" s="57">
        <v>249.91</v>
      </c>
      <c r="O594" s="57">
        <f>M594*N594</f>
        <v>4.776376535964573</v>
      </c>
      <c r="P594" s="57">
        <f>M594*60*1000</f>
        <v>1146.743196182123</v>
      </c>
      <c r="Q594" s="82">
        <f>P594*N594/1000</f>
        <v>286.5825921578744</v>
      </c>
    </row>
    <row r="595" spans="1:17" ht="11.25">
      <c r="A595" s="374"/>
      <c r="B595" s="113" t="s">
        <v>171</v>
      </c>
      <c r="C595" s="19" t="s">
        <v>151</v>
      </c>
      <c r="D595" s="42">
        <v>60</v>
      </c>
      <c r="E595" s="20">
        <v>1982</v>
      </c>
      <c r="F595" s="78">
        <f>G595+H595+I595</f>
        <v>74.89</v>
      </c>
      <c r="G595" s="78">
        <v>4.437</v>
      </c>
      <c r="H595" s="78">
        <v>9.6</v>
      </c>
      <c r="I595" s="78">
        <v>60.853</v>
      </c>
      <c r="J595" s="53">
        <v>3183.77</v>
      </c>
      <c r="K595" s="64">
        <v>60.853</v>
      </c>
      <c r="L595" s="53">
        <v>3183.77</v>
      </c>
      <c r="M595" s="71">
        <f>K595/L595</f>
        <v>0.019113503802096258</v>
      </c>
      <c r="N595" s="57">
        <v>242.4</v>
      </c>
      <c r="O595" s="57">
        <f>M595*N595</f>
        <v>4.633113321628133</v>
      </c>
      <c r="P595" s="57">
        <f>M595*60*1000</f>
        <v>1146.8102281257754</v>
      </c>
      <c r="Q595" s="82">
        <f>P595*N595/1000</f>
        <v>277.9867992976879</v>
      </c>
    </row>
    <row r="596" spans="1:17" ht="11.25">
      <c r="A596" s="374"/>
      <c r="B596" s="113" t="s">
        <v>299</v>
      </c>
      <c r="C596" s="19" t="s">
        <v>285</v>
      </c>
      <c r="D596" s="42">
        <v>118</v>
      </c>
      <c r="E596" s="20">
        <v>1961</v>
      </c>
      <c r="F596" s="78">
        <v>63.28</v>
      </c>
      <c r="G596" s="78">
        <v>13.065792</v>
      </c>
      <c r="H596" s="78">
        <v>0</v>
      </c>
      <c r="I596" s="78">
        <f>F596-G596-H596</f>
        <v>50.214208</v>
      </c>
      <c r="J596" s="53">
        <v>2620.23</v>
      </c>
      <c r="K596" s="64">
        <f>I596/J596*L596</f>
        <v>50.214208</v>
      </c>
      <c r="L596" s="53">
        <v>2620.23</v>
      </c>
      <c r="M596" s="71">
        <f>K596/L596</f>
        <v>0.019164045904367173</v>
      </c>
      <c r="N596" s="57">
        <f>257.6*1.09</f>
        <v>280.78400000000005</v>
      </c>
      <c r="O596" s="57">
        <f>M596*N596</f>
        <v>5.380957465211833</v>
      </c>
      <c r="P596" s="57">
        <f>M596*60*1000</f>
        <v>1149.8427542620304</v>
      </c>
      <c r="Q596" s="82">
        <f>P596*N596/1000</f>
        <v>322.85744791271003</v>
      </c>
    </row>
    <row r="597" spans="1:17" ht="11.25">
      <c r="A597" s="374"/>
      <c r="B597" s="20" t="s">
        <v>992</v>
      </c>
      <c r="C597" s="19" t="s">
        <v>967</v>
      </c>
      <c r="D597" s="42">
        <v>32</v>
      </c>
      <c r="E597" s="20">
        <v>1986</v>
      </c>
      <c r="F597" s="78">
        <v>48.707</v>
      </c>
      <c r="G597" s="78">
        <v>4.057356</v>
      </c>
      <c r="H597" s="78">
        <v>7.68</v>
      </c>
      <c r="I597" s="78">
        <v>36.96964</v>
      </c>
      <c r="J597" s="53">
        <v>1927.93</v>
      </c>
      <c r="K597" s="64">
        <v>36.96964</v>
      </c>
      <c r="L597" s="53">
        <v>1927.93</v>
      </c>
      <c r="M597" s="71">
        <v>0.019175820698884294</v>
      </c>
      <c r="N597" s="57">
        <v>264.434</v>
      </c>
      <c r="O597" s="57">
        <v>5.07073897068877</v>
      </c>
      <c r="P597" s="57">
        <v>1150.5492419330576</v>
      </c>
      <c r="Q597" s="82">
        <v>304.24433824132615</v>
      </c>
    </row>
    <row r="598" spans="1:17" ht="11.25">
      <c r="A598" s="374"/>
      <c r="B598" s="113" t="s">
        <v>299</v>
      </c>
      <c r="C598" s="19" t="s">
        <v>282</v>
      </c>
      <c r="D598" s="42">
        <v>57</v>
      </c>
      <c r="E598" s="20">
        <v>1982</v>
      </c>
      <c r="F598" s="78">
        <v>82.52</v>
      </c>
      <c r="G598" s="78">
        <v>6.97476</v>
      </c>
      <c r="H598" s="78">
        <v>8.64</v>
      </c>
      <c r="I598" s="78">
        <f>F598-G598-H598</f>
        <v>66.90523999999999</v>
      </c>
      <c r="J598" s="53">
        <v>3486.09</v>
      </c>
      <c r="K598" s="64">
        <f>I598/J598*L598</f>
        <v>66.90523999999999</v>
      </c>
      <c r="L598" s="53">
        <v>3486.09</v>
      </c>
      <c r="M598" s="71">
        <f>K598/L598</f>
        <v>0.019192057577400466</v>
      </c>
      <c r="N598" s="57">
        <f>257.6*1.09</f>
        <v>280.78400000000005</v>
      </c>
      <c r="O598" s="57">
        <f>M598*N598</f>
        <v>5.388822694812814</v>
      </c>
      <c r="P598" s="57">
        <f>M598*60*1000</f>
        <v>1151.523454644028</v>
      </c>
      <c r="Q598" s="82">
        <f>P598*N598/1000</f>
        <v>323.3293616887688</v>
      </c>
    </row>
    <row r="599" spans="1:17" ht="11.25">
      <c r="A599" s="374"/>
      <c r="B599" s="113" t="s">
        <v>241</v>
      </c>
      <c r="C599" s="19" t="s">
        <v>245</v>
      </c>
      <c r="D599" s="42">
        <v>38</v>
      </c>
      <c r="E599" s="20" t="s">
        <v>228</v>
      </c>
      <c r="F599" s="78">
        <f>SUM(G599,H599,I599)</f>
        <v>29.343</v>
      </c>
      <c r="G599" s="78">
        <v>0.755</v>
      </c>
      <c r="H599" s="78">
        <v>0.18</v>
      </c>
      <c r="I599" s="78">
        <v>28.408</v>
      </c>
      <c r="J599" s="53"/>
      <c r="K599" s="64">
        <f>I599</f>
        <v>28.408</v>
      </c>
      <c r="L599" s="53">
        <v>1477.51</v>
      </c>
      <c r="M599" s="71">
        <f>K599/L599</f>
        <v>0.019226942626445847</v>
      </c>
      <c r="N599" s="57">
        <v>236.42</v>
      </c>
      <c r="O599" s="57">
        <f>M599*N599</f>
        <v>4.545633775744327</v>
      </c>
      <c r="P599" s="57">
        <f>M599*60*1000</f>
        <v>1153.6165575867508</v>
      </c>
      <c r="Q599" s="82">
        <f>P599*N599/1000</f>
        <v>272.73802654465965</v>
      </c>
    </row>
    <row r="600" spans="1:17" ht="11.25">
      <c r="A600" s="374"/>
      <c r="B600" s="113" t="s">
        <v>171</v>
      </c>
      <c r="C600" s="19" t="s">
        <v>155</v>
      </c>
      <c r="D600" s="42">
        <v>36</v>
      </c>
      <c r="E600" s="20">
        <v>1986</v>
      </c>
      <c r="F600" s="78">
        <f>G600+H600+I600</f>
        <v>52.286</v>
      </c>
      <c r="G600" s="78">
        <v>2.907</v>
      </c>
      <c r="H600" s="78">
        <v>8.64</v>
      </c>
      <c r="I600" s="78">
        <v>40.739</v>
      </c>
      <c r="J600" s="53">
        <v>2117.07</v>
      </c>
      <c r="K600" s="64">
        <v>40.739</v>
      </c>
      <c r="L600" s="53">
        <v>2117.07</v>
      </c>
      <c r="M600" s="71">
        <f>K600/L600</f>
        <v>0.019243104857184692</v>
      </c>
      <c r="N600" s="57">
        <v>242.4</v>
      </c>
      <c r="O600" s="57">
        <f>M600*N600</f>
        <v>4.66452861738157</v>
      </c>
      <c r="P600" s="57">
        <f>M600*60*1000</f>
        <v>1154.5862914310817</v>
      </c>
      <c r="Q600" s="82">
        <f>P600*N600/1000</f>
        <v>279.8717170428942</v>
      </c>
    </row>
    <row r="601" spans="1:17" ht="11.25">
      <c r="A601" s="374"/>
      <c r="B601" s="113" t="s">
        <v>517</v>
      </c>
      <c r="C601" s="38" t="s">
        <v>508</v>
      </c>
      <c r="D601" s="46">
        <v>21</v>
      </c>
      <c r="E601" s="39">
        <v>1988</v>
      </c>
      <c r="F601" s="80">
        <v>25.642</v>
      </c>
      <c r="G601" s="80">
        <v>1.757205</v>
      </c>
      <c r="H601" s="80">
        <v>3.2</v>
      </c>
      <c r="I601" s="80">
        <v>20.684794</v>
      </c>
      <c r="J601" s="55">
        <v>1072.11</v>
      </c>
      <c r="K601" s="68">
        <v>20.684794</v>
      </c>
      <c r="L601" s="55">
        <v>1072.11</v>
      </c>
      <c r="M601" s="75">
        <v>0.019293537043773495</v>
      </c>
      <c r="N601" s="61">
        <v>236.31200000000004</v>
      </c>
      <c r="O601" s="61">
        <v>4.559294325888203</v>
      </c>
      <c r="P601" s="61">
        <v>1157.6122226264097</v>
      </c>
      <c r="Q601" s="84">
        <v>273.5576595532921</v>
      </c>
    </row>
    <row r="602" spans="1:17" ht="11.25">
      <c r="A602" s="374"/>
      <c r="B602" s="113" t="s">
        <v>299</v>
      </c>
      <c r="C602" s="19" t="s">
        <v>289</v>
      </c>
      <c r="D602" s="42">
        <v>92</v>
      </c>
      <c r="E602" s="20">
        <v>1991</v>
      </c>
      <c r="F602" s="78">
        <v>94.76</v>
      </c>
      <c r="G602" s="78">
        <v>8.070444</v>
      </c>
      <c r="H602" s="78">
        <v>14.79492</v>
      </c>
      <c r="I602" s="78">
        <f>F602-G602-H602</f>
        <v>71.894636</v>
      </c>
      <c r="J602" s="53">
        <v>3722</v>
      </c>
      <c r="K602" s="64">
        <f>I602/J602*L602</f>
        <v>68.51199530781301</v>
      </c>
      <c r="L602" s="53">
        <v>3546.88</v>
      </c>
      <c r="M602" s="71">
        <f>K602/L602</f>
        <v>0.019316130037614187</v>
      </c>
      <c r="N602" s="57">
        <f>257.6*1.09</f>
        <v>280.78400000000005</v>
      </c>
      <c r="O602" s="57">
        <f>M602*N602</f>
        <v>5.423660256481463</v>
      </c>
      <c r="P602" s="57">
        <f>M602*60*1000</f>
        <v>1158.9678022568512</v>
      </c>
      <c r="Q602" s="82">
        <f>P602*N602/1000</f>
        <v>325.41961538888773</v>
      </c>
    </row>
    <row r="603" spans="1:17" ht="11.25">
      <c r="A603" s="374"/>
      <c r="B603" s="20" t="s">
        <v>723</v>
      </c>
      <c r="C603" s="19" t="s">
        <v>712</v>
      </c>
      <c r="D603" s="42">
        <v>45</v>
      </c>
      <c r="E603" s="20">
        <v>1981</v>
      </c>
      <c r="F603" s="78">
        <f>SUM(G603+H603+I603)</f>
        <v>53.5</v>
      </c>
      <c r="G603" s="78">
        <v>2.8</v>
      </c>
      <c r="H603" s="78">
        <v>7.2</v>
      </c>
      <c r="I603" s="78">
        <v>43.5</v>
      </c>
      <c r="J603" s="53">
        <v>2250.55</v>
      </c>
      <c r="K603" s="64">
        <v>43.5</v>
      </c>
      <c r="L603" s="53">
        <v>2250.55</v>
      </c>
      <c r="M603" s="71">
        <f>SUM(K603/L603)</f>
        <v>0.019328608562351423</v>
      </c>
      <c r="N603" s="57">
        <v>231.3</v>
      </c>
      <c r="O603" s="57">
        <f>SUM(M603*N603)</f>
        <v>4.470707160471885</v>
      </c>
      <c r="P603" s="57">
        <f>SUM(M603*60*1000)</f>
        <v>1159.7165137410855</v>
      </c>
      <c r="Q603" s="82">
        <f>SUM(O603*60)</f>
        <v>268.24242962831306</v>
      </c>
    </row>
    <row r="604" spans="1:17" ht="11.25">
      <c r="A604" s="374"/>
      <c r="B604" s="113" t="s">
        <v>505</v>
      </c>
      <c r="C604" s="133" t="s">
        <v>496</v>
      </c>
      <c r="D604" s="134">
        <v>17</v>
      </c>
      <c r="E604" s="135">
        <v>1980</v>
      </c>
      <c r="F604" s="136">
        <v>18.369</v>
      </c>
      <c r="G604" s="136">
        <v>1.6095</v>
      </c>
      <c r="H604" s="136">
        <v>2.08</v>
      </c>
      <c r="I604" s="136">
        <v>14.679499</v>
      </c>
      <c r="J604" s="122">
        <v>757.14</v>
      </c>
      <c r="K604" s="123">
        <v>14.679499</v>
      </c>
      <c r="L604" s="122">
        <v>757.14</v>
      </c>
      <c r="M604" s="124">
        <v>0.019388090709776262</v>
      </c>
      <c r="N604" s="125">
        <v>292.19</v>
      </c>
      <c r="O604" s="125">
        <v>5.665006224489526</v>
      </c>
      <c r="P604" s="125">
        <v>1163.2854425865758</v>
      </c>
      <c r="Q604" s="332">
        <v>339.9003734693716</v>
      </c>
    </row>
    <row r="605" spans="1:17" ht="11.25">
      <c r="A605" s="374"/>
      <c r="B605" s="113" t="s">
        <v>63</v>
      </c>
      <c r="C605" s="19" t="s">
        <v>62</v>
      </c>
      <c r="D605" s="42">
        <v>22</v>
      </c>
      <c r="E605" s="20">
        <v>1987</v>
      </c>
      <c r="F605" s="78">
        <f>G605+H605+I605</f>
        <v>26.618002</v>
      </c>
      <c r="G605" s="78">
        <v>2.220316</v>
      </c>
      <c r="H605" s="78">
        <v>3.4</v>
      </c>
      <c r="I605" s="78">
        <v>20.997686</v>
      </c>
      <c r="J605" s="53">
        <v>1082.63</v>
      </c>
      <c r="K605" s="64">
        <f>I605</f>
        <v>20.997686</v>
      </c>
      <c r="L605" s="53">
        <f>J605</f>
        <v>1082.63</v>
      </c>
      <c r="M605" s="71">
        <f>K605/L605</f>
        <v>0.019395071261649872</v>
      </c>
      <c r="N605" s="57">
        <f>276*1.09</f>
        <v>300.84000000000003</v>
      </c>
      <c r="O605" s="57">
        <f>M605*N605</f>
        <v>5.834813238354748</v>
      </c>
      <c r="P605" s="57">
        <f>M605*60*1000</f>
        <v>1163.7042756989924</v>
      </c>
      <c r="Q605" s="82">
        <f>P605*N605/1000</f>
        <v>350.08879430128496</v>
      </c>
    </row>
    <row r="606" spans="1:17" ht="11.25">
      <c r="A606" s="374"/>
      <c r="B606" s="20" t="s">
        <v>1058</v>
      </c>
      <c r="C606" s="19" t="s">
        <v>1045</v>
      </c>
      <c r="D606" s="42">
        <v>102</v>
      </c>
      <c r="E606" s="20">
        <v>1982</v>
      </c>
      <c r="F606" s="78">
        <v>48.2</v>
      </c>
      <c r="G606" s="78">
        <v>5.9094</v>
      </c>
      <c r="H606" s="78"/>
      <c r="I606" s="78">
        <v>42.2906</v>
      </c>
      <c r="J606" s="53">
        <v>2179.68</v>
      </c>
      <c r="K606" s="64">
        <v>42.2906</v>
      </c>
      <c r="L606" s="53">
        <v>2179.68</v>
      </c>
      <c r="M606" s="71">
        <f>K606/L606</f>
        <v>0.01940220582837848</v>
      </c>
      <c r="N606" s="57">
        <v>249.91</v>
      </c>
      <c r="O606" s="57">
        <f>M606*N606</f>
        <v>4.848805258570065</v>
      </c>
      <c r="P606" s="57">
        <f>M606*60*1000</f>
        <v>1164.1323497027088</v>
      </c>
      <c r="Q606" s="82">
        <f>P606*N606/1000</f>
        <v>290.928315514204</v>
      </c>
    </row>
    <row r="607" spans="1:17" ht="11.25">
      <c r="A607" s="374"/>
      <c r="B607" s="113" t="s">
        <v>517</v>
      </c>
      <c r="C607" s="38" t="s">
        <v>509</v>
      </c>
      <c r="D607" s="46">
        <v>40</v>
      </c>
      <c r="E607" s="39">
        <v>1986</v>
      </c>
      <c r="F607" s="80">
        <v>53.129</v>
      </c>
      <c r="G607" s="80">
        <v>3.111408</v>
      </c>
      <c r="H607" s="80">
        <v>6.4</v>
      </c>
      <c r="I607" s="80">
        <v>43.617592</v>
      </c>
      <c r="J607" s="55">
        <v>2240.67</v>
      </c>
      <c r="K607" s="68">
        <v>43.617592</v>
      </c>
      <c r="L607" s="55">
        <v>2240.67</v>
      </c>
      <c r="M607" s="75">
        <v>0.019466316771322864</v>
      </c>
      <c r="N607" s="61">
        <v>236.31200000000004</v>
      </c>
      <c r="O607" s="61">
        <v>4.60012424886485</v>
      </c>
      <c r="P607" s="61">
        <v>1167.9790062793718</v>
      </c>
      <c r="Q607" s="84">
        <v>276.00745493189095</v>
      </c>
    </row>
    <row r="608" spans="1:17" ht="11.25">
      <c r="A608" s="374"/>
      <c r="B608" s="20" t="s">
        <v>655</v>
      </c>
      <c r="C608" s="117" t="s">
        <v>641</v>
      </c>
      <c r="D608" s="118">
        <v>108</v>
      </c>
      <c r="E608" s="119" t="s">
        <v>105</v>
      </c>
      <c r="F608" s="300">
        <v>72.91</v>
      </c>
      <c r="G608" s="300">
        <v>5.7</v>
      </c>
      <c r="H608" s="301">
        <v>17.28</v>
      </c>
      <c r="I608" s="300">
        <v>49.93</v>
      </c>
      <c r="J608" s="120">
        <v>2561.06</v>
      </c>
      <c r="K608" s="121">
        <v>49.93</v>
      </c>
      <c r="L608" s="120">
        <v>2561.06</v>
      </c>
      <c r="M608" s="71">
        <f>K608/L608</f>
        <v>0.01949583375633527</v>
      </c>
      <c r="N608" s="57">
        <v>219.7</v>
      </c>
      <c r="O608" s="57">
        <f>M608*N608</f>
        <v>4.283234676266859</v>
      </c>
      <c r="P608" s="57">
        <f>M608*60*1000</f>
        <v>1169.750025380116</v>
      </c>
      <c r="Q608" s="82">
        <f>P608*N608/1000</f>
        <v>256.9940805760115</v>
      </c>
    </row>
    <row r="609" spans="1:17" ht="11.25">
      <c r="A609" s="374"/>
      <c r="B609" s="20" t="s">
        <v>540</v>
      </c>
      <c r="C609" s="49" t="s">
        <v>524</v>
      </c>
      <c r="D609" s="46">
        <v>52</v>
      </c>
      <c r="E609" s="39">
        <v>1994</v>
      </c>
      <c r="F609" s="80">
        <v>75.489</v>
      </c>
      <c r="G609" s="80">
        <v>8.5425</v>
      </c>
      <c r="H609" s="80">
        <v>8.32</v>
      </c>
      <c r="I609" s="80">
        <v>58.626503</v>
      </c>
      <c r="J609" s="55">
        <v>3006.49</v>
      </c>
      <c r="K609" s="68">
        <v>58.626503</v>
      </c>
      <c r="L609" s="55">
        <v>3006.49</v>
      </c>
      <c r="M609" s="75">
        <v>0.019499982704083502</v>
      </c>
      <c r="N609" s="61">
        <v>306.39900000000006</v>
      </c>
      <c r="O609" s="61">
        <v>5.974775200548482</v>
      </c>
      <c r="P609" s="61">
        <v>1169.9989622450103</v>
      </c>
      <c r="Q609" s="84">
        <v>358.486512032909</v>
      </c>
    </row>
    <row r="610" spans="1:17" ht="11.25">
      <c r="A610" s="374"/>
      <c r="B610" s="20" t="s">
        <v>655</v>
      </c>
      <c r="C610" s="117" t="s">
        <v>642</v>
      </c>
      <c r="D610" s="118">
        <v>12</v>
      </c>
      <c r="E610" s="226" t="s">
        <v>105</v>
      </c>
      <c r="F610" s="300">
        <v>14.04</v>
      </c>
      <c r="G610" s="300">
        <v>1.39</v>
      </c>
      <c r="H610" s="301">
        <v>1.76</v>
      </c>
      <c r="I610" s="300">
        <v>10.89</v>
      </c>
      <c r="J610" s="120">
        <v>604.23</v>
      </c>
      <c r="K610" s="121">
        <v>10.8</v>
      </c>
      <c r="L610" s="120">
        <v>552.99</v>
      </c>
      <c r="M610" s="71">
        <f>K610/L610</f>
        <v>0.01953019041935659</v>
      </c>
      <c r="N610" s="57">
        <v>219.7</v>
      </c>
      <c r="O610" s="57">
        <f>M610*N610</f>
        <v>4.290782835132643</v>
      </c>
      <c r="P610" s="57">
        <f>M610*60*1000</f>
        <v>1171.8114251613954</v>
      </c>
      <c r="Q610" s="82">
        <f>P610*N610/1000</f>
        <v>257.4469701079586</v>
      </c>
    </row>
    <row r="611" spans="1:17" ht="11.25">
      <c r="A611" s="374"/>
      <c r="B611" s="113" t="s">
        <v>302</v>
      </c>
      <c r="C611" s="19" t="s">
        <v>310</v>
      </c>
      <c r="D611" s="42">
        <v>8</v>
      </c>
      <c r="E611" s="20">
        <v>1970</v>
      </c>
      <c r="F611" s="78">
        <f>SUM(G611:I611)</f>
        <v>8.07</v>
      </c>
      <c r="G611" s="78">
        <v>0</v>
      </c>
      <c r="H611" s="78">
        <v>0</v>
      </c>
      <c r="I611" s="78">
        <v>8.07</v>
      </c>
      <c r="J611" s="53">
        <v>412.7</v>
      </c>
      <c r="K611" s="64">
        <v>8.07</v>
      </c>
      <c r="L611" s="53">
        <v>412.7</v>
      </c>
      <c r="M611" s="71">
        <f>K611/L611</f>
        <v>0.019554155560940152</v>
      </c>
      <c r="N611" s="57">
        <v>290.8</v>
      </c>
      <c r="O611" s="57">
        <f>M611*N611</f>
        <v>5.686348437121397</v>
      </c>
      <c r="P611" s="57">
        <f>M611*60*1000</f>
        <v>1173.2493336564091</v>
      </c>
      <c r="Q611" s="82">
        <f>P611*N611/1000</f>
        <v>341.18090622728374</v>
      </c>
    </row>
    <row r="612" spans="1:17" ht="11.25">
      <c r="A612" s="374"/>
      <c r="B612" s="113" t="s">
        <v>75</v>
      </c>
      <c r="C612" s="19" t="s">
        <v>68</v>
      </c>
      <c r="D612" s="42">
        <v>40</v>
      </c>
      <c r="E612" s="20">
        <v>1976</v>
      </c>
      <c r="F612" s="78">
        <v>46.7</v>
      </c>
      <c r="G612" s="78">
        <v>2.98</v>
      </c>
      <c r="H612" s="78">
        <v>6.4</v>
      </c>
      <c r="I612" s="78">
        <v>37.32</v>
      </c>
      <c r="J612" s="53">
        <v>1908</v>
      </c>
      <c r="K612" s="64">
        <v>37.32</v>
      </c>
      <c r="L612" s="53">
        <v>1908</v>
      </c>
      <c r="M612" s="71">
        <f>I612/L612</f>
        <v>0.019559748427672954</v>
      </c>
      <c r="N612" s="57">
        <v>225.3</v>
      </c>
      <c r="O612" s="57">
        <f>M612*N612</f>
        <v>4.406811320754717</v>
      </c>
      <c r="P612" s="57">
        <f>M612*60*1000</f>
        <v>1173.5849056603772</v>
      </c>
      <c r="Q612" s="82">
        <f>O612*60</f>
        <v>264.40867924528305</v>
      </c>
    </row>
    <row r="613" spans="1:17" ht="11.25">
      <c r="A613" s="374"/>
      <c r="B613" s="20" t="s">
        <v>612</v>
      </c>
      <c r="C613" s="19" t="s">
        <v>592</v>
      </c>
      <c r="D613" s="42">
        <v>8</v>
      </c>
      <c r="E613" s="20" t="s">
        <v>105</v>
      </c>
      <c r="F613" s="78">
        <v>10.51</v>
      </c>
      <c r="G613" s="78">
        <v>0.459</v>
      </c>
      <c r="H613" s="78">
        <v>0.08</v>
      </c>
      <c r="I613" s="78">
        <v>9.971</v>
      </c>
      <c r="J613" s="53"/>
      <c r="K613" s="64">
        <f>+I613</f>
        <v>9.971</v>
      </c>
      <c r="L613" s="53">
        <v>509.62</v>
      </c>
      <c r="M613" s="71">
        <f>K613/L613</f>
        <v>0.019565558651544288</v>
      </c>
      <c r="N613" s="57">
        <v>333.3</v>
      </c>
      <c r="O613" s="57">
        <f>M613*N613</f>
        <v>6.521200698559711</v>
      </c>
      <c r="P613" s="57">
        <f>M613*60*1000</f>
        <v>1173.9335190926572</v>
      </c>
      <c r="Q613" s="82">
        <f>P613*N613/1000</f>
        <v>391.27204191358265</v>
      </c>
    </row>
    <row r="614" spans="1:17" ht="11.25">
      <c r="A614" s="374"/>
      <c r="B614" s="20" t="s">
        <v>540</v>
      </c>
      <c r="C614" s="49" t="s">
        <v>525</v>
      </c>
      <c r="D614" s="46">
        <v>38</v>
      </c>
      <c r="E614" s="39">
        <v>1978</v>
      </c>
      <c r="F614" s="80">
        <v>48.848</v>
      </c>
      <c r="G614" s="80">
        <v>4.96434</v>
      </c>
      <c r="H614" s="80">
        <v>5.92</v>
      </c>
      <c r="I614" s="80">
        <v>37.963659</v>
      </c>
      <c r="J614" s="55">
        <v>1934.43</v>
      </c>
      <c r="K614" s="68">
        <v>37.963659</v>
      </c>
      <c r="L614" s="55">
        <v>1934.43</v>
      </c>
      <c r="M614" s="75">
        <v>0.019625243094865154</v>
      </c>
      <c r="N614" s="61">
        <v>306.39900000000006</v>
      </c>
      <c r="O614" s="61">
        <v>6.013154859023589</v>
      </c>
      <c r="P614" s="61">
        <v>1177.5145856919094</v>
      </c>
      <c r="Q614" s="84">
        <v>360.78929154141537</v>
      </c>
    </row>
    <row r="615" spans="1:17" ht="11.25">
      <c r="A615" s="374"/>
      <c r="B615" s="20" t="s">
        <v>612</v>
      </c>
      <c r="C615" s="19" t="s">
        <v>593</v>
      </c>
      <c r="D615" s="42">
        <v>4</v>
      </c>
      <c r="E615" s="20" t="s">
        <v>105</v>
      </c>
      <c r="F615" s="78">
        <v>3.616</v>
      </c>
      <c r="G615" s="78">
        <v>0</v>
      </c>
      <c r="H615" s="78">
        <v>0</v>
      </c>
      <c r="I615" s="78">
        <v>3.616</v>
      </c>
      <c r="J615" s="53"/>
      <c r="K615" s="64">
        <f>+I615</f>
        <v>3.616</v>
      </c>
      <c r="L615" s="53">
        <v>183.78</v>
      </c>
      <c r="M615" s="71">
        <f>K615/L615</f>
        <v>0.01967569920557188</v>
      </c>
      <c r="N615" s="57">
        <v>333.3</v>
      </c>
      <c r="O615" s="57">
        <f>M615*N615</f>
        <v>6.557910545217108</v>
      </c>
      <c r="P615" s="57">
        <f>M615*60*1000</f>
        <v>1180.5419523343128</v>
      </c>
      <c r="Q615" s="82">
        <f>P615*N615/1000</f>
        <v>393.4746327130265</v>
      </c>
    </row>
    <row r="616" spans="1:17" ht="11.25">
      <c r="A616" s="374"/>
      <c r="B616" s="20" t="s">
        <v>992</v>
      </c>
      <c r="C616" s="19" t="s">
        <v>972</v>
      </c>
      <c r="D616" s="42">
        <v>47</v>
      </c>
      <c r="E616" s="20" t="s">
        <v>105</v>
      </c>
      <c r="F616" s="78">
        <v>46.159</v>
      </c>
      <c r="G616" s="78">
        <v>9.082228</v>
      </c>
      <c r="H616" s="78">
        <v>0</v>
      </c>
      <c r="I616" s="78">
        <v>37.07677</v>
      </c>
      <c r="J616" s="53">
        <v>1879.63</v>
      </c>
      <c r="K616" s="64">
        <v>37.07677</v>
      </c>
      <c r="L616" s="53">
        <v>1879.63</v>
      </c>
      <c r="M616" s="71">
        <v>0.019725568329937274</v>
      </c>
      <c r="N616" s="57">
        <v>264.434</v>
      </c>
      <c r="O616" s="57">
        <v>5.216110935758634</v>
      </c>
      <c r="P616" s="57">
        <v>1183.5340997962364</v>
      </c>
      <c r="Q616" s="82">
        <v>312.966656145518</v>
      </c>
    </row>
    <row r="617" spans="1:17" ht="11.25">
      <c r="A617" s="374"/>
      <c r="B617" s="113" t="s">
        <v>117</v>
      </c>
      <c r="C617" s="19" t="s">
        <v>129</v>
      </c>
      <c r="D617" s="42">
        <v>12</v>
      </c>
      <c r="E617" s="20" t="s">
        <v>105</v>
      </c>
      <c r="F617" s="78">
        <f>G617+H617+I617</f>
        <v>16.135</v>
      </c>
      <c r="G617" s="78">
        <v>0.673</v>
      </c>
      <c r="H617" s="78">
        <v>1.6</v>
      </c>
      <c r="I617" s="78">
        <v>13.862</v>
      </c>
      <c r="J617" s="53">
        <v>701.96</v>
      </c>
      <c r="K617" s="64">
        <f>I617</f>
        <v>13.862</v>
      </c>
      <c r="L617" s="53">
        <f>J617</f>
        <v>701.96</v>
      </c>
      <c r="M617" s="71">
        <f>K617/L617</f>
        <v>0.019747563963758617</v>
      </c>
      <c r="N617" s="57">
        <v>327.87</v>
      </c>
      <c r="O617" s="57">
        <f>M617*N617</f>
        <v>6.474633796797538</v>
      </c>
      <c r="P617" s="57">
        <f>M617*60*1000</f>
        <v>1184.853837825517</v>
      </c>
      <c r="Q617" s="82">
        <f>P617*N617/1000</f>
        <v>388.4780278078523</v>
      </c>
    </row>
    <row r="618" spans="1:17" ht="11.25">
      <c r="A618" s="374"/>
      <c r="B618" s="113" t="s">
        <v>472</v>
      </c>
      <c r="C618" s="227" t="s">
        <v>459</v>
      </c>
      <c r="D618" s="228">
        <v>12</v>
      </c>
      <c r="E618" s="229">
        <v>1988</v>
      </c>
      <c r="F618" s="128">
        <v>15.8976</v>
      </c>
      <c r="G618" s="128">
        <v>0.306</v>
      </c>
      <c r="H618" s="128">
        <v>1.68</v>
      </c>
      <c r="I618" s="128">
        <v>13.9116</v>
      </c>
      <c r="J618" s="129">
        <v>704.29</v>
      </c>
      <c r="K618" s="130">
        <v>13.9116</v>
      </c>
      <c r="L618" s="129">
        <v>704.29</v>
      </c>
      <c r="M618" s="131">
        <v>0.019752658705930796</v>
      </c>
      <c r="N618" s="132">
        <v>274.68</v>
      </c>
      <c r="O618" s="132">
        <v>5.4256602933450715</v>
      </c>
      <c r="P618" s="132">
        <v>1185.1595223558477</v>
      </c>
      <c r="Q618" s="329">
        <v>325.5396176007043</v>
      </c>
    </row>
    <row r="619" spans="1:17" ht="11.25">
      <c r="A619" s="374"/>
      <c r="B619" s="113" t="s">
        <v>241</v>
      </c>
      <c r="C619" s="19" t="s">
        <v>185</v>
      </c>
      <c r="D619" s="42">
        <v>20</v>
      </c>
      <c r="E619" s="20" t="s">
        <v>228</v>
      </c>
      <c r="F619" s="78">
        <f>SUM(G619,H619,I619)</f>
        <v>26.686</v>
      </c>
      <c r="G619" s="78">
        <v>2.504</v>
      </c>
      <c r="H619" s="78">
        <v>3.2</v>
      </c>
      <c r="I619" s="78">
        <v>20.982</v>
      </c>
      <c r="J619" s="53"/>
      <c r="K619" s="64">
        <f>I619</f>
        <v>20.982</v>
      </c>
      <c r="L619" s="53">
        <v>1061.52</v>
      </c>
      <c r="M619" s="71">
        <f>K619/L619</f>
        <v>0.019765995930364006</v>
      </c>
      <c r="N619" s="57">
        <v>236.42</v>
      </c>
      <c r="O619" s="57">
        <f>M619*N619</f>
        <v>4.673076757856658</v>
      </c>
      <c r="P619" s="57">
        <f>M619*60*1000</f>
        <v>1185.9597558218404</v>
      </c>
      <c r="Q619" s="82">
        <f>P619*N619/1000</f>
        <v>280.3846054713995</v>
      </c>
    </row>
    <row r="620" spans="1:17" ht="11.25">
      <c r="A620" s="374"/>
      <c r="B620" s="20" t="s">
        <v>540</v>
      </c>
      <c r="C620" s="49" t="s">
        <v>526</v>
      </c>
      <c r="D620" s="46">
        <v>10</v>
      </c>
      <c r="E620" s="39">
        <v>1977</v>
      </c>
      <c r="F620" s="80">
        <v>14.0409</v>
      </c>
      <c r="G620" s="80">
        <v>0.969</v>
      </c>
      <c r="H620" s="80">
        <v>1.6</v>
      </c>
      <c r="I620" s="80">
        <v>11.4719</v>
      </c>
      <c r="J620" s="55">
        <v>580.31</v>
      </c>
      <c r="K620" s="68">
        <v>11.4719</v>
      </c>
      <c r="L620" s="55">
        <v>580.31</v>
      </c>
      <c r="M620" s="75">
        <v>0.019768571970153886</v>
      </c>
      <c r="N620" s="61">
        <v>306.39900000000006</v>
      </c>
      <c r="O620" s="61">
        <v>6.0570706830831815</v>
      </c>
      <c r="P620" s="61">
        <v>1186.114318209233</v>
      </c>
      <c r="Q620" s="84">
        <v>363.42424098499083</v>
      </c>
    </row>
    <row r="621" spans="1:17" ht="11.25">
      <c r="A621" s="374"/>
      <c r="B621" s="113" t="s">
        <v>171</v>
      </c>
      <c r="C621" s="19" t="s">
        <v>153</v>
      </c>
      <c r="D621" s="42">
        <v>20</v>
      </c>
      <c r="E621" s="20">
        <v>1990</v>
      </c>
      <c r="F621" s="78">
        <f>G621+H621+I621</f>
        <v>26.239</v>
      </c>
      <c r="G621" s="78">
        <v>1.887</v>
      </c>
      <c r="H621" s="78">
        <v>3.2</v>
      </c>
      <c r="I621" s="78">
        <v>21.152</v>
      </c>
      <c r="J621" s="53">
        <v>1069.95</v>
      </c>
      <c r="K621" s="64">
        <v>21.152</v>
      </c>
      <c r="L621" s="53">
        <v>1069.95</v>
      </c>
      <c r="M621" s="71">
        <f>K621/L621</f>
        <v>0.01976914809103229</v>
      </c>
      <c r="N621" s="57">
        <v>242.4</v>
      </c>
      <c r="O621" s="57">
        <f>M621*N621</f>
        <v>4.7920414972662275</v>
      </c>
      <c r="P621" s="57">
        <f>M621*60*1000</f>
        <v>1186.1488854619372</v>
      </c>
      <c r="Q621" s="82">
        <f>P621*N621/1000</f>
        <v>287.5224898359736</v>
      </c>
    </row>
    <row r="622" spans="1:17" ht="11.25">
      <c r="A622" s="374"/>
      <c r="B622" s="113" t="s">
        <v>299</v>
      </c>
      <c r="C622" s="19" t="s">
        <v>284</v>
      </c>
      <c r="D622" s="42">
        <v>54</v>
      </c>
      <c r="E622" s="20">
        <v>1987</v>
      </c>
      <c r="F622" s="78">
        <v>56.14</v>
      </c>
      <c r="G622" s="78">
        <v>4.663952</v>
      </c>
      <c r="H622" s="78">
        <v>8.4</v>
      </c>
      <c r="I622" s="78">
        <f>F622-G622-H622</f>
        <v>43.076048</v>
      </c>
      <c r="J622" s="53">
        <v>2177.62</v>
      </c>
      <c r="K622" s="64">
        <f>I622/J622*L622</f>
        <v>43.076048</v>
      </c>
      <c r="L622" s="53">
        <v>2177.62</v>
      </c>
      <c r="M622" s="71">
        <f>K622/L622</f>
        <v>0.01978125109064024</v>
      </c>
      <c r="N622" s="57">
        <f>257.6*1.09</f>
        <v>280.78400000000005</v>
      </c>
      <c r="O622" s="57">
        <f>M622*N622</f>
        <v>5.554258806234331</v>
      </c>
      <c r="P622" s="57">
        <f>M622*60*1000</f>
        <v>1186.8750654384146</v>
      </c>
      <c r="Q622" s="82">
        <f>P622*N622/1000</f>
        <v>333.2555283740599</v>
      </c>
    </row>
    <row r="623" spans="1:17" ht="11.25">
      <c r="A623" s="374"/>
      <c r="B623" s="20" t="s">
        <v>540</v>
      </c>
      <c r="C623" s="49" t="s">
        <v>527</v>
      </c>
      <c r="D623" s="46">
        <v>11</v>
      </c>
      <c r="E623" s="39">
        <v>1976</v>
      </c>
      <c r="F623" s="80">
        <v>14.0414</v>
      </c>
      <c r="G623" s="80">
        <v>1.173</v>
      </c>
      <c r="H623" s="80">
        <v>1.6</v>
      </c>
      <c r="I623" s="80">
        <v>11.268401</v>
      </c>
      <c r="J623" s="55">
        <v>568.63</v>
      </c>
      <c r="K623" s="68">
        <v>11.268401</v>
      </c>
      <c r="L623" s="55">
        <v>568.63</v>
      </c>
      <c r="M623" s="75">
        <v>0.019816754304204844</v>
      </c>
      <c r="N623" s="61">
        <v>306.39900000000006</v>
      </c>
      <c r="O623" s="61">
        <v>6.071833702054061</v>
      </c>
      <c r="P623" s="61">
        <v>1189.0052582522908</v>
      </c>
      <c r="Q623" s="84">
        <v>364.3100221232437</v>
      </c>
    </row>
    <row r="624" spans="1:17" ht="11.25">
      <c r="A624" s="374"/>
      <c r="B624" s="113" t="s">
        <v>171</v>
      </c>
      <c r="C624" s="19" t="s">
        <v>159</v>
      </c>
      <c r="D624" s="42">
        <v>20</v>
      </c>
      <c r="E624" s="20">
        <v>1983</v>
      </c>
      <c r="F624" s="78">
        <f>G624+H624+I624</f>
        <v>25.625</v>
      </c>
      <c r="G624" s="78">
        <v>1.275</v>
      </c>
      <c r="H624" s="78">
        <v>3.2</v>
      </c>
      <c r="I624" s="78">
        <v>21.15</v>
      </c>
      <c r="J624" s="53">
        <v>1066.39</v>
      </c>
      <c r="K624" s="64">
        <v>21.15</v>
      </c>
      <c r="L624" s="53">
        <v>1066.39</v>
      </c>
      <c r="M624" s="71">
        <f>K624/L624</f>
        <v>0.019833269254212808</v>
      </c>
      <c r="N624" s="57">
        <v>242.4</v>
      </c>
      <c r="O624" s="57">
        <f>M624*N624</f>
        <v>4.807584467221185</v>
      </c>
      <c r="P624" s="57">
        <f aca="true" t="shared" si="78" ref="P624:P632">M624*60*1000</f>
        <v>1189.9961552527684</v>
      </c>
      <c r="Q624" s="82">
        <f>P624*N624/1000</f>
        <v>288.45506803327106</v>
      </c>
    </row>
    <row r="625" spans="1:17" ht="11.25">
      <c r="A625" s="374"/>
      <c r="B625" s="113" t="s">
        <v>299</v>
      </c>
      <c r="C625" s="19" t="s">
        <v>286</v>
      </c>
      <c r="D625" s="42">
        <v>47</v>
      </c>
      <c r="E625" s="20">
        <v>1979</v>
      </c>
      <c r="F625" s="78">
        <v>73.62</v>
      </c>
      <c r="G625" s="78">
        <v>6.767904</v>
      </c>
      <c r="H625" s="78">
        <v>7.7768</v>
      </c>
      <c r="I625" s="78">
        <f>F625-G625-H625</f>
        <v>59.075296</v>
      </c>
      <c r="J625" s="53">
        <v>2974.8700000000003</v>
      </c>
      <c r="K625" s="64">
        <f>I625/J625*L625</f>
        <v>57.95112838710935</v>
      </c>
      <c r="L625" s="53">
        <v>2918.26</v>
      </c>
      <c r="M625" s="71">
        <f>K625/L625</f>
        <v>0.01985811010229018</v>
      </c>
      <c r="N625" s="57">
        <f>257.6*1.09</f>
        <v>280.78400000000005</v>
      </c>
      <c r="O625" s="57">
        <f>M625*N625</f>
        <v>5.575839586961448</v>
      </c>
      <c r="P625" s="57">
        <f t="shared" si="78"/>
        <v>1191.486606137411</v>
      </c>
      <c r="Q625" s="82">
        <f>P625*N625/1000</f>
        <v>334.55037521768685</v>
      </c>
    </row>
    <row r="626" spans="1:17" ht="11.25">
      <c r="A626" s="374"/>
      <c r="B626" s="113" t="s">
        <v>75</v>
      </c>
      <c r="C626" s="19" t="s">
        <v>66</v>
      </c>
      <c r="D626" s="42">
        <v>28</v>
      </c>
      <c r="E626" s="20">
        <v>1974</v>
      </c>
      <c r="F626" s="78">
        <v>34</v>
      </c>
      <c r="G626" s="78">
        <v>2.49</v>
      </c>
      <c r="H626" s="78">
        <v>4.48</v>
      </c>
      <c r="I626" s="78">
        <v>27.03</v>
      </c>
      <c r="J626" s="53">
        <v>1359</v>
      </c>
      <c r="K626" s="64">
        <v>27.03</v>
      </c>
      <c r="L626" s="53">
        <v>1359</v>
      </c>
      <c r="M626" s="71">
        <f>I626/L626</f>
        <v>0.019889624724061812</v>
      </c>
      <c r="N626" s="57">
        <v>225.3</v>
      </c>
      <c r="O626" s="57">
        <f>M626*N626</f>
        <v>4.481132450331127</v>
      </c>
      <c r="P626" s="57">
        <f t="shared" si="78"/>
        <v>1193.3774834437088</v>
      </c>
      <c r="Q626" s="82">
        <f>O626*60</f>
        <v>268.8679470198676</v>
      </c>
    </row>
    <row r="627" spans="1:17" ht="11.25">
      <c r="A627" s="374"/>
      <c r="B627" s="20" t="s">
        <v>612</v>
      </c>
      <c r="C627" s="19" t="s">
        <v>594</v>
      </c>
      <c r="D627" s="42">
        <v>18</v>
      </c>
      <c r="E627" s="20" t="s">
        <v>105</v>
      </c>
      <c r="F627" s="78">
        <v>22</v>
      </c>
      <c r="G627" s="78">
        <v>1.173</v>
      </c>
      <c r="H627" s="78">
        <v>2.88</v>
      </c>
      <c r="I627" s="78">
        <v>17.947</v>
      </c>
      <c r="J627" s="53"/>
      <c r="K627" s="64">
        <f>+I627</f>
        <v>17.947</v>
      </c>
      <c r="L627" s="53">
        <v>902.29</v>
      </c>
      <c r="M627" s="71">
        <f aca="true" t="shared" si="79" ref="M627:M632">K627/L627</f>
        <v>0.0198905008367598</v>
      </c>
      <c r="N627" s="57">
        <v>333.3</v>
      </c>
      <c r="O627" s="57">
        <f>M627*N627</f>
        <v>6.629503928892041</v>
      </c>
      <c r="P627" s="57">
        <f t="shared" si="78"/>
        <v>1193.4300502055878</v>
      </c>
      <c r="Q627" s="82">
        <f>P627*N627/1000</f>
        <v>397.77023573352244</v>
      </c>
    </row>
    <row r="628" spans="1:17" ht="11.25">
      <c r="A628" s="374"/>
      <c r="B628" s="113" t="s">
        <v>301</v>
      </c>
      <c r="C628" s="19" t="s">
        <v>316</v>
      </c>
      <c r="D628" s="42">
        <v>8</v>
      </c>
      <c r="E628" s="20">
        <v>1975</v>
      </c>
      <c r="F628" s="78">
        <f>SUM(G628:I628)</f>
        <v>9.73</v>
      </c>
      <c r="G628" s="78">
        <v>0</v>
      </c>
      <c r="H628" s="78">
        <v>0</v>
      </c>
      <c r="I628" s="78">
        <v>9.73</v>
      </c>
      <c r="J628" s="53">
        <v>488.96</v>
      </c>
      <c r="K628" s="64">
        <v>9.73</v>
      </c>
      <c r="L628" s="53">
        <v>488.96</v>
      </c>
      <c r="M628" s="71">
        <f t="shared" si="79"/>
        <v>0.01989937827225131</v>
      </c>
      <c r="N628" s="57">
        <v>290.8</v>
      </c>
      <c r="O628" s="57">
        <f>M628*N628</f>
        <v>5.786739201570682</v>
      </c>
      <c r="P628" s="57">
        <f t="shared" si="78"/>
        <v>1193.9626963350786</v>
      </c>
      <c r="Q628" s="82">
        <f>P628*N628/1000</f>
        <v>347.2043520942409</v>
      </c>
    </row>
    <row r="629" spans="1:17" ht="11.25">
      <c r="A629" s="374"/>
      <c r="B629" s="113" t="s">
        <v>354</v>
      </c>
      <c r="C629" s="19" t="s">
        <v>345</v>
      </c>
      <c r="D629" s="42">
        <v>20</v>
      </c>
      <c r="E629" s="20">
        <v>1985</v>
      </c>
      <c r="F629" s="78">
        <f>G629+H629+I629</f>
        <v>25.6</v>
      </c>
      <c r="G629" s="78">
        <v>1.52</v>
      </c>
      <c r="H629" s="78">
        <v>3.04</v>
      </c>
      <c r="I629" s="78">
        <v>21.04</v>
      </c>
      <c r="J629" s="53">
        <v>1056.87</v>
      </c>
      <c r="K629" s="64">
        <v>21.04</v>
      </c>
      <c r="L629" s="53">
        <v>1056.87</v>
      </c>
      <c r="M629" s="71">
        <f t="shared" si="79"/>
        <v>0.01990784107789984</v>
      </c>
      <c r="N629" s="57">
        <v>209.8</v>
      </c>
      <c r="O629" s="57">
        <f>M629*N629*1.09</f>
        <v>4.552564913376291</v>
      </c>
      <c r="P629" s="57">
        <f t="shared" si="78"/>
        <v>1194.4704646739904</v>
      </c>
      <c r="Q629" s="82">
        <f>P629*N629/1000</f>
        <v>250.5999034886032</v>
      </c>
    </row>
    <row r="630" spans="1:17" ht="11.25">
      <c r="A630" s="374"/>
      <c r="B630" s="113" t="s">
        <v>171</v>
      </c>
      <c r="C630" s="19" t="s">
        <v>156</v>
      </c>
      <c r="D630" s="42">
        <v>36</v>
      </c>
      <c r="E630" s="20">
        <v>1984</v>
      </c>
      <c r="F630" s="78">
        <f>G630+H630+I630</f>
        <v>53.909</v>
      </c>
      <c r="G630" s="78">
        <v>3.213</v>
      </c>
      <c r="H630" s="78">
        <v>8.64</v>
      </c>
      <c r="I630" s="78">
        <v>42.056</v>
      </c>
      <c r="J630" s="53">
        <v>2109.24</v>
      </c>
      <c r="K630" s="64">
        <v>42.056</v>
      </c>
      <c r="L630" s="53">
        <v>2109.24</v>
      </c>
      <c r="M630" s="71">
        <f t="shared" si="79"/>
        <v>0.01993893535112173</v>
      </c>
      <c r="N630" s="57">
        <v>242.4</v>
      </c>
      <c r="O630" s="57">
        <f>M630*N630</f>
        <v>4.833197929111908</v>
      </c>
      <c r="P630" s="57">
        <f t="shared" si="78"/>
        <v>1196.3361210673038</v>
      </c>
      <c r="Q630" s="82">
        <f>P630*N630/1000</f>
        <v>289.99187574671447</v>
      </c>
    </row>
    <row r="631" spans="1:17" ht="11.25">
      <c r="A631" s="374"/>
      <c r="B631" s="113" t="s">
        <v>110</v>
      </c>
      <c r="C631" s="19" t="s">
        <v>130</v>
      </c>
      <c r="D631" s="42">
        <v>22</v>
      </c>
      <c r="E631" s="20" t="s">
        <v>105</v>
      </c>
      <c r="F631" s="78">
        <f>G631+H631+I631</f>
        <v>28.845999999999997</v>
      </c>
      <c r="G631" s="78">
        <v>2.243</v>
      </c>
      <c r="H631" s="78">
        <v>3.52</v>
      </c>
      <c r="I631" s="78">
        <v>23.083</v>
      </c>
      <c r="J631" s="53">
        <v>1157.42</v>
      </c>
      <c r="K631" s="64">
        <f>I631</f>
        <v>23.083</v>
      </c>
      <c r="L631" s="53">
        <f>J631</f>
        <v>1157.42</v>
      </c>
      <c r="M631" s="71">
        <f t="shared" si="79"/>
        <v>0.019943495014774236</v>
      </c>
      <c r="N631" s="57">
        <v>327.87</v>
      </c>
      <c r="O631" s="57">
        <f>M631*N631</f>
        <v>6.538873710494029</v>
      </c>
      <c r="P631" s="57">
        <f t="shared" si="78"/>
        <v>1196.6097008864542</v>
      </c>
      <c r="Q631" s="82">
        <f>P631*N631/1000</f>
        <v>392.33242262964177</v>
      </c>
    </row>
    <row r="632" spans="1:17" ht="11.25">
      <c r="A632" s="374"/>
      <c r="B632" s="20" t="s">
        <v>696</v>
      </c>
      <c r="C632" s="19" t="s">
        <v>661</v>
      </c>
      <c r="D632" s="42">
        <v>20</v>
      </c>
      <c r="E632" s="20">
        <v>1994</v>
      </c>
      <c r="F632" s="78">
        <v>27.03</v>
      </c>
      <c r="G632" s="78">
        <v>1.81344</v>
      </c>
      <c r="H632" s="78">
        <v>2.72</v>
      </c>
      <c r="I632" s="78">
        <v>22.49656</v>
      </c>
      <c r="J632" s="53">
        <v>1127.46</v>
      </c>
      <c r="K632" s="64">
        <v>22.49656</v>
      </c>
      <c r="L632" s="53">
        <v>1127.46</v>
      </c>
      <c r="M632" s="71">
        <f t="shared" si="79"/>
        <v>0.019953310982207793</v>
      </c>
      <c r="N632" s="57">
        <v>204.92</v>
      </c>
      <c r="O632" s="57">
        <f>K632*N632/J632</f>
        <v>4.088832486474021</v>
      </c>
      <c r="P632" s="57">
        <f t="shared" si="78"/>
        <v>1197.1986589324674</v>
      </c>
      <c r="Q632" s="82">
        <f>O632*60</f>
        <v>245.32994918844128</v>
      </c>
    </row>
    <row r="633" spans="1:17" ht="11.25">
      <c r="A633" s="374"/>
      <c r="B633" s="20" t="s">
        <v>992</v>
      </c>
      <c r="C633" s="19" t="s">
        <v>968</v>
      </c>
      <c r="D633" s="42">
        <v>70</v>
      </c>
      <c r="E633" s="20" t="s">
        <v>105</v>
      </c>
      <c r="F633" s="78">
        <v>48.781</v>
      </c>
      <c r="G633" s="78">
        <v>6.902013</v>
      </c>
      <c r="H633" s="78">
        <v>0.48</v>
      </c>
      <c r="I633" s="78">
        <v>41.398989</v>
      </c>
      <c r="J633" s="53">
        <v>2072.26</v>
      </c>
      <c r="K633" s="64">
        <v>41.398989</v>
      </c>
      <c r="L633" s="53">
        <v>2072.26</v>
      </c>
      <c r="M633" s="71">
        <v>0.01997770019206084</v>
      </c>
      <c r="N633" s="57">
        <v>264.434</v>
      </c>
      <c r="O633" s="57">
        <v>5.282783172587417</v>
      </c>
      <c r="P633" s="57">
        <v>1198.6620115236503</v>
      </c>
      <c r="Q633" s="82">
        <v>316.966990355245</v>
      </c>
    </row>
    <row r="634" spans="1:17" ht="11.25">
      <c r="A634" s="374"/>
      <c r="B634" s="20" t="s">
        <v>540</v>
      </c>
      <c r="C634" s="49" t="s">
        <v>528</v>
      </c>
      <c r="D634" s="46">
        <v>37</v>
      </c>
      <c r="E634" s="39">
        <v>1983</v>
      </c>
      <c r="F634" s="80">
        <v>50.96</v>
      </c>
      <c r="G634" s="80">
        <v>4.182</v>
      </c>
      <c r="H634" s="80">
        <v>6.08</v>
      </c>
      <c r="I634" s="80">
        <v>40.698003</v>
      </c>
      <c r="J634" s="55">
        <v>2034.47</v>
      </c>
      <c r="K634" s="68">
        <v>40.698003</v>
      </c>
      <c r="L634" s="55">
        <v>2034.47</v>
      </c>
      <c r="M634" s="75">
        <v>0.0200042286197388</v>
      </c>
      <c r="N634" s="61">
        <v>306.39900000000006</v>
      </c>
      <c r="O634" s="61">
        <v>6.12927564485935</v>
      </c>
      <c r="P634" s="61">
        <v>1200.253717184328</v>
      </c>
      <c r="Q634" s="84">
        <v>367.756538691561</v>
      </c>
    </row>
    <row r="635" spans="1:17" ht="11.25">
      <c r="A635" s="374"/>
      <c r="B635" s="113" t="s">
        <v>472</v>
      </c>
      <c r="C635" s="227" t="s">
        <v>460</v>
      </c>
      <c r="D635" s="228">
        <v>9</v>
      </c>
      <c r="E635" s="229">
        <v>1986</v>
      </c>
      <c r="F635" s="128">
        <v>12.691</v>
      </c>
      <c r="G635" s="128">
        <v>0.663</v>
      </c>
      <c r="H635" s="128">
        <v>1.28</v>
      </c>
      <c r="I635" s="128">
        <v>10.748001</v>
      </c>
      <c r="J635" s="129">
        <v>536.31</v>
      </c>
      <c r="K635" s="130">
        <v>10.748001</v>
      </c>
      <c r="L635" s="129">
        <v>536.31</v>
      </c>
      <c r="M635" s="131">
        <v>0.020040649997203112</v>
      </c>
      <c r="N635" s="132">
        <v>274.68</v>
      </c>
      <c r="O635" s="132">
        <v>5.504765741231751</v>
      </c>
      <c r="P635" s="132">
        <v>1202.4389998321867</v>
      </c>
      <c r="Q635" s="329">
        <v>330.2859444739051</v>
      </c>
    </row>
    <row r="636" spans="1:17" ht="11.25">
      <c r="A636" s="374"/>
      <c r="B636" s="113" t="s">
        <v>300</v>
      </c>
      <c r="C636" s="19" t="s">
        <v>317</v>
      </c>
      <c r="D636" s="42">
        <v>48</v>
      </c>
      <c r="E636" s="20">
        <v>1962</v>
      </c>
      <c r="F636" s="78">
        <f>SUM(G636:I636)</f>
        <v>38.265</v>
      </c>
      <c r="G636" s="78">
        <v>0</v>
      </c>
      <c r="H636" s="78">
        <v>0</v>
      </c>
      <c r="I636" s="78">
        <v>38.265</v>
      </c>
      <c r="J636" s="53">
        <v>1908.69</v>
      </c>
      <c r="K636" s="64">
        <v>38.265</v>
      </c>
      <c r="L636" s="53">
        <v>1908.69</v>
      </c>
      <c r="M636" s="71">
        <f>K636/L636</f>
        <v>0.02004778146267859</v>
      </c>
      <c r="N636" s="57">
        <v>290.8</v>
      </c>
      <c r="O636" s="57">
        <f>M636*N636</f>
        <v>5.8298948493469345</v>
      </c>
      <c r="P636" s="57">
        <f>M636*60*1000</f>
        <v>1202.8668877607154</v>
      </c>
      <c r="Q636" s="82">
        <f>P636*N636/1000</f>
        <v>349.79369096081604</v>
      </c>
    </row>
    <row r="637" spans="1:17" ht="11.25">
      <c r="A637" s="374"/>
      <c r="B637" s="113" t="s">
        <v>505</v>
      </c>
      <c r="C637" s="133" t="s">
        <v>497</v>
      </c>
      <c r="D637" s="134">
        <v>14</v>
      </c>
      <c r="E637" s="135">
        <v>1983</v>
      </c>
      <c r="F637" s="136">
        <v>18.76</v>
      </c>
      <c r="G637" s="136">
        <v>0.91205</v>
      </c>
      <c r="H637" s="136">
        <v>2.08</v>
      </c>
      <c r="I637" s="136">
        <v>15.767952</v>
      </c>
      <c r="J637" s="122">
        <v>786.5</v>
      </c>
      <c r="K637" s="123">
        <v>15.767952</v>
      </c>
      <c r="L637" s="122">
        <v>786.5</v>
      </c>
      <c r="M637" s="124">
        <v>0.02004825429116338</v>
      </c>
      <c r="N637" s="125">
        <v>292.19</v>
      </c>
      <c r="O637" s="125">
        <v>5.857899421335028</v>
      </c>
      <c r="P637" s="125">
        <v>1202.8952574698028</v>
      </c>
      <c r="Q637" s="332">
        <v>351.4739652801017</v>
      </c>
    </row>
    <row r="638" spans="1:17" ht="11.25">
      <c r="A638" s="374"/>
      <c r="B638" s="113" t="s">
        <v>75</v>
      </c>
      <c r="C638" s="19" t="s">
        <v>65</v>
      </c>
      <c r="D638" s="42">
        <v>28</v>
      </c>
      <c r="E638" s="20">
        <v>1974</v>
      </c>
      <c r="F638" s="78">
        <v>34.2</v>
      </c>
      <c r="G638" s="78">
        <v>1.81</v>
      </c>
      <c r="H638" s="78">
        <v>4.48</v>
      </c>
      <c r="I638" s="78">
        <v>27.91</v>
      </c>
      <c r="J638" s="53">
        <v>1391</v>
      </c>
      <c r="K638" s="64">
        <v>27.91</v>
      </c>
      <c r="L638" s="53">
        <v>1391</v>
      </c>
      <c r="M638" s="71">
        <f>I638/L638</f>
        <v>0.0200647016534867</v>
      </c>
      <c r="N638" s="57">
        <v>225.3</v>
      </c>
      <c r="O638" s="57">
        <f>M638*N638</f>
        <v>4.520577282530554</v>
      </c>
      <c r="P638" s="57">
        <f>M638*60*1000</f>
        <v>1203.882099209202</v>
      </c>
      <c r="Q638" s="82">
        <f>O638*60</f>
        <v>271.23463695183324</v>
      </c>
    </row>
    <row r="639" spans="1:17" ht="11.25">
      <c r="A639" s="374"/>
      <c r="B639" s="113" t="s">
        <v>63</v>
      </c>
      <c r="C639" s="19" t="s">
        <v>60</v>
      </c>
      <c r="D639" s="42">
        <v>22</v>
      </c>
      <c r="E639" s="20">
        <v>1985</v>
      </c>
      <c r="F639" s="78">
        <f>G639+H639+I639</f>
        <v>29.801005</v>
      </c>
      <c r="G639" s="78">
        <v>3.44422</v>
      </c>
      <c r="H639" s="78">
        <v>3.74</v>
      </c>
      <c r="I639" s="78">
        <v>22.616785</v>
      </c>
      <c r="J639" s="53">
        <v>1124.8</v>
      </c>
      <c r="K639" s="64">
        <f>I639</f>
        <v>22.616785</v>
      </c>
      <c r="L639" s="53">
        <f>J639</f>
        <v>1124.8</v>
      </c>
      <c r="M639" s="71">
        <f>K639/L639</f>
        <v>0.020107383534850642</v>
      </c>
      <c r="N639" s="57">
        <f>276*1.09</f>
        <v>300.84000000000003</v>
      </c>
      <c r="O639" s="57">
        <f>M639*N639</f>
        <v>6.049105262624468</v>
      </c>
      <c r="P639" s="57">
        <f>M639*60*1000</f>
        <v>1206.4430120910386</v>
      </c>
      <c r="Q639" s="82">
        <f>P639*N639/1000</f>
        <v>362.946315757468</v>
      </c>
    </row>
    <row r="640" spans="1:17" ht="11.25">
      <c r="A640" s="374"/>
      <c r="B640" s="20" t="s">
        <v>696</v>
      </c>
      <c r="C640" s="19" t="s">
        <v>684</v>
      </c>
      <c r="D640" s="42">
        <v>60</v>
      </c>
      <c r="E640" s="20">
        <v>1985</v>
      </c>
      <c r="F640" s="78">
        <v>95</v>
      </c>
      <c r="G640" s="78">
        <v>6.97041</v>
      </c>
      <c r="H640" s="78">
        <v>9.36</v>
      </c>
      <c r="I640" s="78">
        <v>78.66959</v>
      </c>
      <c r="J640" s="53">
        <v>3912.05</v>
      </c>
      <c r="K640" s="64">
        <v>78.66959</v>
      </c>
      <c r="L640" s="53">
        <v>3912.05</v>
      </c>
      <c r="M640" s="71">
        <f>K640/L640</f>
        <v>0.020109556370700783</v>
      </c>
      <c r="N640" s="57">
        <v>204.92</v>
      </c>
      <c r="O640" s="57">
        <f>K640*N640/J640</f>
        <v>4.120850291484004</v>
      </c>
      <c r="P640" s="57">
        <f>M640*60*1000</f>
        <v>1206.573382242047</v>
      </c>
      <c r="Q640" s="82">
        <f>O640*60</f>
        <v>247.25101748904024</v>
      </c>
    </row>
    <row r="641" spans="1:17" ht="11.25">
      <c r="A641" s="374"/>
      <c r="B641" s="113" t="s">
        <v>171</v>
      </c>
      <c r="C641" s="19" t="s">
        <v>157</v>
      </c>
      <c r="D641" s="42">
        <v>20</v>
      </c>
      <c r="E641" s="20">
        <v>1984</v>
      </c>
      <c r="F641" s="78">
        <f>G641+H641+I641</f>
        <v>26.764</v>
      </c>
      <c r="G641" s="78">
        <v>2.091</v>
      </c>
      <c r="H641" s="78">
        <v>3.2</v>
      </c>
      <c r="I641" s="78">
        <v>21.473</v>
      </c>
      <c r="J641" s="53">
        <v>1066.7</v>
      </c>
      <c r="K641" s="64">
        <v>21.473</v>
      </c>
      <c r="L641" s="53">
        <v>1066.7</v>
      </c>
      <c r="M641" s="71">
        <f>K641/L641</f>
        <v>0.020130308427861628</v>
      </c>
      <c r="N641" s="57">
        <v>242.4</v>
      </c>
      <c r="O641" s="57">
        <f>M641*N641</f>
        <v>4.879586762913658</v>
      </c>
      <c r="P641" s="57">
        <f>M641*60*1000</f>
        <v>1207.8185056716977</v>
      </c>
      <c r="Q641" s="82">
        <f>P641*N641/1000</f>
        <v>292.77520577481954</v>
      </c>
    </row>
    <row r="642" spans="1:17" ht="11.25">
      <c r="A642" s="374"/>
      <c r="B642" s="20" t="s">
        <v>612</v>
      </c>
      <c r="C642" s="19" t="s">
        <v>595</v>
      </c>
      <c r="D642" s="42">
        <v>4</v>
      </c>
      <c r="E642" s="20" t="s">
        <v>105</v>
      </c>
      <c r="F642" s="78">
        <v>5.463</v>
      </c>
      <c r="G642" s="78">
        <v>0.21420000000000003</v>
      </c>
      <c r="H642" s="78">
        <v>0.64</v>
      </c>
      <c r="I642" s="78">
        <v>4.6088000000000005</v>
      </c>
      <c r="J642" s="53"/>
      <c r="K642" s="64">
        <f>+I642</f>
        <v>4.6088000000000005</v>
      </c>
      <c r="L642" s="53">
        <v>228.62</v>
      </c>
      <c r="M642" s="71">
        <f>K642/L642</f>
        <v>0.020159216166564606</v>
      </c>
      <c r="N642" s="57">
        <v>333.3</v>
      </c>
      <c r="O642" s="57">
        <f>M642*N642</f>
        <v>6.719066748315983</v>
      </c>
      <c r="P642" s="57">
        <f>M642*60*1000</f>
        <v>1209.5529699938763</v>
      </c>
      <c r="Q642" s="82">
        <f>P642*N642/1000</f>
        <v>403.144004898959</v>
      </c>
    </row>
    <row r="643" spans="1:17" ht="11.25">
      <c r="A643" s="374"/>
      <c r="B643" s="20" t="s">
        <v>992</v>
      </c>
      <c r="C643" s="19" t="s">
        <v>969</v>
      </c>
      <c r="D643" s="42">
        <v>59</v>
      </c>
      <c r="E643" s="20">
        <v>1964</v>
      </c>
      <c r="F643" s="78">
        <v>68.769</v>
      </c>
      <c r="G643" s="78">
        <v>6.350563</v>
      </c>
      <c r="H643" s="78">
        <v>9.12</v>
      </c>
      <c r="I643" s="78">
        <v>53.298442</v>
      </c>
      <c r="J643" s="53">
        <v>2642.27</v>
      </c>
      <c r="K643" s="64">
        <v>53.298442</v>
      </c>
      <c r="L643" s="53">
        <v>2642.27</v>
      </c>
      <c r="M643" s="71">
        <v>0.0201714593890859</v>
      </c>
      <c r="N643" s="57">
        <v>264.434</v>
      </c>
      <c r="O643" s="57">
        <v>5.334019692093542</v>
      </c>
      <c r="P643" s="57">
        <v>1210.2875633451542</v>
      </c>
      <c r="Q643" s="82">
        <v>320.04118152561256</v>
      </c>
    </row>
    <row r="644" spans="1:17" ht="11.25">
      <c r="A644" s="374"/>
      <c r="B644" s="20" t="s">
        <v>612</v>
      </c>
      <c r="C644" s="19" t="s">
        <v>596</v>
      </c>
      <c r="D644" s="42">
        <v>11</v>
      </c>
      <c r="E644" s="20" t="s">
        <v>105</v>
      </c>
      <c r="F644" s="78">
        <v>11.461</v>
      </c>
      <c r="G644" s="78">
        <v>0.765</v>
      </c>
      <c r="H644" s="78">
        <v>1.76</v>
      </c>
      <c r="I644" s="78">
        <v>8.936</v>
      </c>
      <c r="J644" s="53"/>
      <c r="K644" s="64">
        <f>+I644</f>
        <v>8.936</v>
      </c>
      <c r="L644" s="53">
        <v>442.92</v>
      </c>
      <c r="M644" s="71">
        <f>K644/L644</f>
        <v>0.020175200939221528</v>
      </c>
      <c r="N644" s="57">
        <v>333.3</v>
      </c>
      <c r="O644" s="57">
        <f>M644*N644</f>
        <v>6.724394473042535</v>
      </c>
      <c r="P644" s="57">
        <f>M644*60*1000</f>
        <v>1210.5120563532917</v>
      </c>
      <c r="Q644" s="82">
        <f>P644*N644/1000</f>
        <v>403.4636683825521</v>
      </c>
    </row>
    <row r="645" spans="1:17" ht="11.25">
      <c r="A645" s="374"/>
      <c r="B645" s="20" t="s">
        <v>786</v>
      </c>
      <c r="C645" s="19" t="s">
        <v>766</v>
      </c>
      <c r="D645" s="42">
        <v>45</v>
      </c>
      <c r="E645" s="20">
        <v>1961</v>
      </c>
      <c r="F645" s="78">
        <v>43.643</v>
      </c>
      <c r="G645" s="78">
        <v>4.331</v>
      </c>
      <c r="H645" s="78">
        <v>0.44</v>
      </c>
      <c r="I645" s="78">
        <v>38.872</v>
      </c>
      <c r="J645" s="53">
        <v>1922.61</v>
      </c>
      <c r="K645" s="64">
        <v>37.996</v>
      </c>
      <c r="L645" s="53">
        <v>1879.3</v>
      </c>
      <c r="M645" s="71">
        <f>K645/L645</f>
        <v>0.020218166338530307</v>
      </c>
      <c r="N645" s="57">
        <v>249.28</v>
      </c>
      <c r="O645" s="57">
        <f>M645*N645</f>
        <v>5.039984504868835</v>
      </c>
      <c r="P645" s="57">
        <f>M645*60*1000</f>
        <v>1213.0899803118184</v>
      </c>
      <c r="Q645" s="82">
        <f>P645*N645/1000</f>
        <v>302.3990702921301</v>
      </c>
    </row>
    <row r="646" spans="1:17" ht="11.25">
      <c r="A646" s="374"/>
      <c r="B646" s="113" t="s">
        <v>517</v>
      </c>
      <c r="C646" s="38" t="s">
        <v>510</v>
      </c>
      <c r="D646" s="46">
        <v>21</v>
      </c>
      <c r="E646" s="39">
        <v>1978</v>
      </c>
      <c r="F646" s="80">
        <v>26.653</v>
      </c>
      <c r="G646" s="80">
        <v>1.88343</v>
      </c>
      <c r="H646" s="80">
        <v>3.2</v>
      </c>
      <c r="I646" s="80">
        <v>21.569568</v>
      </c>
      <c r="J646" s="55">
        <v>1064.99</v>
      </c>
      <c r="K646" s="68">
        <v>21.569568</v>
      </c>
      <c r="L646" s="55">
        <v>1064.99</v>
      </c>
      <c r="M646" s="75">
        <v>0.020253305664841924</v>
      </c>
      <c r="N646" s="61">
        <v>236.31200000000004</v>
      </c>
      <c r="O646" s="61">
        <v>4.786099168270126</v>
      </c>
      <c r="P646" s="61">
        <v>1215.1983398905154</v>
      </c>
      <c r="Q646" s="84">
        <v>287.1659500962075</v>
      </c>
    </row>
    <row r="647" spans="1:17" ht="11.25">
      <c r="A647" s="374"/>
      <c r="B647" s="113" t="s">
        <v>505</v>
      </c>
      <c r="C647" s="133" t="s">
        <v>498</v>
      </c>
      <c r="D647" s="134">
        <v>14</v>
      </c>
      <c r="E647" s="135">
        <v>1984</v>
      </c>
      <c r="F647" s="136">
        <v>18.601</v>
      </c>
      <c r="G647" s="136">
        <v>1.432455</v>
      </c>
      <c r="H647" s="136">
        <v>2.068</v>
      </c>
      <c r="I647" s="136">
        <v>15.100544</v>
      </c>
      <c r="J647" s="122">
        <v>744.57</v>
      </c>
      <c r="K647" s="123">
        <v>15.100544</v>
      </c>
      <c r="L647" s="122">
        <v>744.57</v>
      </c>
      <c r="M647" s="124">
        <v>0.020280892327114976</v>
      </c>
      <c r="N647" s="125">
        <v>292.19</v>
      </c>
      <c r="O647" s="125">
        <v>5.925873929059724</v>
      </c>
      <c r="P647" s="125">
        <v>1216.8535396268985</v>
      </c>
      <c r="Q647" s="332">
        <v>355.5524357435835</v>
      </c>
    </row>
    <row r="648" spans="1:17" ht="11.25">
      <c r="A648" s="374"/>
      <c r="B648" s="20" t="s">
        <v>612</v>
      </c>
      <c r="C648" s="19" t="s">
        <v>597</v>
      </c>
      <c r="D648" s="42">
        <v>6</v>
      </c>
      <c r="E648" s="20" t="s">
        <v>105</v>
      </c>
      <c r="F648" s="78">
        <v>4.324</v>
      </c>
      <c r="G648" s="78">
        <v>0</v>
      </c>
      <c r="H648" s="78">
        <v>0</v>
      </c>
      <c r="I648" s="78">
        <v>4.324</v>
      </c>
      <c r="J648" s="53"/>
      <c r="K648" s="64">
        <f>+I648</f>
        <v>4.324</v>
      </c>
      <c r="L648" s="53">
        <v>212.89</v>
      </c>
      <c r="M648" s="71">
        <f>K648/L648</f>
        <v>0.020310958711071445</v>
      </c>
      <c r="N648" s="57">
        <v>333.3</v>
      </c>
      <c r="O648" s="57">
        <f>M648*N648</f>
        <v>6.769642538400113</v>
      </c>
      <c r="P648" s="57">
        <f>M648*60*1000</f>
        <v>1218.6575226642867</v>
      </c>
      <c r="Q648" s="82">
        <f>P648*N648/1000</f>
        <v>406.17855230400676</v>
      </c>
    </row>
    <row r="649" spans="1:17" ht="11.25">
      <c r="A649" s="374"/>
      <c r="B649" s="20" t="s">
        <v>540</v>
      </c>
      <c r="C649" s="49" t="s">
        <v>529</v>
      </c>
      <c r="D649" s="46">
        <v>50</v>
      </c>
      <c r="E649" s="39">
        <v>1985</v>
      </c>
      <c r="F649" s="80">
        <v>79.709</v>
      </c>
      <c r="G649" s="80">
        <v>5.661</v>
      </c>
      <c r="H649" s="80">
        <v>8</v>
      </c>
      <c r="I649" s="80">
        <v>66.048</v>
      </c>
      <c r="J649" s="55">
        <v>3248.27</v>
      </c>
      <c r="K649" s="68">
        <v>66.048</v>
      </c>
      <c r="L649" s="55">
        <v>3248.27</v>
      </c>
      <c r="M649" s="75">
        <v>0.020333285102531504</v>
      </c>
      <c r="N649" s="61">
        <v>306.39900000000006</v>
      </c>
      <c r="O649" s="61">
        <v>6.230098222130551</v>
      </c>
      <c r="P649" s="61">
        <v>1219.9971061518902</v>
      </c>
      <c r="Q649" s="84">
        <v>373.8058933278331</v>
      </c>
    </row>
    <row r="650" spans="1:17" ht="11.25">
      <c r="A650" s="374"/>
      <c r="B650" s="20" t="s">
        <v>892</v>
      </c>
      <c r="C650" s="19" t="s">
        <v>872</v>
      </c>
      <c r="D650" s="42">
        <v>12</v>
      </c>
      <c r="E650" s="20" t="s">
        <v>105</v>
      </c>
      <c r="F650" s="78">
        <f>G650+H650+I650</f>
        <v>17.854</v>
      </c>
      <c r="G650" s="78">
        <v>1.5282</v>
      </c>
      <c r="H650" s="78">
        <v>1.92</v>
      </c>
      <c r="I650" s="78">
        <v>14.4058</v>
      </c>
      <c r="J650" s="53">
        <v>706.2</v>
      </c>
      <c r="K650" s="64">
        <f>I650</f>
        <v>14.4058</v>
      </c>
      <c r="L650" s="53">
        <f>J650</f>
        <v>706.2</v>
      </c>
      <c r="M650" s="71">
        <f>K650/L650</f>
        <v>0.02039903709997168</v>
      </c>
      <c r="N650" s="57">
        <v>171</v>
      </c>
      <c r="O650" s="57">
        <f>M650*N650</f>
        <v>3.4882353440951572</v>
      </c>
      <c r="P650" s="57">
        <f>M650*60*1000</f>
        <v>1223.9422259983005</v>
      </c>
      <c r="Q650" s="82">
        <f>P650*N650/1000</f>
        <v>209.2941206457094</v>
      </c>
    </row>
    <row r="651" spans="1:17" ht="11.25">
      <c r="A651" s="374"/>
      <c r="B651" s="20" t="s">
        <v>851</v>
      </c>
      <c r="C651" s="19" t="s">
        <v>831</v>
      </c>
      <c r="D651" s="42">
        <v>40</v>
      </c>
      <c r="E651" s="20">
        <v>1981</v>
      </c>
      <c r="F651" s="78">
        <v>56</v>
      </c>
      <c r="G651" s="78">
        <v>3.2</v>
      </c>
      <c r="H651" s="78">
        <v>6.4</v>
      </c>
      <c r="I651" s="78">
        <v>46.3</v>
      </c>
      <c r="J651" s="53">
        <v>2266.99</v>
      </c>
      <c r="K651" s="64">
        <v>46.3</v>
      </c>
      <c r="L651" s="53">
        <v>2266.99</v>
      </c>
      <c r="M651" s="71">
        <f>K651/L651</f>
        <v>0.020423557227866027</v>
      </c>
      <c r="N651" s="57">
        <v>308.6</v>
      </c>
      <c r="O651" s="57">
        <f>M651*N651</f>
        <v>6.302709760519456</v>
      </c>
      <c r="P651" s="57">
        <f>M651*60*1000</f>
        <v>1225.4134336719615</v>
      </c>
      <c r="Q651" s="82">
        <f>P651*N651/1000</f>
        <v>378.16258563116736</v>
      </c>
    </row>
    <row r="652" spans="1:17" ht="11.25">
      <c r="A652" s="374"/>
      <c r="B652" s="20" t="s">
        <v>1058</v>
      </c>
      <c r="C652" s="19" t="s">
        <v>1046</v>
      </c>
      <c r="D652" s="42">
        <v>114</v>
      </c>
      <c r="E652" s="20">
        <v>1958</v>
      </c>
      <c r="F652" s="78">
        <v>73.8</v>
      </c>
      <c r="G652" s="78">
        <v>7.3471</v>
      </c>
      <c r="H652" s="78"/>
      <c r="I652" s="78">
        <v>66.4529</v>
      </c>
      <c r="J652" s="53">
        <v>3248.16</v>
      </c>
      <c r="K652" s="64">
        <v>66.4529</v>
      </c>
      <c r="L652" s="53">
        <v>3248.16</v>
      </c>
      <c r="M652" s="71">
        <f>K652/L652</f>
        <v>0.020458628885276588</v>
      </c>
      <c r="N652" s="57">
        <v>249.91</v>
      </c>
      <c r="O652" s="57">
        <f>M652*N652</f>
        <v>5.112815944719472</v>
      </c>
      <c r="P652" s="57">
        <f>M652*60*1000</f>
        <v>1227.517733116595</v>
      </c>
      <c r="Q652" s="82">
        <f>P652*N652/1000</f>
        <v>306.76895668316826</v>
      </c>
    </row>
    <row r="653" spans="1:17" ht="11.25">
      <c r="A653" s="374"/>
      <c r="B653" s="20" t="s">
        <v>892</v>
      </c>
      <c r="C653" s="19" t="s">
        <v>873</v>
      </c>
      <c r="D653" s="42">
        <v>110</v>
      </c>
      <c r="E653" s="20" t="s">
        <v>105</v>
      </c>
      <c r="F653" s="78">
        <f>G653+H653+I653</f>
        <v>90.36000000000001</v>
      </c>
      <c r="G653" s="78">
        <v>5.7746</v>
      </c>
      <c r="H653" s="78">
        <v>17.28</v>
      </c>
      <c r="I653" s="78">
        <v>67.3054</v>
      </c>
      <c r="J653" s="53">
        <v>3289.4</v>
      </c>
      <c r="K653" s="64">
        <f>I653</f>
        <v>67.3054</v>
      </c>
      <c r="L653" s="53">
        <f>J653</f>
        <v>3289.4</v>
      </c>
      <c r="M653" s="71">
        <f>K653/L653</f>
        <v>0.0204612999331185</v>
      </c>
      <c r="N653" s="57">
        <v>171</v>
      </c>
      <c r="O653" s="57">
        <f>M653*N653</f>
        <v>3.4988822885632636</v>
      </c>
      <c r="P653" s="57">
        <f>M653*60*1000</f>
        <v>1227.67799598711</v>
      </c>
      <c r="Q653" s="82">
        <f>P653*N653/1000</f>
        <v>209.9329373137958</v>
      </c>
    </row>
    <row r="654" spans="1:17" ht="11.25">
      <c r="A654" s="374"/>
      <c r="B654" s="113" t="s">
        <v>171</v>
      </c>
      <c r="C654" s="19" t="s">
        <v>158</v>
      </c>
      <c r="D654" s="42">
        <v>20</v>
      </c>
      <c r="E654" s="20">
        <v>1982</v>
      </c>
      <c r="F654" s="78">
        <f>G654+H654+I654</f>
        <v>26.747</v>
      </c>
      <c r="G654" s="78">
        <v>1.989</v>
      </c>
      <c r="H654" s="78">
        <v>3.2</v>
      </c>
      <c r="I654" s="78">
        <v>21.558</v>
      </c>
      <c r="J654" s="53">
        <v>1051.81</v>
      </c>
      <c r="K654" s="64">
        <v>21.558</v>
      </c>
      <c r="L654" s="53">
        <v>1051.81</v>
      </c>
      <c r="M654" s="71">
        <f>K654/L654</f>
        <v>0.02049609720386762</v>
      </c>
      <c r="N654" s="57">
        <v>242.4</v>
      </c>
      <c r="O654" s="57">
        <f>M654*N654</f>
        <v>4.968253962217511</v>
      </c>
      <c r="P654" s="57">
        <f>M654*60*1000</f>
        <v>1229.765832232057</v>
      </c>
      <c r="Q654" s="82">
        <f>P654*N654/1000</f>
        <v>298.0952377330506</v>
      </c>
    </row>
    <row r="655" spans="1:17" ht="11.25">
      <c r="A655" s="374"/>
      <c r="B655" s="20" t="s">
        <v>992</v>
      </c>
      <c r="C655" s="19" t="s">
        <v>970</v>
      </c>
      <c r="D655" s="42">
        <v>20</v>
      </c>
      <c r="E655" s="20">
        <v>1985</v>
      </c>
      <c r="F655" s="78">
        <v>28.016</v>
      </c>
      <c r="G655" s="78">
        <v>2.246615</v>
      </c>
      <c r="H655" s="78">
        <v>3.2</v>
      </c>
      <c r="I655" s="78">
        <v>22.569383</v>
      </c>
      <c r="J655" s="53">
        <v>1098.98</v>
      </c>
      <c r="K655" s="64">
        <v>22.569383</v>
      </c>
      <c r="L655" s="53">
        <v>1098.98</v>
      </c>
      <c r="M655" s="71">
        <v>0.020536663997524976</v>
      </c>
      <c r="N655" s="57">
        <v>264.434</v>
      </c>
      <c r="O655" s="57">
        <v>5.43059220752152</v>
      </c>
      <c r="P655" s="57">
        <v>1232.1998398514986</v>
      </c>
      <c r="Q655" s="82">
        <v>325.8355324512912</v>
      </c>
    </row>
    <row r="656" spans="1:17" ht="11.25">
      <c r="A656" s="374"/>
      <c r="B656" s="20" t="s">
        <v>892</v>
      </c>
      <c r="C656" s="19" t="s">
        <v>874</v>
      </c>
      <c r="D656" s="42">
        <v>58</v>
      </c>
      <c r="E656" s="20" t="s">
        <v>105</v>
      </c>
      <c r="F656" s="78">
        <f>G656+H656+I656</f>
        <v>66.2</v>
      </c>
      <c r="G656" s="78">
        <v>4.2518</v>
      </c>
      <c r="H656" s="78">
        <v>8.8</v>
      </c>
      <c r="I656" s="78">
        <v>53.1482</v>
      </c>
      <c r="J656" s="53">
        <v>2578.47</v>
      </c>
      <c r="K656" s="64">
        <f>I656</f>
        <v>53.1482</v>
      </c>
      <c r="L656" s="53">
        <f>J656</f>
        <v>2578.47</v>
      </c>
      <c r="M656" s="71">
        <f>K656/L656</f>
        <v>0.020612301093284005</v>
      </c>
      <c r="N656" s="57">
        <v>171</v>
      </c>
      <c r="O656" s="57">
        <f>M656*N656</f>
        <v>3.524703486951565</v>
      </c>
      <c r="P656" s="57">
        <f>M656*60*1000</f>
        <v>1236.7380655970403</v>
      </c>
      <c r="Q656" s="82">
        <f>P656*N656/1000</f>
        <v>211.4822092170939</v>
      </c>
    </row>
    <row r="657" spans="1:17" ht="11.25">
      <c r="A657" s="374"/>
      <c r="B657" s="113" t="s">
        <v>354</v>
      </c>
      <c r="C657" s="19" t="s">
        <v>344</v>
      </c>
      <c r="D657" s="42">
        <v>20</v>
      </c>
      <c r="E657" s="20">
        <v>1976</v>
      </c>
      <c r="F657" s="78">
        <f>G657+H657+I657</f>
        <v>19.509999999999998</v>
      </c>
      <c r="G657" s="78">
        <v>1.62</v>
      </c>
      <c r="H657" s="78">
        <v>3.2</v>
      </c>
      <c r="I657" s="78">
        <v>14.69</v>
      </c>
      <c r="J657" s="53">
        <v>712.6</v>
      </c>
      <c r="K657" s="64">
        <v>14.69</v>
      </c>
      <c r="L657" s="53">
        <v>712.6</v>
      </c>
      <c r="M657" s="71">
        <f>K657/L657</f>
        <v>0.020614650575357843</v>
      </c>
      <c r="N657" s="57">
        <v>209.8</v>
      </c>
      <c r="O657" s="57">
        <f>M657*N657*1.09</f>
        <v>4.714199522873983</v>
      </c>
      <c r="P657" s="57">
        <f>M657*60*1000</f>
        <v>1236.8790345214707</v>
      </c>
      <c r="Q657" s="82">
        <f>P657*N657/1000</f>
        <v>259.49722144260454</v>
      </c>
    </row>
    <row r="658" spans="1:17" ht="11.25">
      <c r="A658" s="374"/>
      <c r="B658" s="20" t="s">
        <v>1058</v>
      </c>
      <c r="C658" s="19" t="s">
        <v>1047</v>
      </c>
      <c r="D658" s="42">
        <v>111</v>
      </c>
      <c r="E658" s="20">
        <v>1969</v>
      </c>
      <c r="F658" s="78">
        <v>83.2058</v>
      </c>
      <c r="G658" s="78">
        <v>12.2766</v>
      </c>
      <c r="H658" s="78">
        <v>10.84</v>
      </c>
      <c r="I658" s="78">
        <v>60.0892</v>
      </c>
      <c r="J658" s="53">
        <v>2914.16</v>
      </c>
      <c r="K658" s="64">
        <v>60.0892</v>
      </c>
      <c r="L658" s="53">
        <v>2914.16</v>
      </c>
      <c r="M658" s="71">
        <f>K658/L658</f>
        <v>0.020619732615916764</v>
      </c>
      <c r="N658" s="57">
        <v>249.91</v>
      </c>
      <c r="O658" s="57">
        <f>M658*N658</f>
        <v>5.153077378043759</v>
      </c>
      <c r="P658" s="57">
        <f>M658*60*1000</f>
        <v>1237.183956955006</v>
      </c>
      <c r="Q658" s="82">
        <f>P658*N658/1000</f>
        <v>309.1846426826255</v>
      </c>
    </row>
    <row r="659" spans="1:17" ht="11.25">
      <c r="A659" s="374"/>
      <c r="B659" s="113" t="s">
        <v>472</v>
      </c>
      <c r="C659" s="227" t="s">
        <v>461</v>
      </c>
      <c r="D659" s="228">
        <v>8</v>
      </c>
      <c r="E659" s="229">
        <v>1976</v>
      </c>
      <c r="F659" s="128">
        <v>11.129</v>
      </c>
      <c r="G659" s="128">
        <v>1.53</v>
      </c>
      <c r="H659" s="128">
        <v>0.67</v>
      </c>
      <c r="I659" s="128">
        <v>8.928999</v>
      </c>
      <c r="J659" s="129">
        <v>432.82</v>
      </c>
      <c r="K659" s="130">
        <v>8.928999</v>
      </c>
      <c r="L659" s="129">
        <v>432.82</v>
      </c>
      <c r="M659" s="131">
        <v>0.020629820710688043</v>
      </c>
      <c r="N659" s="132">
        <v>274.68</v>
      </c>
      <c r="O659" s="132">
        <v>5.666599152811792</v>
      </c>
      <c r="P659" s="132">
        <v>1237.7892426412827</v>
      </c>
      <c r="Q659" s="329">
        <v>339.9959491687075</v>
      </c>
    </row>
    <row r="660" spans="1:17" ht="11.25">
      <c r="A660" s="374"/>
      <c r="B660" s="20" t="s">
        <v>612</v>
      </c>
      <c r="C660" s="19" t="s">
        <v>598</v>
      </c>
      <c r="D660" s="42">
        <v>6</v>
      </c>
      <c r="E660" s="20" t="s">
        <v>105</v>
      </c>
      <c r="F660" s="78">
        <v>3.928</v>
      </c>
      <c r="G660" s="78">
        <v>0</v>
      </c>
      <c r="H660" s="78">
        <v>0</v>
      </c>
      <c r="I660" s="78">
        <v>3.928</v>
      </c>
      <c r="J660" s="53"/>
      <c r="K660" s="64">
        <f>+I660</f>
        <v>3.928</v>
      </c>
      <c r="L660" s="53">
        <v>190.21</v>
      </c>
      <c r="M660" s="71">
        <f>K660/L660</f>
        <v>0.02065085957625782</v>
      </c>
      <c r="N660" s="57">
        <v>333.3</v>
      </c>
      <c r="O660" s="57">
        <f>M660*N660</f>
        <v>6.882931496766732</v>
      </c>
      <c r="P660" s="57">
        <f>M660*60*1000</f>
        <v>1239.0515745754692</v>
      </c>
      <c r="Q660" s="82">
        <f>P660*N660/1000</f>
        <v>412.9758898060039</v>
      </c>
    </row>
    <row r="661" spans="1:17" ht="11.25">
      <c r="A661" s="374"/>
      <c r="B661" s="20" t="s">
        <v>723</v>
      </c>
      <c r="C661" s="19" t="s">
        <v>710</v>
      </c>
      <c r="D661" s="42">
        <v>20</v>
      </c>
      <c r="E661" s="20">
        <v>1979</v>
      </c>
      <c r="F661" s="78">
        <f>SUM(G661+H661+I661)</f>
        <v>26.9</v>
      </c>
      <c r="G661" s="78">
        <v>1.6</v>
      </c>
      <c r="H661" s="78">
        <v>3.1</v>
      </c>
      <c r="I661" s="78">
        <v>22.2</v>
      </c>
      <c r="J661" s="53">
        <v>1073.91</v>
      </c>
      <c r="K661" s="64">
        <v>22.2</v>
      </c>
      <c r="L661" s="53">
        <v>1073.9</v>
      </c>
      <c r="M661" s="71">
        <f>SUM(K661/L661)</f>
        <v>0.020672315858087344</v>
      </c>
      <c r="N661" s="57">
        <v>231.3</v>
      </c>
      <c r="O661" s="57">
        <f>SUM(M661*N661)</f>
        <v>4.781506657975603</v>
      </c>
      <c r="P661" s="57">
        <f>SUM(M661*60*1000)</f>
        <v>1240.3389514852408</v>
      </c>
      <c r="Q661" s="82">
        <f>SUM(O661*60)</f>
        <v>286.8903994785362</v>
      </c>
    </row>
    <row r="662" spans="1:17" ht="11.25">
      <c r="A662" s="374"/>
      <c r="B662" s="20" t="s">
        <v>725</v>
      </c>
      <c r="C662" s="40" t="s">
        <v>735</v>
      </c>
      <c r="D662" s="42">
        <v>45</v>
      </c>
      <c r="E662" s="20">
        <v>1985</v>
      </c>
      <c r="F662" s="78">
        <v>16.7</v>
      </c>
      <c r="G662" s="78">
        <v>0.9</v>
      </c>
      <c r="H662" s="78">
        <v>1.9</v>
      </c>
      <c r="I662" s="78">
        <v>13.87</v>
      </c>
      <c r="J662" s="53">
        <v>672.31</v>
      </c>
      <c r="K662" s="64">
        <v>13.9</v>
      </c>
      <c r="L662" s="53">
        <v>672.31</v>
      </c>
      <c r="M662" s="71">
        <f>K662/L662</f>
        <v>0.020674986241465992</v>
      </c>
      <c r="N662" s="57">
        <v>303.78</v>
      </c>
      <c r="O662" s="57">
        <f aca="true" t="shared" si="80" ref="O662:O674">M662*N662</f>
        <v>6.280647320432538</v>
      </c>
      <c r="P662" s="57">
        <f aca="true" t="shared" si="81" ref="P662:P676">M662*60*1000</f>
        <v>1240.4991744879594</v>
      </c>
      <c r="Q662" s="82">
        <f>P662*N662/1000</f>
        <v>376.83883922595226</v>
      </c>
    </row>
    <row r="663" spans="1:17" ht="11.25">
      <c r="A663" s="374"/>
      <c r="B663" s="113" t="s">
        <v>75</v>
      </c>
      <c r="C663" s="19" t="s">
        <v>69</v>
      </c>
      <c r="D663" s="42">
        <v>24</v>
      </c>
      <c r="E663" s="20">
        <v>1978</v>
      </c>
      <c r="F663" s="78">
        <v>35</v>
      </c>
      <c r="G663" s="78">
        <v>1.72</v>
      </c>
      <c r="H663" s="78">
        <v>3.84</v>
      </c>
      <c r="I663" s="78">
        <v>29.44</v>
      </c>
      <c r="J663" s="53">
        <v>1423</v>
      </c>
      <c r="K663" s="64">
        <v>29.44</v>
      </c>
      <c r="L663" s="53">
        <v>1423</v>
      </c>
      <c r="M663" s="71">
        <f>I663/L663</f>
        <v>0.02068868587491216</v>
      </c>
      <c r="N663" s="57">
        <v>225.3</v>
      </c>
      <c r="O663" s="57">
        <f t="shared" si="80"/>
        <v>4.6611609276177095</v>
      </c>
      <c r="P663" s="57">
        <f t="shared" si="81"/>
        <v>1241.3211524947294</v>
      </c>
      <c r="Q663" s="82">
        <f>O663*60</f>
        <v>279.66965565706255</v>
      </c>
    </row>
    <row r="664" spans="1:17" ht="11.25">
      <c r="A664" s="374"/>
      <c r="B664" s="113" t="s">
        <v>49</v>
      </c>
      <c r="C664" s="19" t="s">
        <v>38</v>
      </c>
      <c r="D664" s="42">
        <v>8</v>
      </c>
      <c r="E664" s="20" t="s">
        <v>28</v>
      </c>
      <c r="F664" s="78">
        <f>+G664+H664+I664</f>
        <v>10.107001</v>
      </c>
      <c r="G664" s="78">
        <v>0.645996</v>
      </c>
      <c r="H664" s="78">
        <v>1.28</v>
      </c>
      <c r="I664" s="78">
        <v>8.181005</v>
      </c>
      <c r="J664" s="53">
        <v>392.05</v>
      </c>
      <c r="K664" s="64">
        <v>8.181005</v>
      </c>
      <c r="L664" s="53">
        <v>392.05</v>
      </c>
      <c r="M664" s="71">
        <f aca="true" t="shared" si="82" ref="M664:M669">K664/L664</f>
        <v>0.020867249075373042</v>
      </c>
      <c r="N664" s="57">
        <v>247</v>
      </c>
      <c r="O664" s="57">
        <f t="shared" si="80"/>
        <v>5.154210521617141</v>
      </c>
      <c r="P664" s="57">
        <f t="shared" si="81"/>
        <v>1252.0349445223826</v>
      </c>
      <c r="Q664" s="82">
        <f aca="true" t="shared" si="83" ref="Q664:Q669">P664*N664/1000</f>
        <v>309.25263129702853</v>
      </c>
    </row>
    <row r="665" spans="1:17" ht="11.25">
      <c r="A665" s="374"/>
      <c r="B665" s="20" t="s">
        <v>892</v>
      </c>
      <c r="C665" s="19" t="s">
        <v>875</v>
      </c>
      <c r="D665" s="42">
        <v>10</v>
      </c>
      <c r="E665" s="20" t="s">
        <v>105</v>
      </c>
      <c r="F665" s="78">
        <f>G665+H665+I665</f>
        <v>15.83</v>
      </c>
      <c r="G665" s="78">
        <v>0.6113</v>
      </c>
      <c r="H665" s="78">
        <v>1.6</v>
      </c>
      <c r="I665" s="78">
        <v>13.6187</v>
      </c>
      <c r="J665" s="53">
        <v>649.88</v>
      </c>
      <c r="K665" s="64">
        <f>I665</f>
        <v>13.6187</v>
      </c>
      <c r="L665" s="53">
        <f>J665</f>
        <v>649.88</v>
      </c>
      <c r="M665" s="71">
        <f t="shared" si="82"/>
        <v>0.020955714901212532</v>
      </c>
      <c r="N665" s="57">
        <v>171</v>
      </c>
      <c r="O665" s="57">
        <f t="shared" si="80"/>
        <v>3.583427248107343</v>
      </c>
      <c r="P665" s="57">
        <f t="shared" si="81"/>
        <v>1257.342894072752</v>
      </c>
      <c r="Q665" s="82">
        <f t="shared" si="83"/>
        <v>215.0056348864406</v>
      </c>
    </row>
    <row r="666" spans="1:17" ht="11.25">
      <c r="A666" s="374"/>
      <c r="B666" s="20" t="s">
        <v>655</v>
      </c>
      <c r="C666" s="117" t="s">
        <v>643</v>
      </c>
      <c r="D666" s="118">
        <v>107</v>
      </c>
      <c r="E666" s="119" t="s">
        <v>105</v>
      </c>
      <c r="F666" s="300">
        <v>77.47</v>
      </c>
      <c r="G666" s="300">
        <v>6.51</v>
      </c>
      <c r="H666" s="301">
        <v>17.2</v>
      </c>
      <c r="I666" s="300">
        <v>53.76</v>
      </c>
      <c r="J666" s="120">
        <v>2563.58</v>
      </c>
      <c r="K666" s="121">
        <v>53.76</v>
      </c>
      <c r="L666" s="120">
        <v>2563.58</v>
      </c>
      <c r="M666" s="71">
        <f t="shared" si="82"/>
        <v>0.020970673823325195</v>
      </c>
      <c r="N666" s="57">
        <v>219.7</v>
      </c>
      <c r="O666" s="57">
        <f t="shared" si="80"/>
        <v>4.607257038984545</v>
      </c>
      <c r="P666" s="57">
        <f t="shared" si="81"/>
        <v>1258.2404293995116</v>
      </c>
      <c r="Q666" s="82">
        <f t="shared" si="83"/>
        <v>276.43542233907266</v>
      </c>
    </row>
    <row r="667" spans="1:17" ht="11.25">
      <c r="A667" s="374"/>
      <c r="B667" s="20" t="s">
        <v>786</v>
      </c>
      <c r="C667" s="19" t="s">
        <v>767</v>
      </c>
      <c r="D667" s="42">
        <v>20</v>
      </c>
      <c r="E667" s="20">
        <v>1980</v>
      </c>
      <c r="F667" s="78">
        <v>27</v>
      </c>
      <c r="G667" s="78">
        <v>1.724</v>
      </c>
      <c r="H667" s="78">
        <v>3.28</v>
      </c>
      <c r="I667" s="78">
        <v>21.996</v>
      </c>
      <c r="J667" s="53">
        <v>1048.75</v>
      </c>
      <c r="K667" s="64">
        <v>19.243</v>
      </c>
      <c r="L667" s="53">
        <v>917.47</v>
      </c>
      <c r="M667" s="71">
        <f t="shared" si="82"/>
        <v>0.020973982800527535</v>
      </c>
      <c r="N667" s="57">
        <v>249.28</v>
      </c>
      <c r="O667" s="57">
        <f t="shared" si="80"/>
        <v>5.228394432515504</v>
      </c>
      <c r="P667" s="57">
        <f t="shared" si="81"/>
        <v>1258.4389680316522</v>
      </c>
      <c r="Q667" s="82">
        <f t="shared" si="83"/>
        <v>313.70366595093026</v>
      </c>
    </row>
    <row r="668" spans="1:17" ht="11.25">
      <c r="A668" s="374"/>
      <c r="B668" s="20" t="s">
        <v>655</v>
      </c>
      <c r="C668" s="117" t="s">
        <v>644</v>
      </c>
      <c r="D668" s="118">
        <v>105</v>
      </c>
      <c r="E668" s="230" t="s">
        <v>105</v>
      </c>
      <c r="F668" s="300">
        <v>79.97</v>
      </c>
      <c r="G668" s="300">
        <v>8.08</v>
      </c>
      <c r="H668" s="301">
        <v>17.13</v>
      </c>
      <c r="I668" s="300">
        <v>54.76</v>
      </c>
      <c r="J668" s="120">
        <v>2608.98</v>
      </c>
      <c r="K668" s="121">
        <v>53.31</v>
      </c>
      <c r="L668" s="120">
        <v>2539.69</v>
      </c>
      <c r="M668" s="71">
        <f t="shared" si="82"/>
        <v>0.02099075083966941</v>
      </c>
      <c r="N668" s="57">
        <v>219.7</v>
      </c>
      <c r="O668" s="57">
        <f t="shared" si="80"/>
        <v>4.611667959475369</v>
      </c>
      <c r="P668" s="57">
        <f t="shared" si="81"/>
        <v>1259.4450503801647</v>
      </c>
      <c r="Q668" s="82">
        <f t="shared" si="83"/>
        <v>276.7000775685222</v>
      </c>
    </row>
    <row r="669" spans="1:17" ht="11.25">
      <c r="A669" s="374"/>
      <c r="B669" s="20" t="s">
        <v>850</v>
      </c>
      <c r="C669" s="19" t="s">
        <v>837</v>
      </c>
      <c r="D669" s="42">
        <v>10</v>
      </c>
      <c r="E669" s="20">
        <v>1958</v>
      </c>
      <c r="F669" s="78">
        <v>8.6</v>
      </c>
      <c r="G669" s="78">
        <v>0.49</v>
      </c>
      <c r="H669" s="78">
        <v>0.1</v>
      </c>
      <c r="I669" s="78">
        <v>8.01</v>
      </c>
      <c r="J669" s="53">
        <v>381.36</v>
      </c>
      <c r="K669" s="64">
        <v>8.01</v>
      </c>
      <c r="L669" s="53">
        <v>381.36</v>
      </c>
      <c r="M669" s="71">
        <f t="shared" si="82"/>
        <v>0.021003775959723095</v>
      </c>
      <c r="N669" s="57">
        <v>308.6</v>
      </c>
      <c r="O669" s="57">
        <f t="shared" si="80"/>
        <v>6.481765261170548</v>
      </c>
      <c r="P669" s="57">
        <f t="shared" si="81"/>
        <v>1260.2265575833858</v>
      </c>
      <c r="Q669" s="82">
        <f t="shared" si="83"/>
        <v>388.9059156702329</v>
      </c>
    </row>
    <row r="670" spans="1:17" ht="11.25">
      <c r="A670" s="374"/>
      <c r="B670" s="113" t="s">
        <v>75</v>
      </c>
      <c r="C670" s="19" t="s">
        <v>67</v>
      </c>
      <c r="D670" s="42">
        <v>48</v>
      </c>
      <c r="E670" s="20">
        <v>1979</v>
      </c>
      <c r="F670" s="78">
        <v>62.4</v>
      </c>
      <c r="G670" s="78">
        <v>4.28</v>
      </c>
      <c r="H670" s="78">
        <v>7.68</v>
      </c>
      <c r="I670" s="78">
        <v>50.44</v>
      </c>
      <c r="J670" s="53">
        <v>2401</v>
      </c>
      <c r="K670" s="64">
        <v>50.44</v>
      </c>
      <c r="L670" s="53">
        <v>2401</v>
      </c>
      <c r="M670" s="71">
        <f>I670/L670</f>
        <v>0.021007913369429403</v>
      </c>
      <c r="N670" s="57">
        <v>225.3</v>
      </c>
      <c r="O670" s="57">
        <f t="shared" si="80"/>
        <v>4.733082882132445</v>
      </c>
      <c r="P670" s="57">
        <f t="shared" si="81"/>
        <v>1260.4748021657642</v>
      </c>
      <c r="Q670" s="82">
        <f>O670*60</f>
        <v>283.98497292794667</v>
      </c>
    </row>
    <row r="671" spans="1:17" ht="11.25">
      <c r="A671" s="374"/>
      <c r="B671" s="20" t="s">
        <v>892</v>
      </c>
      <c r="C671" s="19" t="s">
        <v>876</v>
      </c>
      <c r="D671" s="42">
        <v>20</v>
      </c>
      <c r="E671" s="20" t="s">
        <v>105</v>
      </c>
      <c r="F671" s="78">
        <f>G671+H671+I671</f>
        <v>26.094</v>
      </c>
      <c r="G671" s="78">
        <v>1.4191</v>
      </c>
      <c r="H671" s="78">
        <v>3.2</v>
      </c>
      <c r="I671" s="78">
        <v>21.4749</v>
      </c>
      <c r="J671" s="53">
        <v>1022.18</v>
      </c>
      <c r="K671" s="64">
        <f>I671</f>
        <v>21.4749</v>
      </c>
      <c r="L671" s="53">
        <f>J671</f>
        <v>1022.18</v>
      </c>
      <c r="M671" s="71">
        <f aca="true" t="shared" si="84" ref="M671:M676">K671/L671</f>
        <v>0.021008922107652275</v>
      </c>
      <c r="N671" s="57">
        <v>171</v>
      </c>
      <c r="O671" s="57">
        <f t="shared" si="80"/>
        <v>3.592525680408539</v>
      </c>
      <c r="P671" s="57">
        <f t="shared" si="81"/>
        <v>1260.5353264591365</v>
      </c>
      <c r="Q671" s="82">
        <f aca="true" t="shared" si="85" ref="Q671:Q676">P671*N671/1000</f>
        <v>215.55154082451233</v>
      </c>
    </row>
    <row r="672" spans="1:17" ht="11.25">
      <c r="A672" s="374"/>
      <c r="B672" s="113" t="s">
        <v>172</v>
      </c>
      <c r="C672" s="19" t="s">
        <v>181</v>
      </c>
      <c r="D672" s="42">
        <v>15</v>
      </c>
      <c r="E672" s="20">
        <v>1990</v>
      </c>
      <c r="F672" s="78">
        <v>22.577</v>
      </c>
      <c r="G672" s="78">
        <v>1.807</v>
      </c>
      <c r="H672" s="78">
        <v>2.4</v>
      </c>
      <c r="I672" s="78">
        <v>18.37</v>
      </c>
      <c r="J672" s="53">
        <v>871.55</v>
      </c>
      <c r="K672" s="64">
        <v>18.37</v>
      </c>
      <c r="L672" s="53">
        <v>871.55</v>
      </c>
      <c r="M672" s="71">
        <f t="shared" si="84"/>
        <v>0.021077390855372614</v>
      </c>
      <c r="N672" s="57">
        <v>198.7</v>
      </c>
      <c r="O672" s="57">
        <f t="shared" si="80"/>
        <v>4.188077562962539</v>
      </c>
      <c r="P672" s="57">
        <f t="shared" si="81"/>
        <v>1264.6434513223567</v>
      </c>
      <c r="Q672" s="82">
        <f t="shared" si="85"/>
        <v>251.28465377775225</v>
      </c>
    </row>
    <row r="673" spans="1:17" ht="11.25">
      <c r="A673" s="374"/>
      <c r="B673" s="20" t="s">
        <v>786</v>
      </c>
      <c r="C673" s="19" t="s">
        <v>768</v>
      </c>
      <c r="D673" s="42">
        <v>32</v>
      </c>
      <c r="E673" s="20">
        <v>1961</v>
      </c>
      <c r="F673" s="78">
        <v>26.14</v>
      </c>
      <c r="G673" s="78"/>
      <c r="H673" s="78"/>
      <c r="I673" s="78">
        <v>26.14</v>
      </c>
      <c r="J673" s="53">
        <v>1239.43</v>
      </c>
      <c r="K673" s="64">
        <v>26.14</v>
      </c>
      <c r="L673" s="53">
        <v>1239.43</v>
      </c>
      <c r="M673" s="71">
        <f t="shared" si="84"/>
        <v>0.02109033991431545</v>
      </c>
      <c r="N673" s="57">
        <v>249.28</v>
      </c>
      <c r="O673" s="57">
        <f t="shared" si="80"/>
        <v>5.2573999338405555</v>
      </c>
      <c r="P673" s="57">
        <f t="shared" si="81"/>
        <v>1265.4203948589268</v>
      </c>
      <c r="Q673" s="82">
        <f t="shared" si="85"/>
        <v>315.44399603043325</v>
      </c>
    </row>
    <row r="674" spans="1:17" ht="11.25">
      <c r="A674" s="374"/>
      <c r="B674" s="113" t="s">
        <v>63</v>
      </c>
      <c r="C674" s="19" t="s">
        <v>61</v>
      </c>
      <c r="D674" s="42">
        <v>22</v>
      </c>
      <c r="E674" s="20">
        <v>1987</v>
      </c>
      <c r="F674" s="78">
        <f>G674+H674+I674</f>
        <v>31.434003999999998</v>
      </c>
      <c r="G674" s="78">
        <v>2.174962</v>
      </c>
      <c r="H674" s="78">
        <v>3.80579</v>
      </c>
      <c r="I674" s="78">
        <v>25.453252</v>
      </c>
      <c r="J674" s="53">
        <v>1206.54</v>
      </c>
      <c r="K674" s="64">
        <f>I674</f>
        <v>25.453252</v>
      </c>
      <c r="L674" s="53">
        <f>J674</f>
        <v>1206.54</v>
      </c>
      <c r="M674" s="71">
        <f t="shared" si="84"/>
        <v>0.02109606975317851</v>
      </c>
      <c r="N674" s="57">
        <f>276*1.09</f>
        <v>300.84000000000003</v>
      </c>
      <c r="O674" s="57">
        <f t="shared" si="80"/>
        <v>6.346541624546224</v>
      </c>
      <c r="P674" s="57">
        <f t="shared" si="81"/>
        <v>1265.7641851907106</v>
      </c>
      <c r="Q674" s="82">
        <f t="shared" si="85"/>
        <v>380.79249747277345</v>
      </c>
    </row>
    <row r="675" spans="1:17" ht="11.25">
      <c r="A675" s="374"/>
      <c r="B675" s="113" t="s">
        <v>354</v>
      </c>
      <c r="C675" s="19" t="s">
        <v>343</v>
      </c>
      <c r="D675" s="42">
        <v>18</v>
      </c>
      <c r="E675" s="20">
        <v>1977</v>
      </c>
      <c r="F675" s="78">
        <f>G675+H675+I675</f>
        <v>20.7</v>
      </c>
      <c r="G675" s="78">
        <v>1.21</v>
      </c>
      <c r="H675" s="78">
        <v>2.88</v>
      </c>
      <c r="I675" s="78">
        <v>16.61</v>
      </c>
      <c r="J675" s="53">
        <v>787</v>
      </c>
      <c r="K675" s="64">
        <v>16.61</v>
      </c>
      <c r="L675" s="53">
        <v>787</v>
      </c>
      <c r="M675" s="71">
        <f t="shared" si="84"/>
        <v>0.02110546378653113</v>
      </c>
      <c r="N675" s="57">
        <v>209.8</v>
      </c>
      <c r="O675" s="57">
        <f>M675*N675*1.09</f>
        <v>4.826439669631513</v>
      </c>
      <c r="P675" s="57">
        <f t="shared" si="81"/>
        <v>1266.327827191868</v>
      </c>
      <c r="Q675" s="82">
        <f t="shared" si="85"/>
        <v>265.67557814485394</v>
      </c>
    </row>
    <row r="676" spans="1:17" ht="11.25">
      <c r="A676" s="374"/>
      <c r="B676" s="20" t="s">
        <v>786</v>
      </c>
      <c r="C676" s="19" t="s">
        <v>769</v>
      </c>
      <c r="D676" s="42">
        <v>12</v>
      </c>
      <c r="E676" s="20">
        <v>1945</v>
      </c>
      <c r="F676" s="78">
        <v>20.522</v>
      </c>
      <c r="G676" s="78"/>
      <c r="H676" s="78"/>
      <c r="I676" s="78">
        <v>20.522</v>
      </c>
      <c r="J676" s="53">
        <v>970.82</v>
      </c>
      <c r="K676" s="64">
        <v>18.855</v>
      </c>
      <c r="L676" s="53">
        <v>891.97</v>
      </c>
      <c r="M676" s="71">
        <f t="shared" si="84"/>
        <v>0.02113860331625503</v>
      </c>
      <c r="N676" s="57">
        <v>249.28</v>
      </c>
      <c r="O676" s="57">
        <f>M676*N676</f>
        <v>5.269431034676054</v>
      </c>
      <c r="P676" s="57">
        <f t="shared" si="81"/>
        <v>1268.3161989753019</v>
      </c>
      <c r="Q676" s="82">
        <f t="shared" si="85"/>
        <v>316.1658620805633</v>
      </c>
    </row>
    <row r="677" spans="1:17" ht="11.25">
      <c r="A677" s="374"/>
      <c r="B677" s="20" t="s">
        <v>992</v>
      </c>
      <c r="C677" s="19" t="s">
        <v>973</v>
      </c>
      <c r="D677" s="42">
        <v>48</v>
      </c>
      <c r="E677" s="20">
        <v>1963</v>
      </c>
      <c r="F677" s="78">
        <v>48.125</v>
      </c>
      <c r="G677" s="78">
        <v>7.148621</v>
      </c>
      <c r="H677" s="78">
        <v>0.49</v>
      </c>
      <c r="I677" s="78">
        <v>40.486377</v>
      </c>
      <c r="J677" s="53">
        <v>1913.87</v>
      </c>
      <c r="K677" s="64">
        <v>40.486377</v>
      </c>
      <c r="L677" s="53">
        <v>1913.87</v>
      </c>
      <c r="M677" s="71">
        <v>0.021154193858517037</v>
      </c>
      <c r="N677" s="57">
        <v>264.434</v>
      </c>
      <c r="O677" s="57">
        <v>5.593888098783094</v>
      </c>
      <c r="P677" s="57">
        <v>1269.2516315110222</v>
      </c>
      <c r="Q677" s="82">
        <v>335.63328592698565</v>
      </c>
    </row>
    <row r="678" spans="1:17" ht="11.25">
      <c r="A678" s="374"/>
      <c r="B678" s="20" t="s">
        <v>819</v>
      </c>
      <c r="C678" s="19" t="s">
        <v>810</v>
      </c>
      <c r="D678" s="42">
        <v>107</v>
      </c>
      <c r="E678" s="20" t="s">
        <v>105</v>
      </c>
      <c r="F678" s="78">
        <f>SUM(G678:I678)</f>
        <v>79.4</v>
      </c>
      <c r="G678" s="302">
        <v>4.89</v>
      </c>
      <c r="H678" s="302">
        <v>17.37</v>
      </c>
      <c r="I678" s="302">
        <v>57.14</v>
      </c>
      <c r="J678" s="53">
        <v>2639.07</v>
      </c>
      <c r="K678" s="64">
        <v>53.13</v>
      </c>
      <c r="L678" s="53">
        <v>2507.08</v>
      </c>
      <c r="M678" s="114">
        <f>K678/L678</f>
        <v>0.021191984300461097</v>
      </c>
      <c r="N678" s="115">
        <v>205.5</v>
      </c>
      <c r="O678" s="116">
        <f>M678*N678</f>
        <v>4.354952773744755</v>
      </c>
      <c r="P678" s="116">
        <f>M678*60*1000</f>
        <v>1271.5190580276658</v>
      </c>
      <c r="Q678" s="331">
        <f>P678*N678/1000</f>
        <v>261.2971664246853</v>
      </c>
    </row>
    <row r="679" spans="1:17" ht="11.25">
      <c r="A679" s="374"/>
      <c r="B679" s="113" t="s">
        <v>472</v>
      </c>
      <c r="C679" s="137" t="s">
        <v>462</v>
      </c>
      <c r="D679" s="126">
        <v>12</v>
      </c>
      <c r="E679" s="127">
        <v>1972</v>
      </c>
      <c r="F679" s="128">
        <v>11.3</v>
      </c>
      <c r="G679" s="128">
        <v>0</v>
      </c>
      <c r="H679" s="128">
        <v>0</v>
      </c>
      <c r="I679" s="128">
        <v>11.300001</v>
      </c>
      <c r="J679" s="129">
        <v>532.47</v>
      </c>
      <c r="K679" s="130">
        <v>11.300001</v>
      </c>
      <c r="L679" s="129">
        <v>532.47</v>
      </c>
      <c r="M679" s="131">
        <v>0.021221854752380413</v>
      </c>
      <c r="N679" s="132">
        <v>274.68</v>
      </c>
      <c r="O679" s="132">
        <v>5.829219063383852</v>
      </c>
      <c r="P679" s="132">
        <v>1273.3112851428248</v>
      </c>
      <c r="Q679" s="329">
        <v>349.75314380303115</v>
      </c>
    </row>
    <row r="680" spans="1:17" ht="11.25">
      <c r="A680" s="374"/>
      <c r="B680" s="20" t="s">
        <v>850</v>
      </c>
      <c r="C680" s="19" t="s">
        <v>832</v>
      </c>
      <c r="D680" s="42">
        <v>10</v>
      </c>
      <c r="E680" s="20">
        <v>1976</v>
      </c>
      <c r="F680" s="78">
        <v>5.9</v>
      </c>
      <c r="G680" s="78">
        <v>0.15</v>
      </c>
      <c r="H680" s="78">
        <v>0.09</v>
      </c>
      <c r="I680" s="78">
        <v>5.7</v>
      </c>
      <c r="J680" s="53">
        <v>268.02</v>
      </c>
      <c r="K680" s="64">
        <v>5.7</v>
      </c>
      <c r="L680" s="53">
        <v>268.02</v>
      </c>
      <c r="M680" s="71">
        <f>K680/L680</f>
        <v>0.021267069621670028</v>
      </c>
      <c r="N680" s="57">
        <v>308.6</v>
      </c>
      <c r="O680" s="57">
        <f>M680*N680</f>
        <v>6.563017685247371</v>
      </c>
      <c r="P680" s="57">
        <f>M680*60*1000</f>
        <v>1276.0241773002017</v>
      </c>
      <c r="Q680" s="82">
        <f>P680*N680/1000</f>
        <v>393.78106111484226</v>
      </c>
    </row>
    <row r="681" spans="1:17" ht="11.25">
      <c r="A681" s="374"/>
      <c r="B681" s="113" t="s">
        <v>517</v>
      </c>
      <c r="C681" s="38" t="s">
        <v>511</v>
      </c>
      <c r="D681" s="46">
        <v>35</v>
      </c>
      <c r="E681" s="39">
        <v>1972</v>
      </c>
      <c r="F681" s="80">
        <v>40.737</v>
      </c>
      <c r="G681" s="80">
        <v>2.601867</v>
      </c>
      <c r="H681" s="80">
        <v>5.76</v>
      </c>
      <c r="I681" s="80">
        <v>32.375134</v>
      </c>
      <c r="J681" s="55">
        <v>1516.82</v>
      </c>
      <c r="K681" s="68">
        <v>32.375134</v>
      </c>
      <c r="L681" s="55">
        <v>1516.82</v>
      </c>
      <c r="M681" s="75">
        <v>0.021344084334331038</v>
      </c>
      <c r="N681" s="61">
        <v>236.31200000000004</v>
      </c>
      <c r="O681" s="61">
        <v>5.043863257214437</v>
      </c>
      <c r="P681" s="61">
        <v>1280.6450600598623</v>
      </c>
      <c r="Q681" s="84">
        <v>302.6317954328663</v>
      </c>
    </row>
    <row r="682" spans="1:17" ht="11.25">
      <c r="A682" s="374"/>
      <c r="B682" s="20" t="s">
        <v>892</v>
      </c>
      <c r="C682" s="19" t="s">
        <v>877</v>
      </c>
      <c r="D682" s="42">
        <v>4</v>
      </c>
      <c r="E682" s="20" t="s">
        <v>105</v>
      </c>
      <c r="F682" s="78">
        <f>G682+H682+I682</f>
        <v>6.399</v>
      </c>
      <c r="G682" s="78">
        <v>0.3275</v>
      </c>
      <c r="H682" s="78">
        <v>0.64</v>
      </c>
      <c r="I682" s="78">
        <v>5.4315</v>
      </c>
      <c r="J682" s="53">
        <v>254.45</v>
      </c>
      <c r="K682" s="64">
        <f>I682</f>
        <v>5.4315</v>
      </c>
      <c r="L682" s="53">
        <f>J682</f>
        <v>254.45</v>
      </c>
      <c r="M682" s="71">
        <f>K682/L682</f>
        <v>0.021346040479465513</v>
      </c>
      <c r="N682" s="57">
        <v>171</v>
      </c>
      <c r="O682" s="57">
        <f>M682*N682</f>
        <v>3.6501729219886028</v>
      </c>
      <c r="P682" s="57">
        <f>M682*60*1000</f>
        <v>1280.7624287679307</v>
      </c>
      <c r="Q682" s="82">
        <f>P682*N682/1000</f>
        <v>219.01037531931613</v>
      </c>
    </row>
    <row r="683" spans="1:17" ht="11.25">
      <c r="A683" s="374"/>
      <c r="B683" s="113" t="s">
        <v>50</v>
      </c>
      <c r="C683" s="19" t="s">
        <v>39</v>
      </c>
      <c r="D683" s="42">
        <v>56</v>
      </c>
      <c r="E683" s="20" t="s">
        <v>28</v>
      </c>
      <c r="F683" s="78">
        <f>+G683+H683+I683</f>
        <v>54.299996</v>
      </c>
      <c r="G683" s="78">
        <v>2.042768</v>
      </c>
      <c r="H683" s="78">
        <v>0.47</v>
      </c>
      <c r="I683" s="78">
        <v>51.787228</v>
      </c>
      <c r="J683" s="53">
        <v>2422.65</v>
      </c>
      <c r="K683" s="64">
        <v>51.787228</v>
      </c>
      <c r="L683" s="53">
        <v>2422.65</v>
      </c>
      <c r="M683" s="71">
        <f>K683/L683</f>
        <v>0.02137627308938559</v>
      </c>
      <c r="N683" s="57">
        <v>247</v>
      </c>
      <c r="O683" s="57">
        <f>M683*N683</f>
        <v>5.27993945307824</v>
      </c>
      <c r="P683" s="57">
        <f>M683*60*1000</f>
        <v>1282.5763853631354</v>
      </c>
      <c r="Q683" s="82">
        <f>P683*N683/1000</f>
        <v>316.7963671846945</v>
      </c>
    </row>
    <row r="684" spans="1:17" ht="11.25">
      <c r="A684" s="374"/>
      <c r="B684" s="20" t="s">
        <v>892</v>
      </c>
      <c r="C684" s="19" t="s">
        <v>878</v>
      </c>
      <c r="D684" s="42">
        <v>9</v>
      </c>
      <c r="E684" s="20" t="s">
        <v>105</v>
      </c>
      <c r="F684" s="78">
        <f>G684+H684+I684</f>
        <v>12.3</v>
      </c>
      <c r="G684" s="78">
        <v>1.1462</v>
      </c>
      <c r="H684" s="78">
        <v>1.44</v>
      </c>
      <c r="I684" s="78">
        <v>9.7138</v>
      </c>
      <c r="J684" s="53">
        <v>454.35</v>
      </c>
      <c r="K684" s="64">
        <f>I684</f>
        <v>9.7138</v>
      </c>
      <c r="L684" s="53">
        <f>J684</f>
        <v>454.35</v>
      </c>
      <c r="M684" s="71">
        <f>K684/L684</f>
        <v>0.02137955320787939</v>
      </c>
      <c r="N684" s="57">
        <v>171</v>
      </c>
      <c r="O684" s="57">
        <f>M684*N684</f>
        <v>3.6559035985473756</v>
      </c>
      <c r="P684" s="57">
        <f>M684*60*1000</f>
        <v>1282.7731924727634</v>
      </c>
      <c r="Q684" s="82">
        <f>P684*N684/1000</f>
        <v>219.35421591284253</v>
      </c>
    </row>
    <row r="685" spans="1:17" ht="11.25">
      <c r="A685" s="374"/>
      <c r="B685" s="20" t="s">
        <v>992</v>
      </c>
      <c r="C685" s="19" t="s">
        <v>974</v>
      </c>
      <c r="D685" s="42">
        <v>22</v>
      </c>
      <c r="E685" s="20">
        <v>1981</v>
      </c>
      <c r="F685" s="78">
        <v>31.643</v>
      </c>
      <c r="G685" s="78">
        <v>3.078655</v>
      </c>
      <c r="H685" s="78">
        <v>3.52</v>
      </c>
      <c r="I685" s="78">
        <v>25.04434</v>
      </c>
      <c r="J685" s="53">
        <v>1167.51</v>
      </c>
      <c r="K685" s="64">
        <v>25.04434</v>
      </c>
      <c r="L685" s="53">
        <v>1167.51</v>
      </c>
      <c r="M685" s="71">
        <v>0.02145107108290293</v>
      </c>
      <c r="N685" s="57">
        <v>264.434</v>
      </c>
      <c r="O685" s="57">
        <v>5.672392530736354</v>
      </c>
      <c r="P685" s="57">
        <v>1287.0642649741758</v>
      </c>
      <c r="Q685" s="82">
        <v>340.34355184418126</v>
      </c>
    </row>
    <row r="686" spans="1:17" ht="11.25">
      <c r="A686" s="374"/>
      <c r="B686" s="113" t="s">
        <v>354</v>
      </c>
      <c r="C686" s="19" t="s">
        <v>346</v>
      </c>
      <c r="D686" s="42">
        <v>33</v>
      </c>
      <c r="E686" s="20">
        <v>1968</v>
      </c>
      <c r="F686" s="78">
        <f>G686+H686+I686</f>
        <v>38.31</v>
      </c>
      <c r="G686" s="78">
        <v>1.92</v>
      </c>
      <c r="H686" s="78">
        <v>5.44</v>
      </c>
      <c r="I686" s="78">
        <v>30.95</v>
      </c>
      <c r="J686" s="53">
        <v>1439.65</v>
      </c>
      <c r="K686" s="64">
        <v>30.95</v>
      </c>
      <c r="L686" s="53">
        <v>1439.65</v>
      </c>
      <c r="M686" s="71">
        <f>K686/L686</f>
        <v>0.0214982808321467</v>
      </c>
      <c r="N686" s="57">
        <v>209.8</v>
      </c>
      <c r="O686" s="57">
        <f>M686*N686*1.09</f>
        <v>4.916269857256972</v>
      </c>
      <c r="P686" s="57">
        <f>M686*60*1000</f>
        <v>1289.8968499288019</v>
      </c>
      <c r="Q686" s="82">
        <f>P686*N686/1000</f>
        <v>270.6203591150626</v>
      </c>
    </row>
    <row r="687" spans="1:17" ht="11.25">
      <c r="A687" s="374"/>
      <c r="B687" s="20" t="s">
        <v>992</v>
      </c>
      <c r="C687" s="19" t="s">
        <v>971</v>
      </c>
      <c r="D687" s="42">
        <v>22</v>
      </c>
      <c r="E687" s="20" t="s">
        <v>105</v>
      </c>
      <c r="F687" s="78">
        <v>32.227</v>
      </c>
      <c r="G687" s="78">
        <v>3.174852</v>
      </c>
      <c r="H687" s="78">
        <v>3.52</v>
      </c>
      <c r="I687" s="78">
        <v>25.53215</v>
      </c>
      <c r="J687" s="53">
        <v>1186.65</v>
      </c>
      <c r="K687" s="64">
        <v>25.53215</v>
      </c>
      <c r="L687" s="53">
        <v>1186.65</v>
      </c>
      <c r="M687" s="71">
        <v>0.0215161589348165</v>
      </c>
      <c r="N687" s="57">
        <v>264.434</v>
      </c>
      <c r="O687" s="57">
        <v>5.689603971769267</v>
      </c>
      <c r="P687" s="57">
        <v>1290.9695360889898</v>
      </c>
      <c r="Q687" s="82">
        <v>341.3762383061559</v>
      </c>
    </row>
    <row r="688" spans="1:17" ht="11.25">
      <c r="A688" s="374"/>
      <c r="B688" s="20" t="s">
        <v>786</v>
      </c>
      <c r="C688" s="19" t="s">
        <v>770</v>
      </c>
      <c r="D688" s="42">
        <v>13</v>
      </c>
      <c r="E688" s="20">
        <v>1954</v>
      </c>
      <c r="F688" s="78">
        <v>15.669</v>
      </c>
      <c r="G688" s="78">
        <v>1.713</v>
      </c>
      <c r="H688" s="78">
        <v>1.84</v>
      </c>
      <c r="I688" s="78">
        <v>12.116</v>
      </c>
      <c r="J688" s="53">
        <v>562.47</v>
      </c>
      <c r="K688" s="64">
        <v>12.116</v>
      </c>
      <c r="L688" s="53">
        <v>562.47</v>
      </c>
      <c r="M688" s="71">
        <f aca="true" t="shared" si="86" ref="M688:M697">K688/L688</f>
        <v>0.021540704393123188</v>
      </c>
      <c r="N688" s="57">
        <v>249.28</v>
      </c>
      <c r="O688" s="57">
        <f aca="true" t="shared" si="87" ref="O688:O698">M688*N688</f>
        <v>5.369666791117748</v>
      </c>
      <c r="P688" s="57">
        <f aca="true" t="shared" si="88" ref="P688:P700">M688*60*1000</f>
        <v>1292.4422635873914</v>
      </c>
      <c r="Q688" s="82">
        <f aca="true" t="shared" si="89" ref="Q688:Q697">P688*N688/1000</f>
        <v>322.18000746706497</v>
      </c>
    </row>
    <row r="689" spans="1:17" ht="11.25">
      <c r="A689" s="374"/>
      <c r="B689" s="20" t="s">
        <v>892</v>
      </c>
      <c r="C689" s="19" t="s">
        <v>879</v>
      </c>
      <c r="D689" s="42">
        <v>24</v>
      </c>
      <c r="E689" s="20" t="s">
        <v>105</v>
      </c>
      <c r="F689" s="78">
        <f>G689+H689+I689</f>
        <v>32.03</v>
      </c>
      <c r="G689" s="78">
        <v>2.2378</v>
      </c>
      <c r="H689" s="78">
        <v>3.52</v>
      </c>
      <c r="I689" s="78">
        <v>26.2722</v>
      </c>
      <c r="J689" s="53">
        <v>1219.6</v>
      </c>
      <c r="K689" s="64">
        <f>I689</f>
        <v>26.2722</v>
      </c>
      <c r="L689" s="53">
        <f>J689</f>
        <v>1219.6</v>
      </c>
      <c r="M689" s="71">
        <f t="shared" si="86"/>
        <v>0.021541653000983933</v>
      </c>
      <c r="N689" s="57">
        <v>171</v>
      </c>
      <c r="O689" s="57">
        <f t="shared" si="87"/>
        <v>3.6836226631682525</v>
      </c>
      <c r="P689" s="57">
        <f t="shared" si="88"/>
        <v>1292.499180059036</v>
      </c>
      <c r="Q689" s="82">
        <f t="shared" si="89"/>
        <v>221.01735979009516</v>
      </c>
    </row>
    <row r="690" spans="1:17" ht="11.25">
      <c r="A690" s="374"/>
      <c r="B690" s="113" t="s">
        <v>63</v>
      </c>
      <c r="C690" s="19" t="s">
        <v>55</v>
      </c>
      <c r="D690" s="42">
        <v>9</v>
      </c>
      <c r="E690" s="20">
        <v>1990</v>
      </c>
      <c r="F690" s="78">
        <f>G690+H690+I690</f>
        <v>12.123999000000001</v>
      </c>
      <c r="G690" s="78">
        <v>0.682697</v>
      </c>
      <c r="H690" s="78">
        <v>1.44</v>
      </c>
      <c r="I690" s="78">
        <v>10.001302</v>
      </c>
      <c r="J690" s="53">
        <v>464.1</v>
      </c>
      <c r="K690" s="64">
        <f>I690</f>
        <v>10.001302</v>
      </c>
      <c r="L690" s="53">
        <f>J690</f>
        <v>464.1</v>
      </c>
      <c r="M690" s="71">
        <f t="shared" si="86"/>
        <v>0.021549885800474036</v>
      </c>
      <c r="N690" s="57">
        <f>276*1.09</f>
        <v>300.84000000000003</v>
      </c>
      <c r="O690" s="57">
        <f t="shared" si="87"/>
        <v>6.48306764421461</v>
      </c>
      <c r="P690" s="57">
        <f t="shared" si="88"/>
        <v>1292.9931480284422</v>
      </c>
      <c r="Q690" s="82">
        <f t="shared" si="89"/>
        <v>388.98405865287657</v>
      </c>
    </row>
    <row r="691" spans="1:17" ht="11.25">
      <c r="A691" s="374"/>
      <c r="B691" s="113" t="s">
        <v>51</v>
      </c>
      <c r="C691" s="19" t="s">
        <v>40</v>
      </c>
      <c r="D691" s="42">
        <v>21</v>
      </c>
      <c r="E691" s="20" t="s">
        <v>28</v>
      </c>
      <c r="F691" s="78">
        <f>+G691+H691+I691</f>
        <v>26.520002</v>
      </c>
      <c r="G691" s="78">
        <v>0.966368</v>
      </c>
      <c r="H691" s="78">
        <v>3.05</v>
      </c>
      <c r="I691" s="78">
        <v>22.503634</v>
      </c>
      <c r="J691" s="53">
        <v>1043.56</v>
      </c>
      <c r="K691" s="64">
        <v>22.503634</v>
      </c>
      <c r="L691" s="53">
        <v>1043.56</v>
      </c>
      <c r="M691" s="71">
        <f t="shared" si="86"/>
        <v>0.021564293380351877</v>
      </c>
      <c r="N691" s="57">
        <v>247</v>
      </c>
      <c r="O691" s="57">
        <f t="shared" si="87"/>
        <v>5.326380464946913</v>
      </c>
      <c r="P691" s="57">
        <f t="shared" si="88"/>
        <v>1293.8576028211126</v>
      </c>
      <c r="Q691" s="82">
        <f t="shared" si="89"/>
        <v>319.5828278968148</v>
      </c>
    </row>
    <row r="692" spans="1:17" ht="11.25">
      <c r="A692" s="374"/>
      <c r="B692" s="20" t="s">
        <v>851</v>
      </c>
      <c r="C692" s="19" t="s">
        <v>836</v>
      </c>
      <c r="D692" s="42">
        <v>27</v>
      </c>
      <c r="E692" s="20">
        <v>1987</v>
      </c>
      <c r="F692" s="78">
        <v>30.4</v>
      </c>
      <c r="G692" s="78">
        <v>2.87</v>
      </c>
      <c r="H692" s="78">
        <v>3.52</v>
      </c>
      <c r="I692" s="78">
        <v>24</v>
      </c>
      <c r="J692" s="53">
        <v>1110.15</v>
      </c>
      <c r="K692" s="64">
        <v>24</v>
      </c>
      <c r="L692" s="53">
        <v>1110.15</v>
      </c>
      <c r="M692" s="71">
        <f t="shared" si="86"/>
        <v>0.02161870017565194</v>
      </c>
      <c r="N692" s="57">
        <v>308.6</v>
      </c>
      <c r="O692" s="57">
        <f t="shared" si="87"/>
        <v>6.671530874206189</v>
      </c>
      <c r="P692" s="57">
        <f t="shared" si="88"/>
        <v>1297.1220105391164</v>
      </c>
      <c r="Q692" s="82">
        <f t="shared" si="89"/>
        <v>400.29185245237136</v>
      </c>
    </row>
    <row r="693" spans="1:17" ht="11.25">
      <c r="A693" s="374"/>
      <c r="B693" s="20" t="s">
        <v>892</v>
      </c>
      <c r="C693" s="19" t="s">
        <v>880</v>
      </c>
      <c r="D693" s="42">
        <v>7</v>
      </c>
      <c r="E693" s="20" t="s">
        <v>105</v>
      </c>
      <c r="F693" s="78">
        <f>G693+H693+I693</f>
        <v>8.799999999999999</v>
      </c>
      <c r="G693" s="78">
        <v>0.7095</v>
      </c>
      <c r="H693" s="78">
        <v>0.96</v>
      </c>
      <c r="I693" s="78">
        <v>7.1305</v>
      </c>
      <c r="J693" s="53">
        <v>328.92</v>
      </c>
      <c r="K693" s="64">
        <f>I693</f>
        <v>7.1305</v>
      </c>
      <c r="L693" s="53">
        <f>J693</f>
        <v>328.92</v>
      </c>
      <c r="M693" s="71">
        <f t="shared" si="86"/>
        <v>0.02167852365316794</v>
      </c>
      <c r="N693" s="57">
        <v>171</v>
      </c>
      <c r="O693" s="57">
        <f t="shared" si="87"/>
        <v>3.707027544691718</v>
      </c>
      <c r="P693" s="57">
        <f t="shared" si="88"/>
        <v>1300.7114191900766</v>
      </c>
      <c r="Q693" s="82">
        <f t="shared" si="89"/>
        <v>222.4216526815031</v>
      </c>
    </row>
    <row r="694" spans="1:17" ht="11.25">
      <c r="A694" s="374"/>
      <c r="B694" s="113" t="s">
        <v>50</v>
      </c>
      <c r="C694" s="19" t="s">
        <v>41</v>
      </c>
      <c r="D694" s="42">
        <v>56</v>
      </c>
      <c r="E694" s="20" t="s">
        <v>28</v>
      </c>
      <c r="F694" s="78">
        <f>+G694+H694+I694</f>
        <v>55.099996</v>
      </c>
      <c r="G694" s="78">
        <v>1.766096</v>
      </c>
      <c r="H694" s="78">
        <v>0.49</v>
      </c>
      <c r="I694" s="78">
        <v>52.8439</v>
      </c>
      <c r="J694" s="53">
        <v>2431.37</v>
      </c>
      <c r="K694" s="64">
        <v>52.8439</v>
      </c>
      <c r="L694" s="53">
        <v>2431.37</v>
      </c>
      <c r="M694" s="71">
        <f t="shared" si="86"/>
        <v>0.02173420746328202</v>
      </c>
      <c r="N694" s="57">
        <v>247</v>
      </c>
      <c r="O694" s="57">
        <f t="shared" si="87"/>
        <v>5.368349243430659</v>
      </c>
      <c r="P694" s="57">
        <f t="shared" si="88"/>
        <v>1304.0524477969211</v>
      </c>
      <c r="Q694" s="82">
        <f t="shared" si="89"/>
        <v>322.1009546058395</v>
      </c>
    </row>
    <row r="695" spans="1:17" ht="11.25">
      <c r="A695" s="374"/>
      <c r="B695" s="113" t="s">
        <v>299</v>
      </c>
      <c r="C695" s="19" t="s">
        <v>283</v>
      </c>
      <c r="D695" s="42">
        <v>107</v>
      </c>
      <c r="E695" s="20">
        <v>1974</v>
      </c>
      <c r="F695" s="78">
        <v>81.05</v>
      </c>
      <c r="G695" s="78">
        <v>8.347068</v>
      </c>
      <c r="H695" s="78">
        <v>17.04</v>
      </c>
      <c r="I695" s="78">
        <f>F695-G695-H695</f>
        <v>55.662932000000005</v>
      </c>
      <c r="J695" s="53">
        <v>2559.98</v>
      </c>
      <c r="K695" s="64">
        <f>I695/J695*L695</f>
        <v>54.42572669730233</v>
      </c>
      <c r="L695" s="53">
        <v>2503.08</v>
      </c>
      <c r="M695" s="71">
        <f t="shared" si="86"/>
        <v>0.02174350268361472</v>
      </c>
      <c r="N695" s="57">
        <f>257.6*1.09</f>
        <v>280.78400000000005</v>
      </c>
      <c r="O695" s="57">
        <f t="shared" si="87"/>
        <v>6.105227657516076</v>
      </c>
      <c r="P695" s="57">
        <f t="shared" si="88"/>
        <v>1304.6101610168832</v>
      </c>
      <c r="Q695" s="82">
        <f t="shared" si="89"/>
        <v>366.3136594509646</v>
      </c>
    </row>
    <row r="696" spans="1:17" ht="11.25">
      <c r="A696" s="374"/>
      <c r="B696" s="113" t="s">
        <v>50</v>
      </c>
      <c r="C696" s="19" t="s">
        <v>42</v>
      </c>
      <c r="D696" s="42">
        <v>8</v>
      </c>
      <c r="E696" s="20" t="s">
        <v>28</v>
      </c>
      <c r="F696" s="78">
        <f>+G696+H696+I696</f>
        <v>7.874</v>
      </c>
      <c r="G696" s="78">
        <v>0</v>
      </c>
      <c r="H696" s="78">
        <v>0</v>
      </c>
      <c r="I696" s="78">
        <v>7.874</v>
      </c>
      <c r="J696" s="53">
        <v>362.04</v>
      </c>
      <c r="K696" s="64">
        <v>7.874</v>
      </c>
      <c r="L696" s="53">
        <v>362.04</v>
      </c>
      <c r="M696" s="71">
        <f t="shared" si="86"/>
        <v>0.02174897801347917</v>
      </c>
      <c r="N696" s="57">
        <v>247</v>
      </c>
      <c r="O696" s="57">
        <f t="shared" si="87"/>
        <v>5.371997569329356</v>
      </c>
      <c r="P696" s="57">
        <f t="shared" si="88"/>
        <v>1304.9386808087502</v>
      </c>
      <c r="Q696" s="82">
        <f t="shared" si="89"/>
        <v>322.3198541597613</v>
      </c>
    </row>
    <row r="697" spans="1:17" ht="11.25">
      <c r="A697" s="374"/>
      <c r="B697" s="20" t="s">
        <v>612</v>
      </c>
      <c r="C697" s="19" t="s">
        <v>599</v>
      </c>
      <c r="D697" s="42">
        <v>15</v>
      </c>
      <c r="E697" s="20" t="s">
        <v>105</v>
      </c>
      <c r="F697" s="78">
        <v>22.347</v>
      </c>
      <c r="G697" s="78">
        <v>1.9635</v>
      </c>
      <c r="H697" s="78">
        <v>2.4</v>
      </c>
      <c r="I697" s="78">
        <v>17.983500000000003</v>
      </c>
      <c r="J697" s="53"/>
      <c r="K697" s="64">
        <f>+I697</f>
        <v>17.983500000000003</v>
      </c>
      <c r="L697" s="53">
        <v>826.86</v>
      </c>
      <c r="M697" s="71">
        <f t="shared" si="86"/>
        <v>0.021749147376823166</v>
      </c>
      <c r="N697" s="57">
        <v>333.3</v>
      </c>
      <c r="O697" s="57">
        <f t="shared" si="87"/>
        <v>7.248990820695162</v>
      </c>
      <c r="P697" s="57">
        <f t="shared" si="88"/>
        <v>1304.94884260939</v>
      </c>
      <c r="Q697" s="82">
        <f t="shared" si="89"/>
        <v>434.9394492417097</v>
      </c>
    </row>
    <row r="698" spans="1:17" ht="11.25">
      <c r="A698" s="374"/>
      <c r="B698" s="113" t="s">
        <v>75</v>
      </c>
      <c r="C698" s="19" t="s">
        <v>70</v>
      </c>
      <c r="D698" s="42">
        <v>40</v>
      </c>
      <c r="E698" s="20">
        <v>1973</v>
      </c>
      <c r="F698" s="78">
        <v>50.6</v>
      </c>
      <c r="G698" s="78">
        <v>2.26</v>
      </c>
      <c r="H698" s="78">
        <v>6.4</v>
      </c>
      <c r="I698" s="78">
        <v>41.94</v>
      </c>
      <c r="J698" s="53">
        <v>1927</v>
      </c>
      <c r="K698" s="64">
        <v>41.9</v>
      </c>
      <c r="L698" s="53">
        <v>1927</v>
      </c>
      <c r="M698" s="71">
        <f>I698/L698</f>
        <v>0.02176440062272963</v>
      </c>
      <c r="N698" s="57">
        <v>225.3</v>
      </c>
      <c r="O698" s="57">
        <f t="shared" si="87"/>
        <v>4.903519460300986</v>
      </c>
      <c r="P698" s="57">
        <f t="shared" si="88"/>
        <v>1305.864037363778</v>
      </c>
      <c r="Q698" s="82">
        <f>O698*60</f>
        <v>294.21116761805916</v>
      </c>
    </row>
    <row r="699" spans="1:17" ht="11.25">
      <c r="A699" s="374"/>
      <c r="B699" s="113" t="s">
        <v>354</v>
      </c>
      <c r="C699" s="19" t="s">
        <v>341</v>
      </c>
      <c r="D699" s="42">
        <v>20</v>
      </c>
      <c r="E699" s="20">
        <v>1970</v>
      </c>
      <c r="F699" s="78">
        <f>G699+H699+I699</f>
        <v>25.3</v>
      </c>
      <c r="G699" s="78">
        <v>1.24</v>
      </c>
      <c r="H699" s="78">
        <v>3.2</v>
      </c>
      <c r="I699" s="78">
        <v>20.86</v>
      </c>
      <c r="J699" s="53">
        <v>957.46</v>
      </c>
      <c r="K699" s="64">
        <v>20.86</v>
      </c>
      <c r="L699" s="53">
        <v>957.46</v>
      </c>
      <c r="M699" s="71">
        <f>K699/L699</f>
        <v>0.021786810937271528</v>
      </c>
      <c r="N699" s="57">
        <v>209.8</v>
      </c>
      <c r="O699" s="57">
        <f>M699*N699*1.09</f>
        <v>4.982251498757129</v>
      </c>
      <c r="P699" s="57">
        <f t="shared" si="88"/>
        <v>1307.2086562362917</v>
      </c>
      <c r="Q699" s="82">
        <f>P699*N699/1000</f>
        <v>274.252376078374</v>
      </c>
    </row>
    <row r="700" spans="1:17" ht="11.25">
      <c r="A700" s="374"/>
      <c r="B700" s="20" t="s">
        <v>892</v>
      </c>
      <c r="C700" s="19" t="s">
        <v>881</v>
      </c>
      <c r="D700" s="42">
        <v>12</v>
      </c>
      <c r="E700" s="20" t="s">
        <v>105</v>
      </c>
      <c r="F700" s="78">
        <f>G700+H700+I700</f>
        <v>15.0001</v>
      </c>
      <c r="G700" s="78">
        <v>1.2281</v>
      </c>
      <c r="H700" s="78">
        <v>1.92</v>
      </c>
      <c r="I700" s="78">
        <v>11.852</v>
      </c>
      <c r="J700" s="53">
        <v>543.85</v>
      </c>
      <c r="K700" s="64">
        <f>I700</f>
        <v>11.852</v>
      </c>
      <c r="L700" s="53">
        <f>J700</f>
        <v>543.85</v>
      </c>
      <c r="M700" s="71">
        <f>K700/L700</f>
        <v>0.021792773742759952</v>
      </c>
      <c r="N700" s="57">
        <v>171</v>
      </c>
      <c r="O700" s="57">
        <f>M700*N700</f>
        <v>3.726564310011952</v>
      </c>
      <c r="P700" s="57">
        <f t="shared" si="88"/>
        <v>1307.5664245655971</v>
      </c>
      <c r="Q700" s="82">
        <f>P700*N700/1000</f>
        <v>223.59385860071708</v>
      </c>
    </row>
    <row r="701" spans="1:17" ht="11.25">
      <c r="A701" s="374"/>
      <c r="B701" s="113" t="s">
        <v>505</v>
      </c>
      <c r="C701" s="133" t="s">
        <v>499</v>
      </c>
      <c r="D701" s="134">
        <v>11</v>
      </c>
      <c r="E701" s="135">
        <v>1984</v>
      </c>
      <c r="F701" s="136">
        <v>14.604</v>
      </c>
      <c r="G701" s="136">
        <v>0.4292</v>
      </c>
      <c r="H701" s="136">
        <v>1.14</v>
      </c>
      <c r="I701" s="136">
        <v>13.0348</v>
      </c>
      <c r="J701" s="122">
        <v>597.68</v>
      </c>
      <c r="K701" s="123">
        <v>13.0348</v>
      </c>
      <c r="L701" s="122">
        <v>597.68</v>
      </c>
      <c r="M701" s="124">
        <v>0.021808994779815287</v>
      </c>
      <c r="N701" s="125">
        <v>292.19</v>
      </c>
      <c r="O701" s="125">
        <v>6.372370184714229</v>
      </c>
      <c r="P701" s="125">
        <v>1308.5396867889172</v>
      </c>
      <c r="Q701" s="332">
        <v>382.34221108285374</v>
      </c>
    </row>
    <row r="702" spans="1:17" ht="11.25">
      <c r="A702" s="374"/>
      <c r="B702" s="20" t="s">
        <v>850</v>
      </c>
      <c r="C702" s="19" t="s">
        <v>838</v>
      </c>
      <c r="D702" s="42">
        <v>12</v>
      </c>
      <c r="E702" s="20">
        <v>1961</v>
      </c>
      <c r="F702" s="78">
        <v>15.4</v>
      </c>
      <c r="G702" s="78">
        <v>1.54</v>
      </c>
      <c r="H702" s="78">
        <v>1.77</v>
      </c>
      <c r="I702" s="78">
        <v>12.13</v>
      </c>
      <c r="J702" s="53">
        <v>554.42</v>
      </c>
      <c r="K702" s="64">
        <v>12.1</v>
      </c>
      <c r="L702" s="53">
        <v>554.4</v>
      </c>
      <c r="M702" s="71">
        <f>K702/L702</f>
        <v>0.021825396825396824</v>
      </c>
      <c r="N702" s="57">
        <v>308.6</v>
      </c>
      <c r="O702" s="57">
        <f>M702*N702</f>
        <v>6.735317460317461</v>
      </c>
      <c r="P702" s="57">
        <f>M702*60*1000</f>
        <v>1309.5238095238096</v>
      </c>
      <c r="Q702" s="82">
        <f>P702*N702/1000</f>
        <v>404.1190476190477</v>
      </c>
    </row>
    <row r="703" spans="1:17" ht="11.25">
      <c r="A703" s="374"/>
      <c r="B703" s="20" t="s">
        <v>612</v>
      </c>
      <c r="C703" s="19" t="s">
        <v>600</v>
      </c>
      <c r="D703" s="42">
        <v>5</v>
      </c>
      <c r="E703" s="20" t="s">
        <v>105</v>
      </c>
      <c r="F703" s="78">
        <v>5.874</v>
      </c>
      <c r="G703" s="78">
        <v>0.255</v>
      </c>
      <c r="H703" s="78">
        <v>0.8</v>
      </c>
      <c r="I703" s="78">
        <v>4.819</v>
      </c>
      <c r="J703" s="53"/>
      <c r="K703" s="64">
        <f>+I703</f>
        <v>4.819</v>
      </c>
      <c r="L703" s="53">
        <v>220.11</v>
      </c>
      <c r="M703" s="71">
        <f>K703/L703</f>
        <v>0.021893598655217845</v>
      </c>
      <c r="N703" s="57">
        <v>333.3</v>
      </c>
      <c r="O703" s="57">
        <f>M703*N703</f>
        <v>7.297136431784108</v>
      </c>
      <c r="P703" s="57">
        <f>M703*60*1000</f>
        <v>1313.6159193130707</v>
      </c>
      <c r="Q703" s="82">
        <f>P703*N703/1000</f>
        <v>437.8281859070465</v>
      </c>
    </row>
    <row r="704" spans="1:17" ht="11.25">
      <c r="A704" s="374"/>
      <c r="B704" s="20" t="s">
        <v>786</v>
      </c>
      <c r="C704" s="19" t="s">
        <v>771</v>
      </c>
      <c r="D704" s="42">
        <v>24</v>
      </c>
      <c r="E704" s="20">
        <v>1962</v>
      </c>
      <c r="F704" s="78">
        <v>34.451</v>
      </c>
      <c r="G704" s="78">
        <v>2.072</v>
      </c>
      <c r="H704" s="78">
        <v>0.25</v>
      </c>
      <c r="I704" s="78">
        <v>32.129</v>
      </c>
      <c r="J704" s="53">
        <v>1460.33</v>
      </c>
      <c r="K704" s="64">
        <v>20.698</v>
      </c>
      <c r="L704" s="53">
        <v>940.78</v>
      </c>
      <c r="M704" s="71">
        <f>K704/L704</f>
        <v>0.022000892876124067</v>
      </c>
      <c r="N704" s="57">
        <v>249.28</v>
      </c>
      <c r="O704" s="57">
        <f>M704*N704</f>
        <v>5.484382576160208</v>
      </c>
      <c r="P704" s="57">
        <f>M704*60*1000</f>
        <v>1320.053572567444</v>
      </c>
      <c r="Q704" s="82">
        <f>P704*N704/1000</f>
        <v>329.06295456961243</v>
      </c>
    </row>
    <row r="705" spans="1:17" ht="11.25">
      <c r="A705" s="374"/>
      <c r="B705" s="113" t="s">
        <v>517</v>
      </c>
      <c r="C705" s="38" t="s">
        <v>512</v>
      </c>
      <c r="D705" s="46">
        <v>45</v>
      </c>
      <c r="E705" s="39">
        <v>1972</v>
      </c>
      <c r="F705" s="80">
        <v>51.071</v>
      </c>
      <c r="G705" s="80">
        <v>3.353556</v>
      </c>
      <c r="H705" s="80">
        <v>7.2</v>
      </c>
      <c r="I705" s="80">
        <v>40.517445</v>
      </c>
      <c r="J705" s="55">
        <v>1840.92</v>
      </c>
      <c r="K705" s="68">
        <v>40.517445</v>
      </c>
      <c r="L705" s="55">
        <v>1840.92</v>
      </c>
      <c r="M705" s="75">
        <v>0.022009345870542988</v>
      </c>
      <c r="N705" s="61">
        <v>236.31200000000004</v>
      </c>
      <c r="O705" s="61">
        <v>5.201072541359755</v>
      </c>
      <c r="P705" s="61">
        <v>1320.5607522325793</v>
      </c>
      <c r="Q705" s="84">
        <v>312.06435248158533</v>
      </c>
    </row>
    <row r="706" spans="1:17" ht="11.25">
      <c r="A706" s="374"/>
      <c r="B706" s="20" t="s">
        <v>851</v>
      </c>
      <c r="C706" s="19" t="s">
        <v>835</v>
      </c>
      <c r="D706" s="42">
        <v>24</v>
      </c>
      <c r="E706" s="20">
        <v>1963</v>
      </c>
      <c r="F706" s="78">
        <v>25.3</v>
      </c>
      <c r="G706" s="78">
        <v>2.53</v>
      </c>
      <c r="H706" s="78">
        <v>0.24</v>
      </c>
      <c r="I706" s="78">
        <v>23.52</v>
      </c>
      <c r="J706" s="53">
        <v>1066.6</v>
      </c>
      <c r="K706" s="64">
        <v>23.52</v>
      </c>
      <c r="L706" s="53">
        <v>1066.6</v>
      </c>
      <c r="M706" s="71">
        <f>K706/L706</f>
        <v>0.022051378211138197</v>
      </c>
      <c r="N706" s="57">
        <v>308.6</v>
      </c>
      <c r="O706" s="57">
        <f>M706*N706</f>
        <v>6.805055315957248</v>
      </c>
      <c r="P706" s="57">
        <f>M706*60*1000</f>
        <v>1323.0826926682919</v>
      </c>
      <c r="Q706" s="82">
        <f>P706*N706/1000</f>
        <v>408.3033189574349</v>
      </c>
    </row>
    <row r="707" spans="1:17" ht="11.25">
      <c r="A707" s="374"/>
      <c r="B707" s="20" t="s">
        <v>612</v>
      </c>
      <c r="C707" s="19" t="s">
        <v>601</v>
      </c>
      <c r="D707" s="42">
        <v>8</v>
      </c>
      <c r="E707" s="20" t="s">
        <v>105</v>
      </c>
      <c r="F707" s="78">
        <v>9.9</v>
      </c>
      <c r="G707" s="78">
        <v>0.714</v>
      </c>
      <c r="H707" s="78">
        <v>0.07</v>
      </c>
      <c r="I707" s="78">
        <v>9.116</v>
      </c>
      <c r="J707" s="53"/>
      <c r="K707" s="64">
        <f>+I707</f>
        <v>9.116</v>
      </c>
      <c r="L707" s="53">
        <v>412.72</v>
      </c>
      <c r="M707" s="71">
        <f>K707/L707</f>
        <v>0.022087613878658652</v>
      </c>
      <c r="N707" s="57">
        <v>333.3</v>
      </c>
      <c r="O707" s="57">
        <f>M707*N707</f>
        <v>7.361801705756929</v>
      </c>
      <c r="P707" s="57">
        <f>M707*60*1000</f>
        <v>1325.256832719519</v>
      </c>
      <c r="Q707" s="82">
        <f>P707*N707/1000</f>
        <v>441.7081023454157</v>
      </c>
    </row>
    <row r="708" spans="1:17" ht="11.25">
      <c r="A708" s="374"/>
      <c r="B708" s="20" t="s">
        <v>851</v>
      </c>
      <c r="C708" s="19" t="s">
        <v>833</v>
      </c>
      <c r="D708" s="42">
        <v>56</v>
      </c>
      <c r="E708" s="20">
        <v>1965</v>
      </c>
      <c r="F708" s="78">
        <v>58.3</v>
      </c>
      <c r="G708" s="78">
        <v>5.4</v>
      </c>
      <c r="H708" s="78">
        <v>0.54</v>
      </c>
      <c r="I708" s="78">
        <v>52.29</v>
      </c>
      <c r="J708" s="53">
        <v>2355.17</v>
      </c>
      <c r="K708" s="64">
        <v>47.49</v>
      </c>
      <c r="L708" s="53">
        <v>2138.36</v>
      </c>
      <c r="M708" s="71">
        <f>K708/L708</f>
        <v>0.022208608466301277</v>
      </c>
      <c r="N708" s="57">
        <v>308.6</v>
      </c>
      <c r="O708" s="57">
        <f>M708*N708</f>
        <v>6.853576572700574</v>
      </c>
      <c r="P708" s="57">
        <f>M708*60*1000</f>
        <v>1332.5165079780766</v>
      </c>
      <c r="Q708" s="82">
        <f>P708*N708/1000</f>
        <v>411.21459436203446</v>
      </c>
    </row>
    <row r="709" spans="1:17" ht="11.25">
      <c r="A709" s="374"/>
      <c r="B709" s="113" t="s">
        <v>472</v>
      </c>
      <c r="C709" s="137" t="s">
        <v>463</v>
      </c>
      <c r="D709" s="126">
        <v>8</v>
      </c>
      <c r="E709" s="127">
        <v>1966</v>
      </c>
      <c r="F709" s="128">
        <v>8.76</v>
      </c>
      <c r="G709" s="128">
        <v>0</v>
      </c>
      <c r="H709" s="128">
        <v>0</v>
      </c>
      <c r="I709" s="128">
        <v>8.76</v>
      </c>
      <c r="J709" s="129">
        <v>393.89</v>
      </c>
      <c r="K709" s="130">
        <v>8.76</v>
      </c>
      <c r="L709" s="129">
        <v>393.89</v>
      </c>
      <c r="M709" s="131">
        <v>0.022239711594607633</v>
      </c>
      <c r="N709" s="132">
        <v>264.1</v>
      </c>
      <c r="O709" s="132">
        <v>5.873507832135877</v>
      </c>
      <c r="P709" s="132">
        <v>1334.3826956764578</v>
      </c>
      <c r="Q709" s="329">
        <v>352.41046992815257</v>
      </c>
    </row>
    <row r="710" spans="1:17" ht="11.25">
      <c r="A710" s="374"/>
      <c r="B710" s="20" t="s">
        <v>992</v>
      </c>
      <c r="C710" s="19" t="s">
        <v>975</v>
      </c>
      <c r="D710" s="42">
        <v>60</v>
      </c>
      <c r="E710" s="20">
        <v>1981</v>
      </c>
      <c r="F710" s="78">
        <v>90.904</v>
      </c>
      <c r="G710" s="78">
        <v>11.126846</v>
      </c>
      <c r="H710" s="78">
        <v>9.6</v>
      </c>
      <c r="I710" s="78">
        <v>70.17717</v>
      </c>
      <c r="J710" s="53">
        <v>3139.2</v>
      </c>
      <c r="K710" s="64">
        <v>70.17717</v>
      </c>
      <c r="L710" s="53">
        <v>3139.2</v>
      </c>
      <c r="M710" s="71">
        <v>0.0223551127675841</v>
      </c>
      <c r="N710" s="57">
        <v>264.434</v>
      </c>
      <c r="O710" s="57">
        <v>5.911451889583335</v>
      </c>
      <c r="P710" s="57">
        <v>1341.306766055046</v>
      </c>
      <c r="Q710" s="82">
        <v>354.6871133750001</v>
      </c>
    </row>
    <row r="711" spans="1:17" ht="11.25">
      <c r="A711" s="374"/>
      <c r="B711" s="113" t="s">
        <v>517</v>
      </c>
      <c r="C711" s="38" t="s">
        <v>513</v>
      </c>
      <c r="D711" s="46">
        <v>19</v>
      </c>
      <c r="E711" s="39">
        <v>1978</v>
      </c>
      <c r="F711" s="80">
        <v>28.18</v>
      </c>
      <c r="G711" s="80">
        <v>1.248225</v>
      </c>
      <c r="H711" s="80">
        <v>3.2</v>
      </c>
      <c r="I711" s="80">
        <v>23.731774</v>
      </c>
      <c r="J711" s="55">
        <v>1059.15</v>
      </c>
      <c r="K711" s="68">
        <v>23.731774</v>
      </c>
      <c r="L711" s="55">
        <v>1059.15</v>
      </c>
      <c r="M711" s="75">
        <v>0.02240643346079403</v>
      </c>
      <c r="N711" s="61">
        <v>236.31200000000004</v>
      </c>
      <c r="O711" s="61">
        <v>5.29490910398716</v>
      </c>
      <c r="P711" s="61">
        <v>1344.386007647642</v>
      </c>
      <c r="Q711" s="84">
        <v>317.6945462392296</v>
      </c>
    </row>
    <row r="712" spans="1:17" ht="11.25">
      <c r="A712" s="374"/>
      <c r="B712" s="113" t="s">
        <v>171</v>
      </c>
      <c r="C712" s="19" t="s">
        <v>161</v>
      </c>
      <c r="D712" s="42">
        <v>20</v>
      </c>
      <c r="E712" s="20">
        <v>1984</v>
      </c>
      <c r="F712" s="78">
        <f>G712+H712+I712</f>
        <v>28.262</v>
      </c>
      <c r="G712" s="78">
        <v>1.581</v>
      </c>
      <c r="H712" s="78">
        <v>3.2</v>
      </c>
      <c r="I712" s="78">
        <v>23.481</v>
      </c>
      <c r="J712" s="53">
        <v>1044.93</v>
      </c>
      <c r="K712" s="64">
        <v>23.481</v>
      </c>
      <c r="L712" s="53">
        <v>1044.93</v>
      </c>
      <c r="M712" s="71">
        <f>K712/L712</f>
        <v>0.02247136171800982</v>
      </c>
      <c r="N712" s="57">
        <v>242.4</v>
      </c>
      <c r="O712" s="57">
        <f>M712*N712</f>
        <v>5.447058080445581</v>
      </c>
      <c r="P712" s="57">
        <f>M712*60*1000</f>
        <v>1348.281703080589</v>
      </c>
      <c r="Q712" s="82">
        <f>P712*N712/1000</f>
        <v>326.82348482673484</v>
      </c>
    </row>
    <row r="713" spans="1:17" ht="11.25">
      <c r="A713" s="374"/>
      <c r="B713" s="20" t="s">
        <v>786</v>
      </c>
      <c r="C713" s="19" t="s">
        <v>772</v>
      </c>
      <c r="D713" s="42">
        <v>5</v>
      </c>
      <c r="E713" s="20">
        <v>1963</v>
      </c>
      <c r="F713" s="78">
        <v>39.539</v>
      </c>
      <c r="G713" s="78">
        <v>3.398</v>
      </c>
      <c r="H713" s="78">
        <v>0.65</v>
      </c>
      <c r="I713" s="78">
        <v>35.491</v>
      </c>
      <c r="J713" s="53">
        <v>1573.98</v>
      </c>
      <c r="K713" s="64">
        <v>35.491</v>
      </c>
      <c r="L713" s="53">
        <v>1573.98</v>
      </c>
      <c r="M713" s="71">
        <f>K713/L713</f>
        <v>0.022548571138133904</v>
      </c>
      <c r="N713" s="57">
        <v>249.28</v>
      </c>
      <c r="O713" s="57">
        <f>M713*N713</f>
        <v>5.62090781331402</v>
      </c>
      <c r="P713" s="57">
        <f>M713*60*1000</f>
        <v>1352.9142682880342</v>
      </c>
      <c r="Q713" s="82">
        <f>P713*N713/1000</f>
        <v>337.2544687988412</v>
      </c>
    </row>
    <row r="714" spans="1:17" ht="11.25">
      <c r="A714" s="374"/>
      <c r="B714" s="20" t="s">
        <v>851</v>
      </c>
      <c r="C714" s="19" t="s">
        <v>834</v>
      </c>
      <c r="D714" s="42">
        <v>12</v>
      </c>
      <c r="E714" s="20">
        <v>1959</v>
      </c>
      <c r="F714" s="78">
        <v>13.4</v>
      </c>
      <c r="G714" s="78">
        <v>0.87</v>
      </c>
      <c r="H714" s="78">
        <v>0.61</v>
      </c>
      <c r="I714" s="78">
        <v>11.9</v>
      </c>
      <c r="J714" s="53">
        <v>527.71</v>
      </c>
      <c r="K714" s="64">
        <v>11.9</v>
      </c>
      <c r="L714" s="53">
        <v>527.71</v>
      </c>
      <c r="M714" s="71">
        <f>K714/L714</f>
        <v>0.022550264349737545</v>
      </c>
      <c r="N714" s="57">
        <v>308.6</v>
      </c>
      <c r="O714" s="57">
        <f>M714*N714</f>
        <v>6.959011578329007</v>
      </c>
      <c r="P714" s="57">
        <f>M714*60*1000</f>
        <v>1353.0158609842526</v>
      </c>
      <c r="Q714" s="82">
        <f>P714*N714/1000</f>
        <v>417.5406946997404</v>
      </c>
    </row>
    <row r="715" spans="1:17" ht="11.25">
      <c r="A715" s="374"/>
      <c r="B715" s="113" t="s">
        <v>171</v>
      </c>
      <c r="C715" s="19" t="s">
        <v>167</v>
      </c>
      <c r="D715" s="42">
        <v>20</v>
      </c>
      <c r="E715" s="20">
        <v>1980</v>
      </c>
      <c r="F715" s="78">
        <f>G715+H715+I715</f>
        <v>28.941000000000003</v>
      </c>
      <c r="G715" s="78">
        <v>2.244</v>
      </c>
      <c r="H715" s="78">
        <v>3.2</v>
      </c>
      <c r="I715" s="78">
        <v>23.497</v>
      </c>
      <c r="J715" s="53">
        <v>1039.5</v>
      </c>
      <c r="K715" s="64">
        <v>23.497</v>
      </c>
      <c r="L715" s="53">
        <v>1039.5</v>
      </c>
      <c r="M715" s="71">
        <f>K715/L715</f>
        <v>0.022604136604136606</v>
      </c>
      <c r="N715" s="57">
        <v>242.4</v>
      </c>
      <c r="O715" s="57">
        <f>M715*N715</f>
        <v>5.479242712842713</v>
      </c>
      <c r="P715" s="57">
        <f>M715*60*1000</f>
        <v>1356.2481962481963</v>
      </c>
      <c r="Q715" s="82">
        <f>P715*N715/1000</f>
        <v>328.7545627705628</v>
      </c>
    </row>
    <row r="716" spans="1:17" ht="11.25">
      <c r="A716" s="374"/>
      <c r="B716" s="20" t="s">
        <v>992</v>
      </c>
      <c r="C716" s="19" t="s">
        <v>976</v>
      </c>
      <c r="D716" s="42">
        <v>33</v>
      </c>
      <c r="E716" s="20">
        <v>1958</v>
      </c>
      <c r="F716" s="78">
        <v>31.597</v>
      </c>
      <c r="G716" s="78">
        <v>3.422207</v>
      </c>
      <c r="H716" s="78">
        <v>0</v>
      </c>
      <c r="I716" s="78">
        <v>28.174793</v>
      </c>
      <c r="J716" s="53">
        <v>1237.47</v>
      </c>
      <c r="K716" s="64">
        <v>28.174793</v>
      </c>
      <c r="L716" s="53">
        <v>1237.47</v>
      </c>
      <c r="M716" s="71">
        <v>0.022768061447954294</v>
      </c>
      <c r="N716" s="57">
        <v>264.434</v>
      </c>
      <c r="O716" s="57">
        <v>6.020649560928346</v>
      </c>
      <c r="P716" s="57">
        <v>1366.0836868772576</v>
      </c>
      <c r="Q716" s="82">
        <v>361.2389736557008</v>
      </c>
    </row>
    <row r="717" spans="1:17" ht="11.25">
      <c r="A717" s="374"/>
      <c r="B717" s="20" t="s">
        <v>992</v>
      </c>
      <c r="C717" s="19" t="s">
        <v>977</v>
      </c>
      <c r="D717" s="42">
        <v>24</v>
      </c>
      <c r="E717" s="20">
        <v>1959</v>
      </c>
      <c r="F717" s="78">
        <v>33.915</v>
      </c>
      <c r="G717" s="78">
        <v>3.757814</v>
      </c>
      <c r="H717" s="78">
        <v>0</v>
      </c>
      <c r="I717" s="78">
        <v>30.157183</v>
      </c>
      <c r="J717" s="53">
        <v>1321.74</v>
      </c>
      <c r="K717" s="64">
        <v>30.157183</v>
      </c>
      <c r="L717" s="53">
        <v>1321.74</v>
      </c>
      <c r="M717" s="71">
        <v>0.022816274759029764</v>
      </c>
      <c r="N717" s="57">
        <v>264.434</v>
      </c>
      <c r="O717" s="57">
        <v>6.0333987996292775</v>
      </c>
      <c r="P717" s="57">
        <v>1368.976485541786</v>
      </c>
      <c r="Q717" s="82">
        <v>362.00392797775663</v>
      </c>
    </row>
    <row r="718" spans="1:17" ht="11.25">
      <c r="A718" s="374"/>
      <c r="B718" s="113" t="s">
        <v>171</v>
      </c>
      <c r="C718" s="19" t="s">
        <v>166</v>
      </c>
      <c r="D718" s="42">
        <v>20</v>
      </c>
      <c r="E718" s="20">
        <v>1984</v>
      </c>
      <c r="F718" s="78">
        <f>G718+H718+I718</f>
        <v>29.433</v>
      </c>
      <c r="G718" s="78">
        <v>1.989</v>
      </c>
      <c r="H718" s="78">
        <v>3.2</v>
      </c>
      <c r="I718" s="78">
        <v>24.244</v>
      </c>
      <c r="J718" s="53">
        <v>1062.2</v>
      </c>
      <c r="K718" s="64">
        <v>24.244</v>
      </c>
      <c r="L718" s="53">
        <v>1062.2</v>
      </c>
      <c r="M718" s="71">
        <f aca="true" t="shared" si="90" ref="M718:M725">K718/L718</f>
        <v>0.022824326868762942</v>
      </c>
      <c r="N718" s="57">
        <v>242.4</v>
      </c>
      <c r="O718" s="57">
        <f aca="true" t="shared" si="91" ref="O718:O728">M718*N718</f>
        <v>5.532616832988137</v>
      </c>
      <c r="P718" s="57">
        <f aca="true" t="shared" si="92" ref="P718:P728">M718*60*1000</f>
        <v>1369.4596121257764</v>
      </c>
      <c r="Q718" s="82">
        <f aca="true" t="shared" si="93" ref="Q718:Q725">P718*N718/1000</f>
        <v>331.9570099792882</v>
      </c>
    </row>
    <row r="719" spans="1:17" ht="11.25">
      <c r="A719" s="374"/>
      <c r="B719" s="113" t="s">
        <v>171</v>
      </c>
      <c r="C719" s="19" t="s">
        <v>164</v>
      </c>
      <c r="D719" s="42">
        <v>20</v>
      </c>
      <c r="E719" s="20">
        <v>1984</v>
      </c>
      <c r="F719" s="78">
        <f>G719+H719+I719</f>
        <v>29.301</v>
      </c>
      <c r="G719" s="78">
        <v>1.683</v>
      </c>
      <c r="H719" s="78">
        <v>3.2</v>
      </c>
      <c r="I719" s="78">
        <v>24.418</v>
      </c>
      <c r="J719" s="53">
        <v>1065.45</v>
      </c>
      <c r="K719" s="64">
        <v>24.418</v>
      </c>
      <c r="L719" s="53">
        <v>1065.45</v>
      </c>
      <c r="M719" s="71">
        <f t="shared" si="90"/>
        <v>0.022918015861842413</v>
      </c>
      <c r="N719" s="57">
        <v>242.4</v>
      </c>
      <c r="O719" s="57">
        <f t="shared" si="91"/>
        <v>5.555327044910601</v>
      </c>
      <c r="P719" s="57">
        <f t="shared" si="92"/>
        <v>1375.080951710545</v>
      </c>
      <c r="Q719" s="82">
        <f t="shared" si="93"/>
        <v>333.3196226946361</v>
      </c>
    </row>
    <row r="720" spans="1:17" ht="11.25">
      <c r="A720" s="374"/>
      <c r="B720" s="20" t="s">
        <v>786</v>
      </c>
      <c r="C720" s="19" t="s">
        <v>773</v>
      </c>
      <c r="D720" s="42">
        <v>12</v>
      </c>
      <c r="E720" s="20">
        <v>1967</v>
      </c>
      <c r="F720" s="78">
        <v>20.74</v>
      </c>
      <c r="G720" s="78">
        <v>1.484</v>
      </c>
      <c r="H720" s="78">
        <v>0.12</v>
      </c>
      <c r="I720" s="78">
        <v>19.136</v>
      </c>
      <c r="J720" s="53">
        <v>834.72</v>
      </c>
      <c r="K720" s="64">
        <v>12.63</v>
      </c>
      <c r="L720" s="53">
        <v>550.92</v>
      </c>
      <c r="M720" s="71">
        <f t="shared" si="90"/>
        <v>0.022925288608146376</v>
      </c>
      <c r="N720" s="57">
        <v>249.28</v>
      </c>
      <c r="O720" s="57">
        <f t="shared" si="91"/>
        <v>5.714815944238729</v>
      </c>
      <c r="P720" s="57">
        <f t="shared" si="92"/>
        <v>1375.5173164887826</v>
      </c>
      <c r="Q720" s="82">
        <f t="shared" si="93"/>
        <v>342.88895665432375</v>
      </c>
    </row>
    <row r="721" spans="1:17" ht="11.25">
      <c r="A721" s="374"/>
      <c r="B721" s="113" t="s">
        <v>171</v>
      </c>
      <c r="C721" s="19" t="s">
        <v>168</v>
      </c>
      <c r="D721" s="42">
        <v>20</v>
      </c>
      <c r="E721" s="20">
        <v>1983</v>
      </c>
      <c r="F721" s="78">
        <f>G721+H721+I721</f>
        <v>28.133000000000003</v>
      </c>
      <c r="G721" s="78">
        <v>1.438</v>
      </c>
      <c r="H721" s="78">
        <v>3.2</v>
      </c>
      <c r="I721" s="78">
        <v>23.495</v>
      </c>
      <c r="J721" s="53">
        <v>1023.95</v>
      </c>
      <c r="K721" s="64">
        <v>23.495</v>
      </c>
      <c r="L721" s="53">
        <v>1023.95</v>
      </c>
      <c r="M721" s="71">
        <f t="shared" si="90"/>
        <v>0.02294545632110943</v>
      </c>
      <c r="N721" s="57">
        <v>242.4</v>
      </c>
      <c r="O721" s="57">
        <f t="shared" si="91"/>
        <v>5.561978612236926</v>
      </c>
      <c r="P721" s="57">
        <f t="shared" si="92"/>
        <v>1376.7273792665658</v>
      </c>
      <c r="Q721" s="82">
        <f t="shared" si="93"/>
        <v>333.71871673421555</v>
      </c>
    </row>
    <row r="722" spans="1:17" ht="11.25">
      <c r="A722" s="374"/>
      <c r="B722" s="20" t="s">
        <v>786</v>
      </c>
      <c r="C722" s="19" t="s">
        <v>774</v>
      </c>
      <c r="D722" s="42">
        <v>6</v>
      </c>
      <c r="E722" s="20">
        <v>1967</v>
      </c>
      <c r="F722" s="78">
        <v>9.134</v>
      </c>
      <c r="G722" s="78"/>
      <c r="H722" s="78"/>
      <c r="I722" s="78">
        <v>9.134</v>
      </c>
      <c r="J722" s="53">
        <v>395.49</v>
      </c>
      <c r="K722" s="64">
        <v>7.888</v>
      </c>
      <c r="L722" s="53">
        <v>341.55</v>
      </c>
      <c r="M722" s="71">
        <f t="shared" si="90"/>
        <v>0.023094715268628312</v>
      </c>
      <c r="N722" s="57">
        <v>249.28</v>
      </c>
      <c r="O722" s="57">
        <f t="shared" si="91"/>
        <v>5.757050622163666</v>
      </c>
      <c r="P722" s="57">
        <f t="shared" si="92"/>
        <v>1385.6829161176986</v>
      </c>
      <c r="Q722" s="82">
        <f t="shared" si="93"/>
        <v>345.4230373298199</v>
      </c>
    </row>
    <row r="723" spans="1:17" ht="11.25">
      <c r="A723" s="374"/>
      <c r="B723" s="113" t="s">
        <v>171</v>
      </c>
      <c r="C723" s="19" t="s">
        <v>170</v>
      </c>
      <c r="D723" s="42">
        <v>20</v>
      </c>
      <c r="E723" s="20">
        <v>1982</v>
      </c>
      <c r="F723" s="78">
        <f>G723+H723+I723</f>
        <v>28.626</v>
      </c>
      <c r="G723" s="78">
        <v>1.53</v>
      </c>
      <c r="H723" s="78">
        <v>3.2</v>
      </c>
      <c r="I723" s="78">
        <v>23.896</v>
      </c>
      <c r="J723" s="53">
        <v>1027.75</v>
      </c>
      <c r="K723" s="64">
        <v>23.896</v>
      </c>
      <c r="L723" s="53">
        <v>1027.75</v>
      </c>
      <c r="M723" s="71">
        <f t="shared" si="90"/>
        <v>0.02325079056190708</v>
      </c>
      <c r="N723" s="57">
        <v>242.4</v>
      </c>
      <c r="O723" s="57">
        <f t="shared" si="91"/>
        <v>5.635991632206276</v>
      </c>
      <c r="P723" s="57">
        <f t="shared" si="92"/>
        <v>1395.0474337144246</v>
      </c>
      <c r="Q723" s="82">
        <f t="shared" si="93"/>
        <v>338.1594979323765</v>
      </c>
    </row>
    <row r="724" spans="1:17" ht="11.25">
      <c r="A724" s="374"/>
      <c r="B724" s="20" t="s">
        <v>819</v>
      </c>
      <c r="C724" s="19" t="s">
        <v>811</v>
      </c>
      <c r="D724" s="42">
        <v>31</v>
      </c>
      <c r="E724" s="20" t="s">
        <v>105</v>
      </c>
      <c r="F724" s="78">
        <f>SUM(G724:I724)</f>
        <v>37.510000000000005</v>
      </c>
      <c r="G724" s="78">
        <v>1.28</v>
      </c>
      <c r="H724" s="78">
        <v>2.53</v>
      </c>
      <c r="I724" s="78">
        <v>33.7</v>
      </c>
      <c r="J724" s="53">
        <v>1226.64</v>
      </c>
      <c r="K724" s="64">
        <v>28.03</v>
      </c>
      <c r="L724" s="53">
        <v>1202.59</v>
      </c>
      <c r="M724" s="114">
        <f t="shared" si="90"/>
        <v>0.023308026842065878</v>
      </c>
      <c r="N724" s="115">
        <v>205.5</v>
      </c>
      <c r="O724" s="116">
        <f t="shared" si="91"/>
        <v>4.789799516044538</v>
      </c>
      <c r="P724" s="116">
        <f t="shared" si="92"/>
        <v>1398.4816105239527</v>
      </c>
      <c r="Q724" s="331">
        <f t="shared" si="93"/>
        <v>287.3879709626723</v>
      </c>
    </row>
    <row r="725" spans="1:17" ht="11.25">
      <c r="A725" s="374"/>
      <c r="B725" s="113" t="s">
        <v>172</v>
      </c>
      <c r="C725" s="19" t="s">
        <v>182</v>
      </c>
      <c r="D725" s="42">
        <v>8</v>
      </c>
      <c r="E725" s="20">
        <v>1981</v>
      </c>
      <c r="F725" s="78">
        <v>10.644</v>
      </c>
      <c r="G725" s="78">
        <v>0.904</v>
      </c>
      <c r="H725" s="78">
        <v>1.28</v>
      </c>
      <c r="I725" s="78">
        <v>8.46</v>
      </c>
      <c r="J725" s="53">
        <v>362.67</v>
      </c>
      <c r="K725" s="64">
        <v>8.46</v>
      </c>
      <c r="L725" s="53">
        <v>362.7</v>
      </c>
      <c r="M725" s="71">
        <f t="shared" si="90"/>
        <v>0.02332506203473946</v>
      </c>
      <c r="N725" s="57">
        <v>198.7</v>
      </c>
      <c r="O725" s="57">
        <f t="shared" si="91"/>
        <v>4.63468982630273</v>
      </c>
      <c r="P725" s="57">
        <f t="shared" si="92"/>
        <v>1399.5037220843676</v>
      </c>
      <c r="Q725" s="82">
        <f t="shared" si="93"/>
        <v>278.08138957816385</v>
      </c>
    </row>
    <row r="726" spans="1:17" ht="11.25">
      <c r="A726" s="374"/>
      <c r="B726" s="113" t="s">
        <v>75</v>
      </c>
      <c r="C726" s="19" t="s">
        <v>71</v>
      </c>
      <c r="D726" s="42">
        <v>33</v>
      </c>
      <c r="E726" s="20">
        <v>1989</v>
      </c>
      <c r="F726" s="78">
        <v>51.7</v>
      </c>
      <c r="G726" s="78">
        <v>2.96</v>
      </c>
      <c r="H726" s="78">
        <v>5.28</v>
      </c>
      <c r="I726" s="78">
        <v>43.46</v>
      </c>
      <c r="J726" s="53">
        <v>1863</v>
      </c>
      <c r="K726" s="64">
        <v>43.46</v>
      </c>
      <c r="L726" s="53">
        <v>1863</v>
      </c>
      <c r="M726" s="71">
        <f>I726/L726</f>
        <v>0.023327965646806226</v>
      </c>
      <c r="N726" s="57">
        <v>225.3</v>
      </c>
      <c r="O726" s="57">
        <f t="shared" si="91"/>
        <v>5.2557906602254425</v>
      </c>
      <c r="P726" s="57">
        <f t="shared" si="92"/>
        <v>1399.6779388083735</v>
      </c>
      <c r="Q726" s="82">
        <f>O726*60</f>
        <v>315.34743961352655</v>
      </c>
    </row>
    <row r="727" spans="1:17" ht="11.25">
      <c r="A727" s="374"/>
      <c r="B727" s="20" t="s">
        <v>819</v>
      </c>
      <c r="C727" s="19" t="s">
        <v>812</v>
      </c>
      <c r="D727" s="42">
        <v>20</v>
      </c>
      <c r="E727" s="20" t="s">
        <v>105</v>
      </c>
      <c r="F727" s="78">
        <f>SUM(G727:I727)</f>
        <v>28.799999999999997</v>
      </c>
      <c r="G727" s="78">
        <v>1.07</v>
      </c>
      <c r="H727" s="78">
        <v>3.26</v>
      </c>
      <c r="I727" s="78">
        <v>24.47</v>
      </c>
      <c r="J727" s="53">
        <v>1042.41</v>
      </c>
      <c r="K727" s="64">
        <v>24.47</v>
      </c>
      <c r="L727" s="53">
        <v>1042.41</v>
      </c>
      <c r="M727" s="114">
        <f>K727/L727</f>
        <v>0.023474448633455162</v>
      </c>
      <c r="N727" s="115">
        <v>205.5</v>
      </c>
      <c r="O727" s="116">
        <f t="shared" si="91"/>
        <v>4.823999194175036</v>
      </c>
      <c r="P727" s="116">
        <f t="shared" si="92"/>
        <v>1408.4669180073097</v>
      </c>
      <c r="Q727" s="331">
        <f>P727*N727/1000</f>
        <v>289.43995165050217</v>
      </c>
    </row>
    <row r="728" spans="1:17" ht="11.25">
      <c r="A728" s="374"/>
      <c r="B728" s="20" t="s">
        <v>934</v>
      </c>
      <c r="C728" s="19" t="s">
        <v>923</v>
      </c>
      <c r="D728" s="42">
        <v>12</v>
      </c>
      <c r="E728" s="20">
        <v>1992</v>
      </c>
      <c r="F728" s="78">
        <f>SUM(I728+H728+G728)</f>
        <v>15.695</v>
      </c>
      <c r="G728" s="78">
        <v>0.816</v>
      </c>
      <c r="H728" s="78">
        <v>1.92</v>
      </c>
      <c r="I728" s="78">
        <v>12.959</v>
      </c>
      <c r="J728" s="53">
        <v>551.06</v>
      </c>
      <c r="K728" s="64">
        <v>12.959</v>
      </c>
      <c r="L728" s="53">
        <v>551.06</v>
      </c>
      <c r="M728" s="71">
        <f>K728/L728</f>
        <v>0.02351649548143578</v>
      </c>
      <c r="N728" s="57">
        <v>206.56</v>
      </c>
      <c r="O728" s="57">
        <f t="shared" si="91"/>
        <v>4.857567306645374</v>
      </c>
      <c r="P728" s="57">
        <f t="shared" si="92"/>
        <v>1410.9897288861468</v>
      </c>
      <c r="Q728" s="82">
        <f>P728*N728/1000</f>
        <v>291.4540383987225</v>
      </c>
    </row>
    <row r="729" spans="1:17" ht="11.25">
      <c r="A729" s="374"/>
      <c r="B729" s="113" t="s">
        <v>505</v>
      </c>
      <c r="C729" s="133" t="s">
        <v>500</v>
      </c>
      <c r="D729" s="134">
        <v>12</v>
      </c>
      <c r="E729" s="135">
        <v>1965</v>
      </c>
      <c r="F729" s="136">
        <v>17.02</v>
      </c>
      <c r="G729" s="136">
        <v>0</v>
      </c>
      <c r="H729" s="136">
        <v>0</v>
      </c>
      <c r="I729" s="136">
        <v>17.02</v>
      </c>
      <c r="J729" s="122">
        <v>722.22</v>
      </c>
      <c r="K729" s="123">
        <v>17.02</v>
      </c>
      <c r="L729" s="122">
        <v>722.22</v>
      </c>
      <c r="M729" s="124">
        <v>0.02356622635761956</v>
      </c>
      <c r="N729" s="125">
        <v>292.19</v>
      </c>
      <c r="O729" s="125">
        <v>6.885815679432859</v>
      </c>
      <c r="P729" s="125">
        <v>1413.9735814571736</v>
      </c>
      <c r="Q729" s="332">
        <v>413.14894076597153</v>
      </c>
    </row>
    <row r="730" spans="1:17" ht="11.25">
      <c r="A730" s="374"/>
      <c r="B730" s="20" t="s">
        <v>934</v>
      </c>
      <c r="C730" s="19" t="s">
        <v>914</v>
      </c>
      <c r="D730" s="42">
        <v>22</v>
      </c>
      <c r="E730" s="20">
        <v>1982</v>
      </c>
      <c r="F730" s="78">
        <f>SUM(I730+H730+G730)</f>
        <v>32.668</v>
      </c>
      <c r="G730" s="78">
        <v>1.944</v>
      </c>
      <c r="H730" s="78">
        <v>3.52</v>
      </c>
      <c r="I730" s="78">
        <v>27.204</v>
      </c>
      <c r="J730" s="53">
        <v>1153.74</v>
      </c>
      <c r="K730" s="64">
        <v>27.204</v>
      </c>
      <c r="L730" s="53">
        <v>1153.74</v>
      </c>
      <c r="M730" s="71">
        <f>K730/L730</f>
        <v>0.023578969265172396</v>
      </c>
      <c r="N730" s="57">
        <v>206.56</v>
      </c>
      <c r="O730" s="57">
        <f>M730*N730</f>
        <v>4.87047189141401</v>
      </c>
      <c r="P730" s="57">
        <f>M730*60*1000</f>
        <v>1414.7381559103437</v>
      </c>
      <c r="Q730" s="82">
        <f>P730*N730/1000</f>
        <v>292.2283134848406</v>
      </c>
    </row>
    <row r="731" spans="1:17" ht="11.25">
      <c r="A731" s="374"/>
      <c r="B731" s="20" t="s">
        <v>786</v>
      </c>
      <c r="C731" s="19" t="s">
        <v>775</v>
      </c>
      <c r="D731" s="42">
        <v>6</v>
      </c>
      <c r="E731" s="20">
        <v>1925</v>
      </c>
      <c r="F731" s="78">
        <v>8.971</v>
      </c>
      <c r="G731" s="78">
        <v>0.221</v>
      </c>
      <c r="H731" s="78">
        <v>0.06</v>
      </c>
      <c r="I731" s="78">
        <v>8.69</v>
      </c>
      <c r="J731" s="53">
        <v>368.39</v>
      </c>
      <c r="K731" s="64">
        <v>2.951</v>
      </c>
      <c r="L731" s="53">
        <v>125.08</v>
      </c>
      <c r="M731" s="71">
        <f>K731/L731</f>
        <v>0.023592900543652064</v>
      </c>
      <c r="N731" s="57">
        <v>249.28</v>
      </c>
      <c r="O731" s="57">
        <f>M731*N731</f>
        <v>5.881238247521587</v>
      </c>
      <c r="P731" s="57">
        <f>M731*60*1000</f>
        <v>1415.574032619124</v>
      </c>
      <c r="Q731" s="82">
        <f>P731*N731/1000</f>
        <v>352.87429485129525</v>
      </c>
    </row>
    <row r="732" spans="1:17" ht="11.25">
      <c r="A732" s="374"/>
      <c r="B732" s="20" t="s">
        <v>992</v>
      </c>
      <c r="C732" s="19" t="s">
        <v>978</v>
      </c>
      <c r="D732" s="42">
        <v>87</v>
      </c>
      <c r="E732" s="20">
        <v>1983</v>
      </c>
      <c r="F732" s="78">
        <v>103.468</v>
      </c>
      <c r="G732" s="78">
        <v>9.529273</v>
      </c>
      <c r="H732" s="78">
        <v>14.08</v>
      </c>
      <c r="I732" s="78">
        <v>79.85872</v>
      </c>
      <c r="J732" s="53">
        <v>3382.64</v>
      </c>
      <c r="K732" s="64">
        <v>79.85872</v>
      </c>
      <c r="L732" s="53">
        <v>3382.64</v>
      </c>
      <c r="M732" s="71">
        <v>0.023608400539223803</v>
      </c>
      <c r="N732" s="57">
        <v>264.434</v>
      </c>
      <c r="O732" s="57">
        <v>6.242863788189108</v>
      </c>
      <c r="P732" s="57">
        <v>1416.504032353428</v>
      </c>
      <c r="Q732" s="82">
        <v>374.57182729134644</v>
      </c>
    </row>
    <row r="733" spans="1:17" ht="11.25">
      <c r="A733" s="374"/>
      <c r="B733" s="113" t="s">
        <v>171</v>
      </c>
      <c r="C733" s="19" t="s">
        <v>169</v>
      </c>
      <c r="D733" s="42">
        <v>20</v>
      </c>
      <c r="E733" s="20">
        <v>1983</v>
      </c>
      <c r="F733" s="78">
        <f>G733+H733+I733</f>
        <v>29.283</v>
      </c>
      <c r="G733" s="78">
        <v>1.53</v>
      </c>
      <c r="H733" s="78">
        <v>3.2</v>
      </c>
      <c r="I733" s="78">
        <v>24.553</v>
      </c>
      <c r="J733" s="53">
        <v>1037.85</v>
      </c>
      <c r="K733" s="64">
        <v>24.553</v>
      </c>
      <c r="L733" s="53">
        <v>1037.85</v>
      </c>
      <c r="M733" s="71">
        <f>K733/L733</f>
        <v>0.023657561304620132</v>
      </c>
      <c r="N733" s="57">
        <v>242.4</v>
      </c>
      <c r="O733" s="57">
        <f>M733*N733</f>
        <v>5.73459286023992</v>
      </c>
      <c r="P733" s="57">
        <f>M733*60*1000</f>
        <v>1419.4536782772077</v>
      </c>
      <c r="Q733" s="82">
        <f>P733*N733/1000</f>
        <v>344.07557161439513</v>
      </c>
    </row>
    <row r="734" spans="1:17" ht="11.25">
      <c r="A734" s="374"/>
      <c r="B734" s="20" t="s">
        <v>992</v>
      </c>
      <c r="C734" s="19" t="s">
        <v>979</v>
      </c>
      <c r="D734" s="42">
        <v>32</v>
      </c>
      <c r="E734" s="20">
        <v>1960</v>
      </c>
      <c r="F734" s="78">
        <v>32.471</v>
      </c>
      <c r="G734" s="78">
        <v>3.386297</v>
      </c>
      <c r="H734" s="78">
        <v>0.32</v>
      </c>
      <c r="I734" s="78">
        <v>28.764705</v>
      </c>
      <c r="J734" s="53">
        <v>1214.62</v>
      </c>
      <c r="K734" s="64">
        <v>28.764705</v>
      </c>
      <c r="L734" s="53">
        <v>1214.62</v>
      </c>
      <c r="M734" s="71">
        <v>0.023682061056132783</v>
      </c>
      <c r="N734" s="57">
        <v>264.434</v>
      </c>
      <c r="O734" s="57">
        <v>6.262342133317417</v>
      </c>
      <c r="P734" s="57">
        <v>1420.923663367967</v>
      </c>
      <c r="Q734" s="82">
        <v>375.740527999045</v>
      </c>
    </row>
    <row r="735" spans="1:17" ht="11.25">
      <c r="A735" s="374"/>
      <c r="B735" s="113" t="s">
        <v>104</v>
      </c>
      <c r="C735" s="19" t="s">
        <v>94</v>
      </c>
      <c r="D735" s="42">
        <v>5</v>
      </c>
      <c r="E735" s="20">
        <v>1949</v>
      </c>
      <c r="F735" s="78">
        <v>7.265</v>
      </c>
      <c r="G735" s="78">
        <v>0.283</v>
      </c>
      <c r="H735" s="78">
        <v>0.8</v>
      </c>
      <c r="I735" s="78">
        <v>6.182</v>
      </c>
      <c r="J735" s="53">
        <v>260.34</v>
      </c>
      <c r="K735" s="64">
        <v>6.182</v>
      </c>
      <c r="L735" s="53">
        <v>260.34</v>
      </c>
      <c r="M735" s="71">
        <f>K735/L735</f>
        <v>0.02374587078435892</v>
      </c>
      <c r="N735" s="57">
        <v>281.111</v>
      </c>
      <c r="O735" s="57">
        <f>M735*N735</f>
        <v>6.67522548206192</v>
      </c>
      <c r="P735" s="57">
        <f aca="true" t="shared" si="94" ref="P735:P741">M735*60*1000</f>
        <v>1424.7522470615352</v>
      </c>
      <c r="Q735" s="82">
        <f aca="true" t="shared" si="95" ref="Q735:Q741">P735*N735/1000</f>
        <v>400.51352892371517</v>
      </c>
    </row>
    <row r="736" spans="1:17" ht="11.25">
      <c r="A736" s="374"/>
      <c r="B736" s="113" t="s">
        <v>354</v>
      </c>
      <c r="C736" s="19" t="s">
        <v>342</v>
      </c>
      <c r="D736" s="42">
        <v>20</v>
      </c>
      <c r="E736" s="20">
        <v>1986</v>
      </c>
      <c r="F736" s="78">
        <f>G736+H736+I736</f>
        <v>29.799999999999997</v>
      </c>
      <c r="G736" s="78">
        <v>1.36</v>
      </c>
      <c r="H736" s="78">
        <v>3.2</v>
      </c>
      <c r="I736" s="78">
        <v>25.24</v>
      </c>
      <c r="J736" s="53">
        <v>1062.4</v>
      </c>
      <c r="K736" s="64">
        <v>25.24</v>
      </c>
      <c r="L736" s="53">
        <v>1062.4</v>
      </c>
      <c r="M736" s="71">
        <f>K736/L736</f>
        <v>0.023757530120481925</v>
      </c>
      <c r="N736" s="57">
        <v>209.8</v>
      </c>
      <c r="O736" s="57">
        <f>M736*N736*1.09</f>
        <v>5.432919503012048</v>
      </c>
      <c r="P736" s="57">
        <f t="shared" si="94"/>
        <v>1425.4518072289154</v>
      </c>
      <c r="Q736" s="82">
        <f t="shared" si="95"/>
        <v>299.05978915662644</v>
      </c>
    </row>
    <row r="737" spans="1:17" ht="11.25">
      <c r="A737" s="374"/>
      <c r="B737" s="113" t="s">
        <v>172</v>
      </c>
      <c r="C737" s="19" t="s">
        <v>183</v>
      </c>
      <c r="D737" s="42">
        <v>15</v>
      </c>
      <c r="E737" s="20">
        <v>1981</v>
      </c>
      <c r="F737" s="78">
        <v>24.263</v>
      </c>
      <c r="G737" s="78">
        <v>1.638</v>
      </c>
      <c r="H737" s="78">
        <v>2.4</v>
      </c>
      <c r="I737" s="78">
        <v>20.225</v>
      </c>
      <c r="J737" s="53">
        <v>847.6</v>
      </c>
      <c r="K737" s="64">
        <v>20.225</v>
      </c>
      <c r="L737" s="53">
        <v>847.6</v>
      </c>
      <c r="M737" s="71">
        <f>K737/L737</f>
        <v>0.023861491269466732</v>
      </c>
      <c r="N737" s="57">
        <v>198.7</v>
      </c>
      <c r="O737" s="57">
        <f>M737*N737</f>
        <v>4.741278315243039</v>
      </c>
      <c r="P737" s="57">
        <f t="shared" si="94"/>
        <v>1431.689476168004</v>
      </c>
      <c r="Q737" s="82">
        <f t="shared" si="95"/>
        <v>284.47669891458236</v>
      </c>
    </row>
    <row r="738" spans="1:17" ht="11.25">
      <c r="A738" s="374"/>
      <c r="B738" s="20" t="s">
        <v>934</v>
      </c>
      <c r="C738" s="19" t="s">
        <v>918</v>
      </c>
      <c r="D738" s="42">
        <v>22</v>
      </c>
      <c r="E738" s="20">
        <v>1970</v>
      </c>
      <c r="F738" s="78">
        <f>SUM(I738+H738+G738)</f>
        <v>11.555</v>
      </c>
      <c r="G738" s="78">
        <v>0.561</v>
      </c>
      <c r="H738" s="78">
        <v>1.28</v>
      </c>
      <c r="I738" s="78">
        <v>9.714</v>
      </c>
      <c r="J738" s="53">
        <v>407.05</v>
      </c>
      <c r="K738" s="64">
        <v>9.714</v>
      </c>
      <c r="L738" s="53">
        <v>407.05</v>
      </c>
      <c r="M738" s="71">
        <f>K738/L738</f>
        <v>0.023864390124063384</v>
      </c>
      <c r="N738" s="57">
        <v>206.56</v>
      </c>
      <c r="O738" s="57">
        <f>M738*N738</f>
        <v>4.929428424026533</v>
      </c>
      <c r="P738" s="57">
        <f t="shared" si="94"/>
        <v>1431.863407443803</v>
      </c>
      <c r="Q738" s="82">
        <f t="shared" si="95"/>
        <v>295.765705441592</v>
      </c>
    </row>
    <row r="739" spans="1:17" ht="11.25">
      <c r="A739" s="374"/>
      <c r="B739" s="20" t="s">
        <v>934</v>
      </c>
      <c r="C739" s="19" t="s">
        <v>916</v>
      </c>
      <c r="D739" s="42">
        <v>36</v>
      </c>
      <c r="E739" s="20"/>
      <c r="F739" s="78">
        <f>SUM(I739+H739+G739)</f>
        <v>44.99999999999999</v>
      </c>
      <c r="G739" s="78">
        <v>2.928</v>
      </c>
      <c r="H739" s="78">
        <v>5.76</v>
      </c>
      <c r="I739" s="78">
        <v>36.312</v>
      </c>
      <c r="J739" s="53">
        <v>1516.15</v>
      </c>
      <c r="K739" s="64">
        <v>36.312</v>
      </c>
      <c r="L739" s="53">
        <v>1516.15</v>
      </c>
      <c r="M739" s="71">
        <f>K739/L739</f>
        <v>0.023950136859809384</v>
      </c>
      <c r="N739" s="57">
        <v>206.56</v>
      </c>
      <c r="O739" s="57">
        <f>M739*N739</f>
        <v>4.947140269762226</v>
      </c>
      <c r="P739" s="57">
        <f t="shared" si="94"/>
        <v>1437.008211588563</v>
      </c>
      <c r="Q739" s="82">
        <f t="shared" si="95"/>
        <v>296.82841618573354</v>
      </c>
    </row>
    <row r="740" spans="1:17" ht="11.25">
      <c r="A740" s="374"/>
      <c r="B740" s="20" t="s">
        <v>934</v>
      </c>
      <c r="C740" s="19" t="s">
        <v>920</v>
      </c>
      <c r="D740" s="42">
        <v>11</v>
      </c>
      <c r="E740" s="20">
        <v>1961</v>
      </c>
      <c r="F740" s="78">
        <f>SUM(I740+H740+G740)</f>
        <v>15.409</v>
      </c>
      <c r="G740" s="78">
        <v>0.816</v>
      </c>
      <c r="H740" s="78">
        <v>1.36</v>
      </c>
      <c r="I740" s="78">
        <v>13.233</v>
      </c>
      <c r="J740" s="53">
        <v>552.31</v>
      </c>
      <c r="K740" s="64">
        <f>SUM(M740*L740)</f>
        <v>9.7363856</v>
      </c>
      <c r="L740" s="53">
        <v>406.36</v>
      </c>
      <c r="M740" s="71">
        <v>0.02396</v>
      </c>
      <c r="N740" s="57">
        <v>206.56</v>
      </c>
      <c r="O740" s="57">
        <f>M740*N740</f>
        <v>4.9491776</v>
      </c>
      <c r="P740" s="57">
        <f t="shared" si="94"/>
        <v>1437.6</v>
      </c>
      <c r="Q740" s="82">
        <f t="shared" si="95"/>
        <v>296.950656</v>
      </c>
    </row>
    <row r="741" spans="1:17" ht="11.25">
      <c r="A741" s="374"/>
      <c r="B741" s="113" t="s">
        <v>171</v>
      </c>
      <c r="C741" s="19" t="s">
        <v>163</v>
      </c>
      <c r="D741" s="42">
        <v>20</v>
      </c>
      <c r="E741" s="20">
        <v>1984</v>
      </c>
      <c r="F741" s="78">
        <f>G741+H741+I741</f>
        <v>30.083000000000002</v>
      </c>
      <c r="G741" s="78">
        <v>1.53</v>
      </c>
      <c r="H741" s="78">
        <v>3.2</v>
      </c>
      <c r="I741" s="78">
        <v>25.353</v>
      </c>
      <c r="J741" s="53">
        <v>1058.05</v>
      </c>
      <c r="K741" s="64">
        <v>25.353</v>
      </c>
      <c r="L741" s="53">
        <v>1058.05</v>
      </c>
      <c r="M741" s="71">
        <f>K741/L741</f>
        <v>0.02396200557629602</v>
      </c>
      <c r="N741" s="57">
        <v>242.4</v>
      </c>
      <c r="O741" s="57">
        <f>M741*N741</f>
        <v>5.808390151694155</v>
      </c>
      <c r="P741" s="57">
        <f t="shared" si="94"/>
        <v>1437.7203345777612</v>
      </c>
      <c r="Q741" s="82">
        <f t="shared" si="95"/>
        <v>348.5034091016493</v>
      </c>
    </row>
    <row r="742" spans="1:17" ht="11.25">
      <c r="A742" s="374"/>
      <c r="B742" s="113" t="s">
        <v>517</v>
      </c>
      <c r="C742" s="38" t="s">
        <v>514</v>
      </c>
      <c r="D742" s="46">
        <v>51</v>
      </c>
      <c r="E742" s="39">
        <v>1984</v>
      </c>
      <c r="F742" s="80">
        <v>47.978</v>
      </c>
      <c r="G742" s="80">
        <v>3.915729</v>
      </c>
      <c r="H742" s="80">
        <v>0.5</v>
      </c>
      <c r="I742" s="80">
        <v>43.562272</v>
      </c>
      <c r="J742" s="55">
        <v>1816.15</v>
      </c>
      <c r="K742" s="68">
        <v>43.562272</v>
      </c>
      <c r="L742" s="55">
        <v>1816.15</v>
      </c>
      <c r="M742" s="75">
        <v>0.023986054015362166</v>
      </c>
      <c r="N742" s="61">
        <v>236.31200000000004</v>
      </c>
      <c r="O742" s="61">
        <v>5.668192396478265</v>
      </c>
      <c r="P742" s="61">
        <v>1439.1632409217298</v>
      </c>
      <c r="Q742" s="84">
        <v>340.0915437886959</v>
      </c>
    </row>
    <row r="743" spans="1:17" ht="11.25">
      <c r="A743" s="374"/>
      <c r="B743" s="20" t="s">
        <v>850</v>
      </c>
      <c r="C743" s="19" t="s">
        <v>839</v>
      </c>
      <c r="D743" s="42">
        <v>12</v>
      </c>
      <c r="E743" s="20">
        <v>1963</v>
      </c>
      <c r="F743" s="78">
        <v>14.9</v>
      </c>
      <c r="G743" s="78">
        <v>1.09</v>
      </c>
      <c r="H743" s="78">
        <v>1.9</v>
      </c>
      <c r="I743" s="78">
        <v>11.9</v>
      </c>
      <c r="J743" s="53">
        <v>495.63</v>
      </c>
      <c r="K743" s="64">
        <v>11.9</v>
      </c>
      <c r="L743" s="53">
        <v>495.6</v>
      </c>
      <c r="M743" s="71">
        <f>K743/L743</f>
        <v>0.02401129943502825</v>
      </c>
      <c r="N743" s="57">
        <v>308.6</v>
      </c>
      <c r="O743" s="57">
        <f aca="true" t="shared" si="96" ref="O743:O759">M743*N743</f>
        <v>7.409887005649718</v>
      </c>
      <c r="P743" s="57">
        <f aca="true" t="shared" si="97" ref="P743:P759">M743*60*1000</f>
        <v>1440.6779661016951</v>
      </c>
      <c r="Q743" s="82">
        <f aca="true" t="shared" si="98" ref="Q743:Q759">P743*N743/1000</f>
        <v>444.59322033898314</v>
      </c>
    </row>
    <row r="744" spans="1:17" ht="11.25">
      <c r="A744" s="374"/>
      <c r="B744" s="113" t="s">
        <v>104</v>
      </c>
      <c r="C744" s="19" t="s">
        <v>93</v>
      </c>
      <c r="D744" s="42">
        <v>9</v>
      </c>
      <c r="E744" s="20">
        <v>1967</v>
      </c>
      <c r="F744" s="78">
        <v>11.44</v>
      </c>
      <c r="G744" s="78">
        <v>1.281</v>
      </c>
      <c r="H744" s="78">
        <v>0.144</v>
      </c>
      <c r="I744" s="78">
        <v>10.015</v>
      </c>
      <c r="J744" s="53">
        <v>416.33</v>
      </c>
      <c r="K744" s="64">
        <v>10.015</v>
      </c>
      <c r="L744" s="53">
        <v>416.33</v>
      </c>
      <c r="M744" s="71">
        <f>K744/L744</f>
        <v>0.024055436792928687</v>
      </c>
      <c r="N744" s="57">
        <v>281.111</v>
      </c>
      <c r="O744" s="57">
        <f t="shared" si="96"/>
        <v>6.762247892296976</v>
      </c>
      <c r="P744" s="57">
        <f t="shared" si="97"/>
        <v>1443.3262075757211</v>
      </c>
      <c r="Q744" s="82">
        <f t="shared" si="98"/>
        <v>405.73487353781854</v>
      </c>
    </row>
    <row r="745" spans="1:17" ht="11.25">
      <c r="A745" s="374"/>
      <c r="B745" s="113" t="s">
        <v>299</v>
      </c>
      <c r="C745" s="19" t="s">
        <v>280</v>
      </c>
      <c r="D745" s="42">
        <v>108</v>
      </c>
      <c r="E745" s="20">
        <v>1968</v>
      </c>
      <c r="F745" s="78">
        <v>87.5</v>
      </c>
      <c r="G745" s="78">
        <v>8.533116</v>
      </c>
      <c r="H745" s="78">
        <v>17.2</v>
      </c>
      <c r="I745" s="78">
        <f>F745-G745-H745</f>
        <v>61.76688399999999</v>
      </c>
      <c r="J745" s="53">
        <v>2558.44</v>
      </c>
      <c r="K745" s="64">
        <f>I745/J745*L745</f>
        <v>61.76688399999999</v>
      </c>
      <c r="L745" s="53">
        <v>2558.44</v>
      </c>
      <c r="M745" s="71">
        <f>K745/L745</f>
        <v>0.02414240083801066</v>
      </c>
      <c r="N745" s="57">
        <f>257.6*1.09</f>
        <v>280.78400000000005</v>
      </c>
      <c r="O745" s="57">
        <f t="shared" si="96"/>
        <v>6.778799876899986</v>
      </c>
      <c r="P745" s="57">
        <f t="shared" si="97"/>
        <v>1448.5440502806396</v>
      </c>
      <c r="Q745" s="82">
        <f t="shared" si="98"/>
        <v>406.72799261399916</v>
      </c>
    </row>
    <row r="746" spans="1:17" ht="11.25">
      <c r="A746" s="374"/>
      <c r="B746" s="113" t="s">
        <v>104</v>
      </c>
      <c r="C746" s="19" t="s">
        <v>92</v>
      </c>
      <c r="D746" s="42">
        <v>29</v>
      </c>
      <c r="E746" s="20">
        <v>1986</v>
      </c>
      <c r="F746" s="78">
        <v>42.173</v>
      </c>
      <c r="G746" s="78">
        <v>1.893</v>
      </c>
      <c r="H746" s="78">
        <v>4.32</v>
      </c>
      <c r="I746" s="78">
        <v>35.96</v>
      </c>
      <c r="J746" s="53">
        <v>1577.48</v>
      </c>
      <c r="K746" s="64">
        <v>35.498</v>
      </c>
      <c r="L746" s="53">
        <v>1464.93</v>
      </c>
      <c r="M746" s="71">
        <f>K746/L746</f>
        <v>0.024231874560559204</v>
      </c>
      <c r="N746" s="57">
        <v>281.111</v>
      </c>
      <c r="O746" s="57">
        <f t="shared" si="96"/>
        <v>6.811846489593358</v>
      </c>
      <c r="P746" s="57">
        <f t="shared" si="97"/>
        <v>1453.9124736335523</v>
      </c>
      <c r="Q746" s="82">
        <f t="shared" si="98"/>
        <v>408.7107893756015</v>
      </c>
    </row>
    <row r="747" spans="1:17" ht="11.25">
      <c r="A747" s="374"/>
      <c r="B747" s="20" t="s">
        <v>934</v>
      </c>
      <c r="C747" s="19" t="s">
        <v>917</v>
      </c>
      <c r="D747" s="42">
        <v>30</v>
      </c>
      <c r="E747" s="20">
        <v>1965</v>
      </c>
      <c r="F747" s="78">
        <f>SUM(I747+H747+G747)</f>
        <v>35.78</v>
      </c>
      <c r="G747" s="78">
        <v>2.42</v>
      </c>
      <c r="H747" s="78">
        <v>4.18</v>
      </c>
      <c r="I747" s="78">
        <v>29.18</v>
      </c>
      <c r="J747" s="53">
        <v>1199.28</v>
      </c>
      <c r="K747" s="64">
        <f>SUM(M747*L747)</f>
        <v>23.9025219</v>
      </c>
      <c r="L747" s="53">
        <v>982.43</v>
      </c>
      <c r="M747" s="71">
        <v>0.02433</v>
      </c>
      <c r="N747" s="57">
        <v>206.56</v>
      </c>
      <c r="O747" s="57">
        <f t="shared" si="96"/>
        <v>5.0256048</v>
      </c>
      <c r="P747" s="57">
        <f t="shared" si="97"/>
        <v>1459.8</v>
      </c>
      <c r="Q747" s="82">
        <f t="shared" si="98"/>
        <v>301.536288</v>
      </c>
    </row>
    <row r="748" spans="1:17" ht="11.25">
      <c r="A748" s="374"/>
      <c r="B748" s="20" t="s">
        <v>934</v>
      </c>
      <c r="C748" s="19" t="s">
        <v>921</v>
      </c>
      <c r="D748" s="42">
        <v>8</v>
      </c>
      <c r="E748" s="20">
        <v>1960</v>
      </c>
      <c r="F748" s="78">
        <f>SUM(I748+H748+G748)</f>
        <v>10.892999999999999</v>
      </c>
      <c r="G748" s="78">
        <v>0.714</v>
      </c>
      <c r="H748" s="78">
        <v>1.12</v>
      </c>
      <c r="I748" s="78">
        <v>9.059</v>
      </c>
      <c r="J748" s="53">
        <v>371.41</v>
      </c>
      <c r="K748" s="64">
        <f>SUM(M748*L748)</f>
        <v>6.6967623</v>
      </c>
      <c r="L748" s="53">
        <v>274.57</v>
      </c>
      <c r="M748" s="71">
        <v>0.02439</v>
      </c>
      <c r="N748" s="57">
        <v>206.56</v>
      </c>
      <c r="O748" s="57">
        <f t="shared" si="96"/>
        <v>5.037998399999999</v>
      </c>
      <c r="P748" s="57">
        <f t="shared" si="97"/>
        <v>1463.3999999999999</v>
      </c>
      <c r="Q748" s="82">
        <f t="shared" si="98"/>
        <v>302.279904</v>
      </c>
    </row>
    <row r="749" spans="1:17" ht="12" thickBot="1">
      <c r="A749" s="375"/>
      <c r="B749" s="333" t="s">
        <v>171</v>
      </c>
      <c r="C749" s="88" t="s">
        <v>162</v>
      </c>
      <c r="D749" s="91">
        <v>20</v>
      </c>
      <c r="E749" s="94">
        <v>1984</v>
      </c>
      <c r="F749" s="334">
        <f>G749+H749+I749</f>
        <v>30.684</v>
      </c>
      <c r="G749" s="334">
        <v>1.428</v>
      </c>
      <c r="H749" s="334">
        <v>3.2</v>
      </c>
      <c r="I749" s="334">
        <v>26.056</v>
      </c>
      <c r="J749" s="98">
        <v>1066.74</v>
      </c>
      <c r="K749" s="101">
        <v>26.056</v>
      </c>
      <c r="L749" s="98">
        <v>1066.74</v>
      </c>
      <c r="M749" s="104">
        <f aca="true" t="shared" si="99" ref="M749:M759">K749/L749</f>
        <v>0.02442582072482517</v>
      </c>
      <c r="N749" s="107">
        <v>242.4</v>
      </c>
      <c r="O749" s="107">
        <f t="shared" si="96"/>
        <v>5.920818943697621</v>
      </c>
      <c r="P749" s="107">
        <f t="shared" si="97"/>
        <v>1465.54924348951</v>
      </c>
      <c r="Q749" s="110">
        <f t="shared" si="98"/>
        <v>355.24913662185725</v>
      </c>
    </row>
    <row r="750" spans="1:17" ht="11.25">
      <c r="A750" s="370" t="s">
        <v>1089</v>
      </c>
      <c r="B750" s="338" t="s">
        <v>581</v>
      </c>
      <c r="C750" s="339" t="s">
        <v>572</v>
      </c>
      <c r="D750" s="340">
        <v>45</v>
      </c>
      <c r="E750" s="338" t="s">
        <v>105</v>
      </c>
      <c r="F750" s="341">
        <f>G750+H750+I750</f>
        <v>52.620006</v>
      </c>
      <c r="G750" s="341">
        <v>3.672</v>
      </c>
      <c r="H750" s="341">
        <v>7.2</v>
      </c>
      <c r="I750" s="341">
        <v>41.748006</v>
      </c>
      <c r="J750" s="342">
        <v>2333.18</v>
      </c>
      <c r="K750" s="343">
        <v>41.748006</v>
      </c>
      <c r="L750" s="342">
        <v>2333.18</v>
      </c>
      <c r="M750" s="344">
        <f t="shared" si="99"/>
        <v>0.017893178408866867</v>
      </c>
      <c r="N750" s="345">
        <v>238.5</v>
      </c>
      <c r="O750" s="345">
        <f t="shared" si="96"/>
        <v>4.267523050514748</v>
      </c>
      <c r="P750" s="345">
        <f t="shared" si="97"/>
        <v>1073.590704532012</v>
      </c>
      <c r="Q750" s="346">
        <f t="shared" si="98"/>
        <v>256.0513830308849</v>
      </c>
    </row>
    <row r="751" spans="1:17" ht="11.25">
      <c r="A751" s="371"/>
      <c r="B751" s="231" t="s">
        <v>581</v>
      </c>
      <c r="C751" s="232" t="s">
        <v>573</v>
      </c>
      <c r="D751" s="233">
        <v>29</v>
      </c>
      <c r="E751" s="231" t="s">
        <v>105</v>
      </c>
      <c r="F751" s="303">
        <f>G751+H751+I751</f>
        <v>23.999998999999995</v>
      </c>
      <c r="G751" s="303">
        <v>0.40045200000000003</v>
      </c>
      <c r="H751" s="303">
        <v>0.28</v>
      </c>
      <c r="I751" s="303">
        <v>23.319546999999996</v>
      </c>
      <c r="J751" s="234">
        <v>1288.78</v>
      </c>
      <c r="K751" s="235">
        <v>23.319546999999996</v>
      </c>
      <c r="L751" s="234">
        <v>1288.78</v>
      </c>
      <c r="M751" s="236">
        <f t="shared" si="99"/>
        <v>0.01809428063750213</v>
      </c>
      <c r="N751" s="237">
        <v>238.5</v>
      </c>
      <c r="O751" s="237">
        <f t="shared" si="96"/>
        <v>4.3154859320442585</v>
      </c>
      <c r="P751" s="237">
        <f t="shared" si="97"/>
        <v>1085.656838250128</v>
      </c>
      <c r="Q751" s="347">
        <f t="shared" si="98"/>
        <v>258.9291559226555</v>
      </c>
    </row>
    <row r="752" spans="1:17" ht="11.25">
      <c r="A752" s="371"/>
      <c r="B752" s="231" t="s">
        <v>581</v>
      </c>
      <c r="C752" s="232" t="s">
        <v>574</v>
      </c>
      <c r="D752" s="233">
        <v>8</v>
      </c>
      <c r="E752" s="231" t="s">
        <v>105</v>
      </c>
      <c r="F752" s="303">
        <f>G752+H752+I752</f>
        <v>7.9</v>
      </c>
      <c r="G752" s="303">
        <v>0.51</v>
      </c>
      <c r="H752" s="303">
        <v>0.08</v>
      </c>
      <c r="I752" s="303">
        <v>7.3100000000000005</v>
      </c>
      <c r="J752" s="234">
        <v>396.8</v>
      </c>
      <c r="K752" s="235">
        <v>7.3100000000000005</v>
      </c>
      <c r="L752" s="234">
        <v>396.8</v>
      </c>
      <c r="M752" s="236">
        <f t="shared" si="99"/>
        <v>0.018422379032258067</v>
      </c>
      <c r="N752" s="237">
        <v>238.5</v>
      </c>
      <c r="O752" s="237">
        <f t="shared" si="96"/>
        <v>4.393737399193549</v>
      </c>
      <c r="P752" s="237">
        <f t="shared" si="97"/>
        <v>1105.342741935484</v>
      </c>
      <c r="Q752" s="347">
        <f t="shared" si="98"/>
        <v>263.6242439516129</v>
      </c>
    </row>
    <row r="753" spans="1:17" ht="11.25">
      <c r="A753" s="371"/>
      <c r="B753" s="231" t="s">
        <v>724</v>
      </c>
      <c r="C753" s="238" t="s">
        <v>744</v>
      </c>
      <c r="D753" s="233">
        <v>30</v>
      </c>
      <c r="E753" s="231">
        <v>1980</v>
      </c>
      <c r="F753" s="303">
        <v>36</v>
      </c>
      <c r="G753" s="303">
        <v>3.1</v>
      </c>
      <c r="H753" s="303">
        <v>4.7</v>
      </c>
      <c r="I753" s="303">
        <v>28.2</v>
      </c>
      <c r="J753" s="234">
        <v>1516.48</v>
      </c>
      <c r="K753" s="235">
        <v>28.2</v>
      </c>
      <c r="L753" s="234">
        <v>1516.48</v>
      </c>
      <c r="M753" s="236">
        <f t="shared" si="99"/>
        <v>0.0185956952943659</v>
      </c>
      <c r="N753" s="237">
        <v>303.78</v>
      </c>
      <c r="O753" s="237">
        <f t="shared" si="96"/>
        <v>5.649000316522472</v>
      </c>
      <c r="P753" s="237">
        <f t="shared" si="97"/>
        <v>1115.741717661954</v>
      </c>
      <c r="Q753" s="347">
        <f t="shared" si="98"/>
        <v>338.9400189913483</v>
      </c>
    </row>
    <row r="754" spans="1:17" ht="11.25">
      <c r="A754" s="371"/>
      <c r="B754" s="231" t="s">
        <v>581</v>
      </c>
      <c r="C754" s="232" t="s">
        <v>575</v>
      </c>
      <c r="D754" s="233">
        <v>10</v>
      </c>
      <c r="E754" s="231" t="s">
        <v>105</v>
      </c>
      <c r="F754" s="303">
        <f>G754+H754+I754</f>
        <v>7.7090000000000005</v>
      </c>
      <c r="G754" s="303">
        <v>0.867</v>
      </c>
      <c r="H754" s="303">
        <v>0.1</v>
      </c>
      <c r="I754" s="303">
        <v>6.742000000000001</v>
      </c>
      <c r="J754" s="234">
        <v>360.91</v>
      </c>
      <c r="K754" s="235">
        <v>6.742000000000001</v>
      </c>
      <c r="L754" s="234">
        <v>360.91</v>
      </c>
      <c r="M754" s="236">
        <f t="shared" si="99"/>
        <v>0.018680557479704082</v>
      </c>
      <c r="N754" s="237">
        <v>238.5</v>
      </c>
      <c r="O754" s="237">
        <f t="shared" si="96"/>
        <v>4.455312958909424</v>
      </c>
      <c r="P754" s="237">
        <f t="shared" si="97"/>
        <v>1120.833448782245</v>
      </c>
      <c r="Q754" s="347">
        <f t="shared" si="98"/>
        <v>267.3187775345654</v>
      </c>
    </row>
    <row r="755" spans="1:17" ht="11.25">
      <c r="A755" s="371"/>
      <c r="B755" s="231" t="s">
        <v>724</v>
      </c>
      <c r="C755" s="238" t="s">
        <v>741</v>
      </c>
      <c r="D755" s="233">
        <v>20</v>
      </c>
      <c r="E755" s="231">
        <v>1974</v>
      </c>
      <c r="F755" s="303">
        <v>22.5</v>
      </c>
      <c r="G755" s="303">
        <v>1.6</v>
      </c>
      <c r="H755" s="303">
        <v>2.8</v>
      </c>
      <c r="I755" s="303">
        <v>18.1</v>
      </c>
      <c r="J755" s="234">
        <v>948.51</v>
      </c>
      <c r="K755" s="235">
        <v>18.1</v>
      </c>
      <c r="L755" s="234">
        <v>948.5</v>
      </c>
      <c r="M755" s="236">
        <f t="shared" si="99"/>
        <v>0.019082762256193993</v>
      </c>
      <c r="N755" s="237">
        <v>303.78</v>
      </c>
      <c r="O755" s="237">
        <f t="shared" si="96"/>
        <v>5.7969615181866105</v>
      </c>
      <c r="P755" s="237">
        <f t="shared" si="97"/>
        <v>1144.9657353716395</v>
      </c>
      <c r="Q755" s="347">
        <f t="shared" si="98"/>
        <v>347.8176910911966</v>
      </c>
    </row>
    <row r="756" spans="1:17" ht="11.25">
      <c r="A756" s="371"/>
      <c r="B756" s="231" t="s">
        <v>581</v>
      </c>
      <c r="C756" s="232" t="s">
        <v>576</v>
      </c>
      <c r="D756" s="233">
        <v>12</v>
      </c>
      <c r="E756" s="231" t="s">
        <v>105</v>
      </c>
      <c r="F756" s="303">
        <f>G756+H756+I756</f>
        <v>11.799999999999999</v>
      </c>
      <c r="G756" s="303">
        <v>0.204</v>
      </c>
      <c r="H756" s="303">
        <v>0.12</v>
      </c>
      <c r="I756" s="303">
        <v>11.475999999999999</v>
      </c>
      <c r="J756" s="234">
        <v>600.89</v>
      </c>
      <c r="K756" s="235">
        <v>11.475999999999999</v>
      </c>
      <c r="L756" s="234">
        <v>600.89</v>
      </c>
      <c r="M756" s="236">
        <f t="shared" si="99"/>
        <v>0.019098337466091964</v>
      </c>
      <c r="N756" s="237">
        <v>238.5</v>
      </c>
      <c r="O756" s="237">
        <f t="shared" si="96"/>
        <v>4.554953485662933</v>
      </c>
      <c r="P756" s="237">
        <f t="shared" si="97"/>
        <v>1145.9002479655178</v>
      </c>
      <c r="Q756" s="347">
        <f t="shared" si="98"/>
        <v>273.297209139776</v>
      </c>
    </row>
    <row r="757" spans="1:17" ht="11.25">
      <c r="A757" s="371"/>
      <c r="B757" s="231" t="s">
        <v>725</v>
      </c>
      <c r="C757" s="238" t="s">
        <v>745</v>
      </c>
      <c r="D757" s="233">
        <v>20</v>
      </c>
      <c r="E757" s="231">
        <v>1985</v>
      </c>
      <c r="F757" s="303">
        <v>26.8</v>
      </c>
      <c r="G757" s="303">
        <v>2.8</v>
      </c>
      <c r="H757" s="303">
        <v>3.2</v>
      </c>
      <c r="I757" s="303">
        <v>20.77</v>
      </c>
      <c r="J757" s="234">
        <v>1072.6</v>
      </c>
      <c r="K757" s="235">
        <v>20.77</v>
      </c>
      <c r="L757" s="234">
        <v>1072.6</v>
      </c>
      <c r="M757" s="236">
        <f t="shared" si="99"/>
        <v>0.019364161849710983</v>
      </c>
      <c r="N757" s="237">
        <v>303.78</v>
      </c>
      <c r="O757" s="237">
        <f t="shared" si="96"/>
        <v>5.882445086705202</v>
      </c>
      <c r="P757" s="237">
        <f t="shared" si="97"/>
        <v>1161.8497109826592</v>
      </c>
      <c r="Q757" s="347">
        <f t="shared" si="98"/>
        <v>352.94670520231216</v>
      </c>
    </row>
    <row r="758" spans="1:17" ht="11.25">
      <c r="A758" s="371"/>
      <c r="B758" s="231" t="s">
        <v>581</v>
      </c>
      <c r="C758" s="232" t="s">
        <v>577</v>
      </c>
      <c r="D758" s="233">
        <v>12</v>
      </c>
      <c r="E758" s="231" t="s">
        <v>105</v>
      </c>
      <c r="F758" s="303">
        <f>G758+H758+I758</f>
        <v>13.105999</v>
      </c>
      <c r="G758" s="303">
        <v>0.663</v>
      </c>
      <c r="H758" s="303">
        <v>1.92</v>
      </c>
      <c r="I758" s="303">
        <v>10.522999</v>
      </c>
      <c r="J758" s="234">
        <v>540.32</v>
      </c>
      <c r="K758" s="235">
        <v>10.522999</v>
      </c>
      <c r="L758" s="234">
        <v>540.32</v>
      </c>
      <c r="M758" s="236">
        <f t="shared" si="99"/>
        <v>0.019475494151613856</v>
      </c>
      <c r="N758" s="237">
        <v>238.5</v>
      </c>
      <c r="O758" s="237">
        <f t="shared" si="96"/>
        <v>4.644905355159905</v>
      </c>
      <c r="P758" s="237">
        <f t="shared" si="97"/>
        <v>1168.5296490968312</v>
      </c>
      <c r="Q758" s="347">
        <f t="shared" si="98"/>
        <v>278.6943213095943</v>
      </c>
    </row>
    <row r="759" spans="1:17" ht="11.25">
      <c r="A759" s="371"/>
      <c r="B759" s="231" t="s">
        <v>581</v>
      </c>
      <c r="C759" s="232" t="s">
        <v>578</v>
      </c>
      <c r="D759" s="233">
        <v>20</v>
      </c>
      <c r="E759" s="231" t="s">
        <v>105</v>
      </c>
      <c r="F759" s="303">
        <f>G759+H759+I759</f>
        <v>25.400001</v>
      </c>
      <c r="G759" s="303">
        <v>1.122</v>
      </c>
      <c r="H759" s="303">
        <v>3.12</v>
      </c>
      <c r="I759" s="303">
        <v>21.158001</v>
      </c>
      <c r="J759" s="234">
        <v>1076.74</v>
      </c>
      <c r="K759" s="235">
        <v>21.158001</v>
      </c>
      <c r="L759" s="234">
        <v>1076.74</v>
      </c>
      <c r="M759" s="236">
        <f t="shared" si="99"/>
        <v>0.01965005572375875</v>
      </c>
      <c r="N759" s="237">
        <v>238.5</v>
      </c>
      <c r="O759" s="237">
        <f t="shared" si="96"/>
        <v>4.686538290116462</v>
      </c>
      <c r="P759" s="237">
        <f t="shared" si="97"/>
        <v>1179.003343425525</v>
      </c>
      <c r="Q759" s="347">
        <f t="shared" si="98"/>
        <v>281.1922974069877</v>
      </c>
    </row>
    <row r="760" spans="1:17" ht="11.25">
      <c r="A760" s="371"/>
      <c r="B760" s="239" t="s">
        <v>408</v>
      </c>
      <c r="C760" s="240" t="s">
        <v>405</v>
      </c>
      <c r="D760" s="241">
        <v>6</v>
      </c>
      <c r="E760" s="242">
        <v>1910</v>
      </c>
      <c r="F760" s="304">
        <v>7.217</v>
      </c>
      <c r="G760" s="304">
        <v>0.255</v>
      </c>
      <c r="H760" s="304">
        <v>0.96</v>
      </c>
      <c r="I760" s="304">
        <v>6.002</v>
      </c>
      <c r="J760" s="243">
        <v>303.9</v>
      </c>
      <c r="K760" s="244">
        <v>6.002</v>
      </c>
      <c r="L760" s="243">
        <v>303.9</v>
      </c>
      <c r="M760" s="245">
        <v>0.0197499177360974</v>
      </c>
      <c r="N760" s="246">
        <v>291.357</v>
      </c>
      <c r="O760" s="246">
        <v>5.754276781836131</v>
      </c>
      <c r="P760" s="246">
        <v>1184.995064165844</v>
      </c>
      <c r="Q760" s="348">
        <v>345.2566069101678</v>
      </c>
    </row>
    <row r="761" spans="1:17" ht="11.25">
      <c r="A761" s="371"/>
      <c r="B761" s="239" t="s">
        <v>408</v>
      </c>
      <c r="C761" s="240" t="s">
        <v>406</v>
      </c>
      <c r="D761" s="241">
        <v>5</v>
      </c>
      <c r="E761" s="242">
        <v>1987</v>
      </c>
      <c r="F761" s="304">
        <v>4.049</v>
      </c>
      <c r="G761" s="304">
        <v>0.204</v>
      </c>
      <c r="H761" s="304">
        <v>0.64</v>
      </c>
      <c r="I761" s="304">
        <v>3.205</v>
      </c>
      <c r="J761" s="243">
        <v>161.98</v>
      </c>
      <c r="K761" s="244">
        <v>3.205</v>
      </c>
      <c r="L761" s="243">
        <v>161.98</v>
      </c>
      <c r="M761" s="245">
        <v>0.019786393381899</v>
      </c>
      <c r="N761" s="246">
        <v>291.357</v>
      </c>
      <c r="O761" s="246">
        <v>5.764904216569948</v>
      </c>
      <c r="P761" s="246">
        <v>1187.18360291394</v>
      </c>
      <c r="Q761" s="348">
        <v>345.89425299419685</v>
      </c>
    </row>
    <row r="762" spans="1:17" ht="11.25">
      <c r="A762" s="371"/>
      <c r="B762" s="239" t="s">
        <v>483</v>
      </c>
      <c r="C762" s="247" t="s">
        <v>482</v>
      </c>
      <c r="D762" s="248">
        <v>7</v>
      </c>
      <c r="E762" s="249">
        <v>1973</v>
      </c>
      <c r="F762" s="305">
        <v>8.431</v>
      </c>
      <c r="G762" s="305">
        <v>0</v>
      </c>
      <c r="H762" s="305">
        <v>0</v>
      </c>
      <c r="I762" s="305">
        <v>8.430999</v>
      </c>
      <c r="J762" s="250">
        <v>246.04</v>
      </c>
      <c r="K762" s="251">
        <v>8.430999</v>
      </c>
      <c r="L762" s="250">
        <v>415.64</v>
      </c>
      <c r="M762" s="252">
        <v>0.020284378308151284</v>
      </c>
      <c r="N762" s="253">
        <v>284.163</v>
      </c>
      <c r="O762" s="253">
        <v>5.7640697931791935</v>
      </c>
      <c r="P762" s="253">
        <v>1217.062698489077</v>
      </c>
      <c r="Q762" s="349">
        <v>345.84418759075163</v>
      </c>
    </row>
    <row r="763" spans="1:17" ht="11.25">
      <c r="A763" s="371"/>
      <c r="B763" s="231" t="s">
        <v>655</v>
      </c>
      <c r="C763" s="254" t="s">
        <v>645</v>
      </c>
      <c r="D763" s="255">
        <v>6</v>
      </c>
      <c r="E763" s="256" t="s">
        <v>105</v>
      </c>
      <c r="F763" s="306">
        <v>7.72</v>
      </c>
      <c r="G763" s="306">
        <v>0.56</v>
      </c>
      <c r="H763" s="307">
        <v>0.96</v>
      </c>
      <c r="I763" s="306">
        <v>6.2</v>
      </c>
      <c r="J763" s="257">
        <v>305.61</v>
      </c>
      <c r="K763" s="258">
        <v>6.2</v>
      </c>
      <c r="L763" s="257">
        <v>305.61</v>
      </c>
      <c r="M763" s="236">
        <f aca="true" t="shared" si="100" ref="M763:M769">K763/L763</f>
        <v>0.020287294263931152</v>
      </c>
      <c r="N763" s="237">
        <v>219.7</v>
      </c>
      <c r="O763" s="237">
        <f aca="true" t="shared" si="101" ref="O763:O769">M763*N763</f>
        <v>4.457118549785674</v>
      </c>
      <c r="P763" s="237">
        <f aca="true" t="shared" si="102" ref="P763:P769">M763*60*1000</f>
        <v>1217.237655835869</v>
      </c>
      <c r="Q763" s="347">
        <f aca="true" t="shared" si="103" ref="Q763:Q769">P763*N763/1000</f>
        <v>267.42711298714045</v>
      </c>
    </row>
    <row r="764" spans="1:17" ht="11.25">
      <c r="A764" s="371"/>
      <c r="B764" s="231" t="s">
        <v>581</v>
      </c>
      <c r="C764" s="232" t="s">
        <v>579</v>
      </c>
      <c r="D764" s="233">
        <v>11</v>
      </c>
      <c r="E764" s="231" t="s">
        <v>105</v>
      </c>
      <c r="F764" s="303">
        <f>G764+H764+I764</f>
        <v>10.2422</v>
      </c>
      <c r="G764" s="303">
        <v>0.459</v>
      </c>
      <c r="H764" s="303">
        <v>1.46</v>
      </c>
      <c r="I764" s="303">
        <v>8.3232</v>
      </c>
      <c r="J764" s="234">
        <v>495.48</v>
      </c>
      <c r="K764" s="235">
        <v>10.238</v>
      </c>
      <c r="L764" s="234">
        <v>495.48</v>
      </c>
      <c r="M764" s="236">
        <f t="shared" si="100"/>
        <v>0.02066279163639299</v>
      </c>
      <c r="N764" s="237">
        <v>238.5</v>
      </c>
      <c r="O764" s="237">
        <f t="shared" si="101"/>
        <v>4.928075805279728</v>
      </c>
      <c r="P764" s="237">
        <f t="shared" si="102"/>
        <v>1239.7674981835794</v>
      </c>
      <c r="Q764" s="347">
        <f t="shared" si="103"/>
        <v>295.68454831678366</v>
      </c>
    </row>
    <row r="765" spans="1:17" ht="11.25">
      <c r="A765" s="371"/>
      <c r="B765" s="239" t="s">
        <v>227</v>
      </c>
      <c r="C765" s="232" t="s">
        <v>218</v>
      </c>
      <c r="D765" s="233">
        <v>40</v>
      </c>
      <c r="E765" s="231">
        <v>1986</v>
      </c>
      <c r="F765" s="303">
        <f>SUM(G765:I765)</f>
        <v>43.551</v>
      </c>
      <c r="G765" s="303">
        <v>2.7196800000000003</v>
      </c>
      <c r="H765" s="303">
        <v>6.4</v>
      </c>
      <c r="I765" s="303">
        <v>34.43132</v>
      </c>
      <c r="J765" s="234">
        <v>1658.75</v>
      </c>
      <c r="K765" s="235">
        <v>34.43132</v>
      </c>
      <c r="L765" s="234">
        <v>1658.75</v>
      </c>
      <c r="M765" s="236">
        <f t="shared" si="100"/>
        <v>0.020757389600602864</v>
      </c>
      <c r="N765" s="237">
        <v>238.928</v>
      </c>
      <c r="O765" s="237">
        <f t="shared" si="101"/>
        <v>4.959521582492841</v>
      </c>
      <c r="P765" s="237">
        <f t="shared" si="102"/>
        <v>1245.443376036172</v>
      </c>
      <c r="Q765" s="347">
        <f t="shared" si="103"/>
        <v>297.5712949495705</v>
      </c>
    </row>
    <row r="766" spans="1:17" ht="11.25">
      <c r="A766" s="371"/>
      <c r="B766" s="231" t="s">
        <v>655</v>
      </c>
      <c r="C766" s="254" t="s">
        <v>646</v>
      </c>
      <c r="D766" s="255">
        <v>24</v>
      </c>
      <c r="E766" s="256" t="s">
        <v>105</v>
      </c>
      <c r="F766" s="306">
        <v>34.86</v>
      </c>
      <c r="G766" s="306">
        <v>2.4</v>
      </c>
      <c r="H766" s="307">
        <v>2.95</v>
      </c>
      <c r="I766" s="306">
        <v>29.51</v>
      </c>
      <c r="J766" s="257">
        <v>1451.37</v>
      </c>
      <c r="K766" s="258">
        <v>25.31</v>
      </c>
      <c r="L766" s="257">
        <v>1207.11</v>
      </c>
      <c r="M766" s="236">
        <f t="shared" si="100"/>
        <v>0.02096743461656353</v>
      </c>
      <c r="N766" s="237">
        <v>219.7</v>
      </c>
      <c r="O766" s="237">
        <f t="shared" si="101"/>
        <v>4.6065453852590075</v>
      </c>
      <c r="P766" s="237">
        <f t="shared" si="102"/>
        <v>1258.0460769938118</v>
      </c>
      <c r="Q766" s="347">
        <f t="shared" si="103"/>
        <v>276.39272311554043</v>
      </c>
    </row>
    <row r="767" spans="1:17" ht="11.25">
      <c r="A767" s="371"/>
      <c r="B767" s="231" t="s">
        <v>1058</v>
      </c>
      <c r="C767" s="232" t="s">
        <v>1048</v>
      </c>
      <c r="D767" s="233">
        <v>29</v>
      </c>
      <c r="E767" s="231">
        <v>1951</v>
      </c>
      <c r="F767" s="303">
        <v>47.345</v>
      </c>
      <c r="G767" s="303">
        <v>5.4425</v>
      </c>
      <c r="H767" s="303">
        <v>3.76</v>
      </c>
      <c r="I767" s="303">
        <v>38.1425</v>
      </c>
      <c r="J767" s="234">
        <v>1934.73</v>
      </c>
      <c r="K767" s="235">
        <v>32.8025</v>
      </c>
      <c r="L767" s="234">
        <v>1562.08</v>
      </c>
      <c r="M767" s="236">
        <f t="shared" si="100"/>
        <v>0.02099924459694766</v>
      </c>
      <c r="N767" s="237">
        <v>249.91</v>
      </c>
      <c r="O767" s="237">
        <f t="shared" si="101"/>
        <v>5.24792121722319</v>
      </c>
      <c r="P767" s="237">
        <f t="shared" si="102"/>
        <v>1259.9546758168597</v>
      </c>
      <c r="Q767" s="347">
        <f t="shared" si="103"/>
        <v>314.8752730333914</v>
      </c>
    </row>
    <row r="768" spans="1:17" ht="11.25">
      <c r="A768" s="371"/>
      <c r="B768" s="239" t="s">
        <v>241</v>
      </c>
      <c r="C768" s="232" t="s">
        <v>252</v>
      </c>
      <c r="D768" s="233">
        <v>18</v>
      </c>
      <c r="E768" s="231" t="s">
        <v>228</v>
      </c>
      <c r="F768" s="303">
        <f>SUM(G768,H768,I768)</f>
        <v>27.648</v>
      </c>
      <c r="G768" s="303">
        <v>1.219</v>
      </c>
      <c r="H768" s="303">
        <v>2.88</v>
      </c>
      <c r="I768" s="303">
        <v>23.549</v>
      </c>
      <c r="J768" s="234"/>
      <c r="K768" s="235">
        <f>I768</f>
        <v>23.549</v>
      </c>
      <c r="L768" s="234">
        <v>1120.9</v>
      </c>
      <c r="M768" s="236">
        <f t="shared" si="100"/>
        <v>0.021009010616468905</v>
      </c>
      <c r="N768" s="237">
        <v>236.42</v>
      </c>
      <c r="O768" s="237">
        <f t="shared" si="101"/>
        <v>4.966950289945578</v>
      </c>
      <c r="P768" s="237">
        <f t="shared" si="102"/>
        <v>1260.5406369881343</v>
      </c>
      <c r="Q768" s="347">
        <f t="shared" si="103"/>
        <v>298.0170173967347</v>
      </c>
    </row>
    <row r="769" spans="1:17" ht="11.25">
      <c r="A769" s="371"/>
      <c r="B769" s="231" t="s">
        <v>724</v>
      </c>
      <c r="C769" s="238" t="s">
        <v>738</v>
      </c>
      <c r="D769" s="233">
        <v>9</v>
      </c>
      <c r="E769" s="231">
        <v>1990</v>
      </c>
      <c r="F769" s="303">
        <v>13.1</v>
      </c>
      <c r="G769" s="303">
        <v>0.9</v>
      </c>
      <c r="H769" s="303">
        <v>1.4</v>
      </c>
      <c r="I769" s="303">
        <v>10.8</v>
      </c>
      <c r="J769" s="234">
        <v>513.36</v>
      </c>
      <c r="K769" s="235">
        <v>10.8</v>
      </c>
      <c r="L769" s="234">
        <v>513.36</v>
      </c>
      <c r="M769" s="236">
        <f t="shared" si="100"/>
        <v>0.021037868162692847</v>
      </c>
      <c r="N769" s="237">
        <v>303.78</v>
      </c>
      <c r="O769" s="237">
        <f t="shared" si="101"/>
        <v>6.390883590462832</v>
      </c>
      <c r="P769" s="237">
        <f t="shared" si="102"/>
        <v>1262.272089761571</v>
      </c>
      <c r="Q769" s="347">
        <f t="shared" si="103"/>
        <v>383.45301542776997</v>
      </c>
    </row>
    <row r="770" spans="1:17" ht="11.25">
      <c r="A770" s="371"/>
      <c r="B770" s="239" t="s">
        <v>408</v>
      </c>
      <c r="C770" s="240" t="s">
        <v>407</v>
      </c>
      <c r="D770" s="241">
        <v>6</v>
      </c>
      <c r="E770" s="242">
        <v>1930</v>
      </c>
      <c r="F770" s="304">
        <v>6.491</v>
      </c>
      <c r="G770" s="304">
        <v>0.051</v>
      </c>
      <c r="H770" s="304">
        <v>0.8</v>
      </c>
      <c r="I770" s="304">
        <v>5.640000000000001</v>
      </c>
      <c r="J770" s="243">
        <v>266.7</v>
      </c>
      <c r="K770" s="244">
        <v>5.640000000000001</v>
      </c>
      <c r="L770" s="243">
        <v>266.7</v>
      </c>
      <c r="M770" s="245">
        <v>0.021147356580427448</v>
      </c>
      <c r="N770" s="246">
        <v>291.357</v>
      </c>
      <c r="O770" s="246">
        <v>6.1614303712036005</v>
      </c>
      <c r="P770" s="246">
        <v>1268.841394825647</v>
      </c>
      <c r="Q770" s="348">
        <v>369.6858222722161</v>
      </c>
    </row>
    <row r="771" spans="1:17" ht="11.25">
      <c r="A771" s="371"/>
      <c r="B771" s="239" t="s">
        <v>227</v>
      </c>
      <c r="C771" s="232" t="s">
        <v>219</v>
      </c>
      <c r="D771" s="233">
        <v>36</v>
      </c>
      <c r="E771" s="231" t="s">
        <v>105</v>
      </c>
      <c r="F771" s="303">
        <f>SUM(G771:I771)</f>
        <v>51.843</v>
      </c>
      <c r="G771" s="303">
        <v>3.34294</v>
      </c>
      <c r="H771" s="303">
        <v>5.76</v>
      </c>
      <c r="I771" s="303">
        <v>42.74006000000001</v>
      </c>
      <c r="J771" s="234">
        <v>2009.0800000000002</v>
      </c>
      <c r="K771" s="235">
        <v>42.74006000000001</v>
      </c>
      <c r="L771" s="234">
        <v>2009.0800000000002</v>
      </c>
      <c r="M771" s="236">
        <f>K771/L771</f>
        <v>0.021273448543612003</v>
      </c>
      <c r="N771" s="237">
        <v>238.928</v>
      </c>
      <c r="O771" s="237">
        <f>M771*N771</f>
        <v>5.082822513628129</v>
      </c>
      <c r="P771" s="237">
        <f>M771*60*1000</f>
        <v>1276.40691261672</v>
      </c>
      <c r="Q771" s="347">
        <f>P771*N771/1000</f>
        <v>304.9693508176877</v>
      </c>
    </row>
    <row r="772" spans="1:17" ht="11.25">
      <c r="A772" s="371"/>
      <c r="B772" s="239" t="s">
        <v>227</v>
      </c>
      <c r="C772" s="232" t="s">
        <v>220</v>
      </c>
      <c r="D772" s="233">
        <v>72</v>
      </c>
      <c r="E772" s="231">
        <v>1982</v>
      </c>
      <c r="F772" s="303">
        <f>SUM(G772:I772)</f>
        <v>60.440000000000005</v>
      </c>
      <c r="G772" s="303">
        <v>3.62624</v>
      </c>
      <c r="H772" s="303">
        <v>11.52</v>
      </c>
      <c r="I772" s="303">
        <v>45.293760000000006</v>
      </c>
      <c r="J772" s="234">
        <v>2117.32</v>
      </c>
      <c r="K772" s="235">
        <v>45.293760000000006</v>
      </c>
      <c r="L772" s="234">
        <v>2117.32</v>
      </c>
      <c r="M772" s="236">
        <f>K772/L772</f>
        <v>0.021392023879243573</v>
      </c>
      <c r="N772" s="237">
        <v>238.928</v>
      </c>
      <c r="O772" s="237">
        <f>M772*N772</f>
        <v>5.111153481419908</v>
      </c>
      <c r="P772" s="237">
        <f>M772*60*1000</f>
        <v>1283.5214327546146</v>
      </c>
      <c r="Q772" s="347">
        <f>P772*N772/1000</f>
        <v>306.66920888519456</v>
      </c>
    </row>
    <row r="773" spans="1:17" ht="11.25">
      <c r="A773" s="371"/>
      <c r="B773" s="231" t="s">
        <v>581</v>
      </c>
      <c r="C773" s="259" t="s">
        <v>580</v>
      </c>
      <c r="D773" s="233">
        <v>44</v>
      </c>
      <c r="E773" s="231" t="s">
        <v>105</v>
      </c>
      <c r="F773" s="303">
        <f>G773+H773+I773</f>
        <v>40.219998000000004</v>
      </c>
      <c r="G773" s="303">
        <v>0</v>
      </c>
      <c r="H773" s="303">
        <v>0</v>
      </c>
      <c r="I773" s="303">
        <v>40.219998000000004</v>
      </c>
      <c r="J773" s="234">
        <v>1876.15</v>
      </c>
      <c r="K773" s="235">
        <v>40.219998000000004</v>
      </c>
      <c r="L773" s="234">
        <v>1876.15</v>
      </c>
      <c r="M773" s="236">
        <f>K773/L773</f>
        <v>0.021437517256082936</v>
      </c>
      <c r="N773" s="237">
        <v>238.5</v>
      </c>
      <c r="O773" s="237">
        <f>M773*N773</f>
        <v>5.11284786557578</v>
      </c>
      <c r="P773" s="237">
        <f>M773*60*1000</f>
        <v>1286.2510353649761</v>
      </c>
      <c r="Q773" s="347">
        <f>P773*N773/1000</f>
        <v>306.7708719345468</v>
      </c>
    </row>
    <row r="774" spans="1:17" ht="11.25">
      <c r="A774" s="371"/>
      <c r="B774" s="239" t="s">
        <v>472</v>
      </c>
      <c r="C774" s="240" t="s">
        <v>464</v>
      </c>
      <c r="D774" s="241">
        <v>8</v>
      </c>
      <c r="E774" s="242">
        <v>1962</v>
      </c>
      <c r="F774" s="304">
        <v>9.852</v>
      </c>
      <c r="G774" s="304">
        <v>1.02</v>
      </c>
      <c r="H774" s="304">
        <v>0.97</v>
      </c>
      <c r="I774" s="304">
        <v>7.862</v>
      </c>
      <c r="J774" s="243">
        <v>366.73</v>
      </c>
      <c r="K774" s="244">
        <v>7.862</v>
      </c>
      <c r="L774" s="243">
        <v>366.73</v>
      </c>
      <c r="M774" s="245">
        <v>0.02143811523464129</v>
      </c>
      <c r="N774" s="246">
        <v>274.68</v>
      </c>
      <c r="O774" s="246">
        <v>5.88862149265127</v>
      </c>
      <c r="P774" s="246">
        <v>1286.2869140784774</v>
      </c>
      <c r="Q774" s="348">
        <v>353.3172895590762</v>
      </c>
    </row>
    <row r="775" spans="1:17" ht="11.25">
      <c r="A775" s="371"/>
      <c r="B775" s="239" t="s">
        <v>438</v>
      </c>
      <c r="C775" s="240" t="s">
        <v>428</v>
      </c>
      <c r="D775" s="241">
        <v>40</v>
      </c>
      <c r="E775" s="242">
        <v>1984</v>
      </c>
      <c r="F775" s="304">
        <v>55</v>
      </c>
      <c r="G775" s="304">
        <v>4.313784</v>
      </c>
      <c r="H775" s="304">
        <v>6.4</v>
      </c>
      <c r="I775" s="304">
        <v>44.286213</v>
      </c>
      <c r="J775" s="243">
        <v>2050.4</v>
      </c>
      <c r="K775" s="244">
        <v>44.286213</v>
      </c>
      <c r="L775" s="243">
        <v>2050.4</v>
      </c>
      <c r="M775" s="245">
        <v>0.021598816328521262</v>
      </c>
      <c r="N775" s="246">
        <v>294.95400000000006</v>
      </c>
      <c r="O775" s="246">
        <v>6.370657271362662</v>
      </c>
      <c r="P775" s="246">
        <v>1295.9289797112756</v>
      </c>
      <c r="Q775" s="348">
        <v>382.23943628175965</v>
      </c>
    </row>
    <row r="776" spans="1:17" ht="11.25">
      <c r="A776" s="371"/>
      <c r="B776" s="239" t="s">
        <v>241</v>
      </c>
      <c r="C776" s="232" t="s">
        <v>253</v>
      </c>
      <c r="D776" s="233">
        <v>18</v>
      </c>
      <c r="E776" s="231" t="s">
        <v>228</v>
      </c>
      <c r="F776" s="303">
        <f>SUM(G776,H776,I776)</f>
        <v>25.022</v>
      </c>
      <c r="G776" s="303">
        <v>0.907</v>
      </c>
      <c r="H776" s="303">
        <v>3.04</v>
      </c>
      <c r="I776" s="303">
        <v>21.075</v>
      </c>
      <c r="J776" s="234"/>
      <c r="K776" s="235">
        <f>I776</f>
        <v>21.075</v>
      </c>
      <c r="L776" s="234">
        <v>966.6</v>
      </c>
      <c r="M776" s="236">
        <f>K776/L776</f>
        <v>0.0218032278088144</v>
      </c>
      <c r="N776" s="237">
        <v>236.42</v>
      </c>
      <c r="O776" s="237">
        <f>M776*N776</f>
        <v>5.1547191185599</v>
      </c>
      <c r="P776" s="237">
        <f>M776*60*1000</f>
        <v>1308.193668528864</v>
      </c>
      <c r="Q776" s="347">
        <f>P776*N776/1000</f>
        <v>309.283147113594</v>
      </c>
    </row>
    <row r="777" spans="1:17" ht="11.25">
      <c r="A777" s="371"/>
      <c r="B777" s="231" t="s">
        <v>1058</v>
      </c>
      <c r="C777" s="232" t="s">
        <v>1049</v>
      </c>
      <c r="D777" s="233">
        <v>70</v>
      </c>
      <c r="E777" s="231">
        <v>1963</v>
      </c>
      <c r="F777" s="303">
        <v>72.1488</v>
      </c>
      <c r="G777" s="303">
        <v>4.7979</v>
      </c>
      <c r="H777" s="303">
        <v>0.7</v>
      </c>
      <c r="I777" s="303">
        <v>66.6509</v>
      </c>
      <c r="J777" s="234">
        <v>3050.94</v>
      </c>
      <c r="K777" s="235">
        <v>66.651</v>
      </c>
      <c r="L777" s="234">
        <v>3050.94</v>
      </c>
      <c r="M777" s="236">
        <f>K777/L777</f>
        <v>0.021846054003028574</v>
      </c>
      <c r="N777" s="237">
        <v>249.91</v>
      </c>
      <c r="O777" s="237">
        <f>M777*N777</f>
        <v>5.459547355896871</v>
      </c>
      <c r="P777" s="237">
        <f>M777*60*1000</f>
        <v>1310.7632401817143</v>
      </c>
      <c r="Q777" s="347">
        <f>P777*N777/1000</f>
        <v>327.5728413538122</v>
      </c>
    </row>
    <row r="778" spans="1:17" ht="11.25">
      <c r="A778" s="371"/>
      <c r="B778" s="239" t="s">
        <v>301</v>
      </c>
      <c r="C778" s="232" t="s">
        <v>325</v>
      </c>
      <c r="D778" s="233">
        <v>8</v>
      </c>
      <c r="E778" s="231">
        <v>1966</v>
      </c>
      <c r="F778" s="303">
        <f>SUM(G778:I778)</f>
        <v>7.76</v>
      </c>
      <c r="G778" s="303">
        <v>0</v>
      </c>
      <c r="H778" s="303">
        <v>0</v>
      </c>
      <c r="I778" s="303">
        <v>7.76</v>
      </c>
      <c r="J778" s="234">
        <v>353.96</v>
      </c>
      <c r="K778" s="235">
        <v>7.76</v>
      </c>
      <c r="L778" s="234">
        <v>353.96</v>
      </c>
      <c r="M778" s="236">
        <f>K778/L778</f>
        <v>0.0219233811730139</v>
      </c>
      <c r="N778" s="237">
        <v>290.8</v>
      </c>
      <c r="O778" s="237">
        <f>M778*N778</f>
        <v>6.3753192451124425</v>
      </c>
      <c r="P778" s="237">
        <f>M778*60*1000</f>
        <v>1315.402870380834</v>
      </c>
      <c r="Q778" s="347">
        <f>P778*N778/1000</f>
        <v>382.5191547067465</v>
      </c>
    </row>
    <row r="779" spans="1:17" ht="11.25">
      <c r="A779" s="371"/>
      <c r="B779" s="231" t="s">
        <v>1058</v>
      </c>
      <c r="C779" s="232" t="s">
        <v>1050</v>
      </c>
      <c r="D779" s="233">
        <v>45</v>
      </c>
      <c r="E779" s="231">
        <v>1986</v>
      </c>
      <c r="F779" s="303">
        <v>76.3839</v>
      </c>
      <c r="G779" s="303">
        <v>8.1744</v>
      </c>
      <c r="H779" s="303">
        <v>4.5</v>
      </c>
      <c r="I779" s="303">
        <v>63.7095</v>
      </c>
      <c r="J779" s="234">
        <v>2898.3</v>
      </c>
      <c r="K779" s="235">
        <v>63.7095</v>
      </c>
      <c r="L779" s="234">
        <v>2898.3</v>
      </c>
      <c r="M779" s="236">
        <f>K779/L779</f>
        <v>0.021981678915226167</v>
      </c>
      <c r="N779" s="237">
        <v>249.91</v>
      </c>
      <c r="O779" s="237">
        <f>M779*N779</f>
        <v>5.493441377704171</v>
      </c>
      <c r="P779" s="237">
        <f>M779*60*1000</f>
        <v>1318.90073491357</v>
      </c>
      <c r="Q779" s="347">
        <f>P779*N779/1000</f>
        <v>329.6064826622503</v>
      </c>
    </row>
    <row r="780" spans="1:17" ht="11.25">
      <c r="A780" s="371"/>
      <c r="B780" s="239" t="s">
        <v>438</v>
      </c>
      <c r="C780" s="240" t="s">
        <v>429</v>
      </c>
      <c r="D780" s="241">
        <v>17</v>
      </c>
      <c r="E780" s="242">
        <v>1983</v>
      </c>
      <c r="F780" s="304">
        <v>30.03</v>
      </c>
      <c r="G780" s="304">
        <v>1.785</v>
      </c>
      <c r="H780" s="304">
        <v>2.88</v>
      </c>
      <c r="I780" s="304">
        <v>25.365001</v>
      </c>
      <c r="J780" s="243">
        <v>1153.81</v>
      </c>
      <c r="K780" s="244">
        <v>25.365001</v>
      </c>
      <c r="L780" s="243">
        <v>1153.81</v>
      </c>
      <c r="M780" s="245">
        <v>0.021983689688943587</v>
      </c>
      <c r="N780" s="246">
        <v>297.02500000000003</v>
      </c>
      <c r="O780" s="246">
        <v>6.52970542985847</v>
      </c>
      <c r="P780" s="246">
        <v>1319.0213813366151</v>
      </c>
      <c r="Q780" s="348">
        <v>391.78232579150813</v>
      </c>
    </row>
    <row r="781" spans="1:17" ht="11.25">
      <c r="A781" s="371"/>
      <c r="B781" s="231" t="s">
        <v>724</v>
      </c>
      <c r="C781" s="238" t="s">
        <v>743</v>
      </c>
      <c r="D781" s="233">
        <v>10</v>
      </c>
      <c r="E781" s="231">
        <v>1983</v>
      </c>
      <c r="F781" s="303">
        <v>17.8</v>
      </c>
      <c r="G781" s="303">
        <v>1.1</v>
      </c>
      <c r="H781" s="303">
        <v>1.7</v>
      </c>
      <c r="I781" s="303">
        <v>14.98</v>
      </c>
      <c r="J781" s="234">
        <v>681.36</v>
      </c>
      <c r="K781" s="235">
        <v>15</v>
      </c>
      <c r="L781" s="234">
        <v>681.36</v>
      </c>
      <c r="M781" s="236">
        <f>K781/L781</f>
        <v>0.022014793941528707</v>
      </c>
      <c r="N781" s="237">
        <v>303.78</v>
      </c>
      <c r="O781" s="237">
        <f>M781*N781</f>
        <v>6.68765410355759</v>
      </c>
      <c r="P781" s="237">
        <f>M781*60*1000</f>
        <v>1320.8876364917223</v>
      </c>
      <c r="Q781" s="347">
        <f>P781*N781/1000</f>
        <v>401.2592462134554</v>
      </c>
    </row>
    <row r="782" spans="1:17" ht="11.25">
      <c r="A782" s="371"/>
      <c r="B782" s="239" t="s">
        <v>472</v>
      </c>
      <c r="C782" s="240" t="s">
        <v>465</v>
      </c>
      <c r="D782" s="241">
        <v>20</v>
      </c>
      <c r="E782" s="242">
        <v>1982</v>
      </c>
      <c r="F782" s="304">
        <v>29.194</v>
      </c>
      <c r="G782" s="304">
        <v>1.8241</v>
      </c>
      <c r="H782" s="304">
        <v>3.2</v>
      </c>
      <c r="I782" s="304">
        <v>24.1699</v>
      </c>
      <c r="J782" s="243">
        <v>1095.85</v>
      </c>
      <c r="K782" s="244">
        <v>24.1699</v>
      </c>
      <c r="L782" s="243">
        <v>1095.85</v>
      </c>
      <c r="M782" s="245">
        <v>0.022055847059360315</v>
      </c>
      <c r="N782" s="246">
        <v>280.78400000000005</v>
      </c>
      <c r="O782" s="246">
        <v>6.192928960715427</v>
      </c>
      <c r="P782" s="246">
        <v>1323.3508235616189</v>
      </c>
      <c r="Q782" s="348">
        <v>371.5757376429256</v>
      </c>
    </row>
    <row r="783" spans="1:17" ht="11.25">
      <c r="A783" s="371"/>
      <c r="B783" s="239" t="s">
        <v>302</v>
      </c>
      <c r="C783" s="232" t="s">
        <v>319</v>
      </c>
      <c r="D783" s="233">
        <v>7</v>
      </c>
      <c r="E783" s="231">
        <v>1980</v>
      </c>
      <c r="F783" s="303">
        <f>SUM(G783:I783)</f>
        <v>10.809999999999999</v>
      </c>
      <c r="G783" s="303">
        <v>0</v>
      </c>
      <c r="H783" s="303">
        <v>1.12</v>
      </c>
      <c r="I783" s="303">
        <v>9.69</v>
      </c>
      <c r="J783" s="234">
        <v>439.29</v>
      </c>
      <c r="K783" s="235">
        <v>9.69</v>
      </c>
      <c r="L783" s="234">
        <v>439.29</v>
      </c>
      <c r="M783" s="236">
        <f>K783/L783</f>
        <v>0.022058321382230416</v>
      </c>
      <c r="N783" s="237">
        <v>290.8</v>
      </c>
      <c r="O783" s="237">
        <f>M783*N783</f>
        <v>6.4145598579526055</v>
      </c>
      <c r="P783" s="237">
        <f>M783*60*1000</f>
        <v>1323.499282933825</v>
      </c>
      <c r="Q783" s="347">
        <f>P783*N783/1000</f>
        <v>384.8735914771563</v>
      </c>
    </row>
    <row r="784" spans="1:17" ht="11.25">
      <c r="A784" s="371"/>
      <c r="B784" s="231" t="s">
        <v>655</v>
      </c>
      <c r="C784" s="254" t="s">
        <v>647</v>
      </c>
      <c r="D784" s="255">
        <v>11</v>
      </c>
      <c r="E784" s="256" t="s">
        <v>105</v>
      </c>
      <c r="F784" s="306">
        <v>16.93</v>
      </c>
      <c r="G784" s="306">
        <v>0</v>
      </c>
      <c r="H784" s="307">
        <v>0</v>
      </c>
      <c r="I784" s="306">
        <v>16.93</v>
      </c>
      <c r="J784" s="257">
        <v>766.97</v>
      </c>
      <c r="K784" s="258">
        <v>11.4</v>
      </c>
      <c r="L784" s="257">
        <v>516.55</v>
      </c>
      <c r="M784" s="236">
        <f>K784/L784</f>
        <v>0.022069499564417776</v>
      </c>
      <c r="N784" s="237">
        <v>219.7</v>
      </c>
      <c r="O784" s="237">
        <f>M784*N784</f>
        <v>4.848669054302585</v>
      </c>
      <c r="P784" s="237">
        <f>M784*60*1000</f>
        <v>1324.1699738650666</v>
      </c>
      <c r="Q784" s="347">
        <f>P784*N784/1000</f>
        <v>290.92014325815506</v>
      </c>
    </row>
    <row r="785" spans="1:17" ht="11.25">
      <c r="A785" s="371"/>
      <c r="B785" s="239" t="s">
        <v>227</v>
      </c>
      <c r="C785" s="232" t="s">
        <v>221</v>
      </c>
      <c r="D785" s="233">
        <v>8</v>
      </c>
      <c r="E785" s="231" t="s">
        <v>105</v>
      </c>
      <c r="F785" s="303">
        <f>SUM(G785:I785)</f>
        <v>8.131</v>
      </c>
      <c r="G785" s="303">
        <v>0</v>
      </c>
      <c r="H785" s="303">
        <v>0</v>
      </c>
      <c r="I785" s="303">
        <v>8.131</v>
      </c>
      <c r="J785" s="234">
        <v>368.07</v>
      </c>
      <c r="K785" s="235">
        <v>8.131</v>
      </c>
      <c r="L785" s="234">
        <v>368.07</v>
      </c>
      <c r="M785" s="236">
        <f>K785/L785</f>
        <v>0.022090906621023174</v>
      </c>
      <c r="N785" s="237">
        <v>238.928</v>
      </c>
      <c r="O785" s="237">
        <f>M785*N785</f>
        <v>5.278136137147825</v>
      </c>
      <c r="P785" s="237">
        <f>M785*60*1000</f>
        <v>1325.4543972613903</v>
      </c>
      <c r="Q785" s="347">
        <f>P785*N785/1000</f>
        <v>316.6881682288694</v>
      </c>
    </row>
    <row r="786" spans="1:17" ht="11.25">
      <c r="A786" s="371"/>
      <c r="B786" s="239" t="s">
        <v>438</v>
      </c>
      <c r="C786" s="240" t="s">
        <v>430</v>
      </c>
      <c r="D786" s="241">
        <v>24</v>
      </c>
      <c r="E786" s="242">
        <v>1962</v>
      </c>
      <c r="F786" s="304">
        <v>25.9</v>
      </c>
      <c r="G786" s="304">
        <v>1.393473</v>
      </c>
      <c r="H786" s="304">
        <v>0</v>
      </c>
      <c r="I786" s="304">
        <v>24.506527</v>
      </c>
      <c r="J786" s="243">
        <v>1108.08</v>
      </c>
      <c r="K786" s="244">
        <v>24.506527</v>
      </c>
      <c r="L786" s="243">
        <v>1108.08</v>
      </c>
      <c r="M786" s="245">
        <v>0.022116207313551368</v>
      </c>
      <c r="N786" s="246">
        <v>297.02500000000003</v>
      </c>
      <c r="O786" s="246">
        <v>6.5690664773075955</v>
      </c>
      <c r="P786" s="246">
        <v>1326.9724388130821</v>
      </c>
      <c r="Q786" s="348">
        <v>394.14398863845577</v>
      </c>
    </row>
    <row r="787" spans="1:17" ht="11.25">
      <c r="A787" s="371"/>
      <c r="B787" s="239" t="s">
        <v>472</v>
      </c>
      <c r="C787" s="240" t="s">
        <v>466</v>
      </c>
      <c r="D787" s="241">
        <v>8</v>
      </c>
      <c r="E787" s="242">
        <v>1969</v>
      </c>
      <c r="F787" s="304">
        <v>9.233</v>
      </c>
      <c r="G787" s="304">
        <v>0</v>
      </c>
      <c r="H787" s="304">
        <v>0</v>
      </c>
      <c r="I787" s="304">
        <v>9.233001</v>
      </c>
      <c r="J787" s="243">
        <v>416.7</v>
      </c>
      <c r="K787" s="244">
        <v>9.233001</v>
      </c>
      <c r="L787" s="243">
        <v>416.7</v>
      </c>
      <c r="M787" s="245">
        <v>0.02215742980561555</v>
      </c>
      <c r="N787" s="246">
        <v>287.869</v>
      </c>
      <c r="O787" s="246">
        <v>6.3784371607127435</v>
      </c>
      <c r="P787" s="246">
        <v>1329.445788336933</v>
      </c>
      <c r="Q787" s="348">
        <v>382.7062296427646</v>
      </c>
    </row>
    <row r="788" spans="1:17" ht="11.25">
      <c r="A788" s="371"/>
      <c r="B788" s="239" t="s">
        <v>438</v>
      </c>
      <c r="C788" s="240" t="s">
        <v>431</v>
      </c>
      <c r="D788" s="241">
        <v>18</v>
      </c>
      <c r="E788" s="242">
        <v>1989</v>
      </c>
      <c r="F788" s="304">
        <v>21.2</v>
      </c>
      <c r="G788" s="304">
        <v>0.385917</v>
      </c>
      <c r="H788" s="304">
        <v>0</v>
      </c>
      <c r="I788" s="304">
        <v>20.814085</v>
      </c>
      <c r="J788" s="243">
        <v>937.87</v>
      </c>
      <c r="K788" s="244">
        <v>20.814085</v>
      </c>
      <c r="L788" s="243">
        <v>937.87</v>
      </c>
      <c r="M788" s="245">
        <v>0.022192931856227407</v>
      </c>
      <c r="N788" s="246">
        <v>297.02500000000003</v>
      </c>
      <c r="O788" s="246">
        <v>6.591855584595947</v>
      </c>
      <c r="P788" s="246">
        <v>1331.5759113736444</v>
      </c>
      <c r="Q788" s="348">
        <v>395.5113350757568</v>
      </c>
    </row>
    <row r="789" spans="1:17" ht="11.25">
      <c r="A789" s="371"/>
      <c r="B789" s="231" t="s">
        <v>612</v>
      </c>
      <c r="C789" s="232" t="s">
        <v>602</v>
      </c>
      <c r="D789" s="233">
        <v>2</v>
      </c>
      <c r="E789" s="231" t="s">
        <v>105</v>
      </c>
      <c r="F789" s="303">
        <v>2.596</v>
      </c>
      <c r="G789" s="303">
        <v>0.1785</v>
      </c>
      <c r="H789" s="303">
        <v>0.02</v>
      </c>
      <c r="I789" s="303">
        <v>2.3975</v>
      </c>
      <c r="J789" s="234"/>
      <c r="K789" s="235">
        <f>+I789</f>
        <v>2.3975</v>
      </c>
      <c r="L789" s="234">
        <v>107.98</v>
      </c>
      <c r="M789" s="236">
        <f>+K789/L789</f>
        <v>0.022203185775143543</v>
      </c>
      <c r="N789" s="237">
        <v>333.3</v>
      </c>
      <c r="O789" s="237">
        <f>M789*N789</f>
        <v>7.4003218188553435</v>
      </c>
      <c r="P789" s="237">
        <f>M789*60*1000</f>
        <v>1332.1911465086127</v>
      </c>
      <c r="Q789" s="347">
        <f>P789*N789/1000</f>
        <v>444.0193091313206</v>
      </c>
    </row>
    <row r="790" spans="1:17" ht="11.25">
      <c r="A790" s="371"/>
      <c r="B790" s="239" t="s">
        <v>301</v>
      </c>
      <c r="C790" s="232" t="s">
        <v>321</v>
      </c>
      <c r="D790" s="233">
        <v>8</v>
      </c>
      <c r="E790" s="231">
        <v>1966</v>
      </c>
      <c r="F790" s="303">
        <f>SUM(G790:I790)</f>
        <v>7.79</v>
      </c>
      <c r="G790" s="303">
        <v>0</v>
      </c>
      <c r="H790" s="303">
        <v>0</v>
      </c>
      <c r="I790" s="303">
        <v>7.79</v>
      </c>
      <c r="J790" s="234">
        <v>350.82</v>
      </c>
      <c r="K790" s="235">
        <v>7.79</v>
      </c>
      <c r="L790" s="234">
        <v>350.82</v>
      </c>
      <c r="M790" s="236">
        <f>K790/L790</f>
        <v>0.022205119434467818</v>
      </c>
      <c r="N790" s="237">
        <v>290.8</v>
      </c>
      <c r="O790" s="237">
        <f>M790*N790</f>
        <v>6.457248731543242</v>
      </c>
      <c r="P790" s="237">
        <f>M790*60*1000</f>
        <v>1332.3071660680691</v>
      </c>
      <c r="Q790" s="347">
        <f>P790*N790/1000</f>
        <v>387.4349238925945</v>
      </c>
    </row>
    <row r="791" spans="1:17" ht="11.25">
      <c r="A791" s="371"/>
      <c r="B791" s="231" t="s">
        <v>540</v>
      </c>
      <c r="C791" s="260" t="s">
        <v>530</v>
      </c>
      <c r="D791" s="261">
        <v>33</v>
      </c>
      <c r="E791" s="262">
        <v>1978</v>
      </c>
      <c r="F791" s="308">
        <v>26.814</v>
      </c>
      <c r="G791" s="308">
        <v>2.191368</v>
      </c>
      <c r="H791" s="308">
        <v>0.27</v>
      </c>
      <c r="I791" s="308">
        <v>24.352631</v>
      </c>
      <c r="J791" s="263">
        <v>1095.47</v>
      </c>
      <c r="K791" s="264">
        <v>24.352631</v>
      </c>
      <c r="L791" s="263">
        <v>1095.47</v>
      </c>
      <c r="M791" s="265">
        <v>0.022230303887828966</v>
      </c>
      <c r="N791" s="266">
        <v>306.39900000000006</v>
      </c>
      <c r="O791" s="266">
        <v>6.811342880926909</v>
      </c>
      <c r="P791" s="266">
        <v>1333.818233269738</v>
      </c>
      <c r="Q791" s="350">
        <v>408.68057285561446</v>
      </c>
    </row>
    <row r="792" spans="1:17" ht="11.25">
      <c r="A792" s="371"/>
      <c r="B792" s="239" t="s">
        <v>301</v>
      </c>
      <c r="C792" s="232" t="s">
        <v>324</v>
      </c>
      <c r="D792" s="233">
        <v>17</v>
      </c>
      <c r="E792" s="231">
        <v>1969</v>
      </c>
      <c r="F792" s="303">
        <f>SUM(G792:I792)</f>
        <v>17.278</v>
      </c>
      <c r="G792" s="303">
        <v>0</v>
      </c>
      <c r="H792" s="303">
        <v>0</v>
      </c>
      <c r="I792" s="303">
        <v>17.278</v>
      </c>
      <c r="J792" s="234">
        <v>744.88</v>
      </c>
      <c r="K792" s="235">
        <v>17.278</v>
      </c>
      <c r="L792" s="234">
        <v>774.88</v>
      </c>
      <c r="M792" s="236">
        <f>K792/L792</f>
        <v>0.02229764608713607</v>
      </c>
      <c r="N792" s="237">
        <v>290.8</v>
      </c>
      <c r="O792" s="237">
        <f>M792*N792</f>
        <v>6.48415548213917</v>
      </c>
      <c r="P792" s="237">
        <f>M792*60*1000</f>
        <v>1337.8587652281642</v>
      </c>
      <c r="Q792" s="347">
        <f>P792*N792/1000</f>
        <v>389.0493289283502</v>
      </c>
    </row>
    <row r="793" spans="1:17" ht="11.25">
      <c r="A793" s="371"/>
      <c r="B793" s="239" t="s">
        <v>472</v>
      </c>
      <c r="C793" s="240" t="s">
        <v>468</v>
      </c>
      <c r="D793" s="241">
        <v>7</v>
      </c>
      <c r="E793" s="242">
        <v>1956</v>
      </c>
      <c r="F793" s="304">
        <v>8.975</v>
      </c>
      <c r="G793" s="304">
        <v>0</v>
      </c>
      <c r="H793" s="304">
        <v>0</v>
      </c>
      <c r="I793" s="304">
        <v>8.974999</v>
      </c>
      <c r="J793" s="243">
        <v>402.24</v>
      </c>
      <c r="K793" s="244">
        <v>8.974999</v>
      </c>
      <c r="L793" s="243">
        <v>402.24</v>
      </c>
      <c r="M793" s="245">
        <v>0.022312547235481307</v>
      </c>
      <c r="N793" s="246">
        <v>287.869</v>
      </c>
      <c r="O793" s="246">
        <v>6.423090660130769</v>
      </c>
      <c r="P793" s="246">
        <v>1338.7528341288782</v>
      </c>
      <c r="Q793" s="348">
        <v>385.3854396078461</v>
      </c>
    </row>
    <row r="794" spans="1:17" ht="11.25">
      <c r="A794" s="371"/>
      <c r="B794" s="239" t="s">
        <v>227</v>
      </c>
      <c r="C794" s="232" t="s">
        <v>222</v>
      </c>
      <c r="D794" s="233">
        <v>130</v>
      </c>
      <c r="E794" s="231">
        <v>1987</v>
      </c>
      <c r="F794" s="303">
        <f>SUM(G794:I794)</f>
        <v>95.37299999999999</v>
      </c>
      <c r="G794" s="303">
        <v>0</v>
      </c>
      <c r="H794" s="303">
        <v>0</v>
      </c>
      <c r="I794" s="303">
        <v>95.37299999999999</v>
      </c>
      <c r="J794" s="234">
        <v>4260.09</v>
      </c>
      <c r="K794" s="235">
        <v>95.37299999999999</v>
      </c>
      <c r="L794" s="234">
        <v>4260.09</v>
      </c>
      <c r="M794" s="236">
        <f>K794/L794</f>
        <v>0.02238755519249593</v>
      </c>
      <c r="N794" s="237">
        <v>238.928</v>
      </c>
      <c r="O794" s="237">
        <f>M794*N794</f>
        <v>5.349013787032667</v>
      </c>
      <c r="P794" s="237">
        <f>M794*60*1000</f>
        <v>1343.2533115497558</v>
      </c>
      <c r="Q794" s="347">
        <f>P794*N794/1000</f>
        <v>320.94082722196003</v>
      </c>
    </row>
    <row r="795" spans="1:17" ht="11.25">
      <c r="A795" s="371"/>
      <c r="B795" s="231" t="s">
        <v>1058</v>
      </c>
      <c r="C795" s="232" t="s">
        <v>1051</v>
      </c>
      <c r="D795" s="233">
        <v>108</v>
      </c>
      <c r="E795" s="231">
        <v>1967</v>
      </c>
      <c r="F795" s="303">
        <v>83.2215</v>
      </c>
      <c r="G795" s="303">
        <v>14.2528</v>
      </c>
      <c r="H795" s="303">
        <v>10.56</v>
      </c>
      <c r="I795" s="303">
        <v>58.4087</v>
      </c>
      <c r="J795" s="234">
        <v>2598.9</v>
      </c>
      <c r="K795" s="235">
        <v>58.4087</v>
      </c>
      <c r="L795" s="234">
        <v>2598.9</v>
      </c>
      <c r="M795" s="236">
        <f>K795/L795</f>
        <v>0.022474393012428335</v>
      </c>
      <c r="N795" s="237">
        <v>249.91</v>
      </c>
      <c r="O795" s="237">
        <f>M795*N795</f>
        <v>5.616575557735965</v>
      </c>
      <c r="P795" s="237">
        <f>M795*60*1000</f>
        <v>1348.4635807457003</v>
      </c>
      <c r="Q795" s="347">
        <f>P795*N795/1000</f>
        <v>336.99453346415794</v>
      </c>
    </row>
    <row r="796" spans="1:17" ht="11.25">
      <c r="A796" s="371"/>
      <c r="B796" s="231" t="s">
        <v>540</v>
      </c>
      <c r="C796" s="260" t="s">
        <v>531</v>
      </c>
      <c r="D796" s="261">
        <v>8</v>
      </c>
      <c r="E796" s="262">
        <v>1980</v>
      </c>
      <c r="F796" s="308">
        <v>15.9</v>
      </c>
      <c r="G796" s="308">
        <v>0.408</v>
      </c>
      <c r="H796" s="308">
        <v>1.28</v>
      </c>
      <c r="I796" s="308">
        <v>14.212001</v>
      </c>
      <c r="J796" s="263">
        <v>627.78</v>
      </c>
      <c r="K796" s="264">
        <v>14.212001</v>
      </c>
      <c r="L796" s="263">
        <v>627.78</v>
      </c>
      <c r="M796" s="265">
        <v>0.022638505527414064</v>
      </c>
      <c r="N796" s="266">
        <v>306.39900000000006</v>
      </c>
      <c r="O796" s="266">
        <v>6.936415455094143</v>
      </c>
      <c r="P796" s="266">
        <v>1358.3103316448437</v>
      </c>
      <c r="Q796" s="350">
        <v>416.18492730564856</v>
      </c>
    </row>
    <row r="797" spans="1:17" ht="11.25">
      <c r="A797" s="371"/>
      <c r="B797" s="239" t="s">
        <v>227</v>
      </c>
      <c r="C797" s="232" t="s">
        <v>223</v>
      </c>
      <c r="D797" s="233">
        <v>8</v>
      </c>
      <c r="E797" s="231">
        <v>1982</v>
      </c>
      <c r="F797" s="303">
        <f>SUM(G797:I797)</f>
        <v>12.489</v>
      </c>
      <c r="G797" s="303">
        <v>1.513049</v>
      </c>
      <c r="H797" s="303">
        <v>1.28</v>
      </c>
      <c r="I797" s="303">
        <v>9.695951</v>
      </c>
      <c r="J797" s="234">
        <v>427.72</v>
      </c>
      <c r="K797" s="235">
        <v>9.695951</v>
      </c>
      <c r="L797" s="234">
        <v>427.72</v>
      </c>
      <c r="M797" s="236">
        <f>K797/L797</f>
        <v>0.022668921256897036</v>
      </c>
      <c r="N797" s="237">
        <v>238.928</v>
      </c>
      <c r="O797" s="237">
        <f>M797*N797</f>
        <v>5.416240018067895</v>
      </c>
      <c r="P797" s="237">
        <f>M797*60*1000</f>
        <v>1360.1352754138222</v>
      </c>
      <c r="Q797" s="347">
        <f>P797*N797/1000</f>
        <v>324.9744010840737</v>
      </c>
    </row>
    <row r="798" spans="1:17" ht="11.25">
      <c r="A798" s="371"/>
      <c r="B798" s="231" t="s">
        <v>724</v>
      </c>
      <c r="C798" s="238" t="s">
        <v>740</v>
      </c>
      <c r="D798" s="233">
        <v>20</v>
      </c>
      <c r="E798" s="231">
        <v>1985</v>
      </c>
      <c r="F798" s="303">
        <v>28.9</v>
      </c>
      <c r="G798" s="303">
        <v>1.4</v>
      </c>
      <c r="H798" s="303">
        <v>3.5</v>
      </c>
      <c r="I798" s="303">
        <v>23.98</v>
      </c>
      <c r="J798" s="234">
        <v>1056.31</v>
      </c>
      <c r="K798" s="235">
        <v>24</v>
      </c>
      <c r="L798" s="234">
        <v>1056.31</v>
      </c>
      <c r="M798" s="236">
        <f>K798/L798</f>
        <v>0.022720602853329042</v>
      </c>
      <c r="N798" s="237">
        <v>303.78</v>
      </c>
      <c r="O798" s="237">
        <f>M798*N798</f>
        <v>6.902064734784296</v>
      </c>
      <c r="P798" s="237">
        <f>M798*60*1000</f>
        <v>1363.2361711997426</v>
      </c>
      <c r="Q798" s="347">
        <f>P798*N798/1000</f>
        <v>414.1238840870578</v>
      </c>
    </row>
    <row r="799" spans="1:17" ht="11.25">
      <c r="A799" s="371"/>
      <c r="B799" s="231" t="s">
        <v>723</v>
      </c>
      <c r="C799" s="232" t="s">
        <v>721</v>
      </c>
      <c r="D799" s="233">
        <v>9</v>
      </c>
      <c r="E799" s="231" t="s">
        <v>720</v>
      </c>
      <c r="F799" s="303">
        <f>SUM(G799+H799+I799)</f>
        <v>5.8</v>
      </c>
      <c r="G799" s="303"/>
      <c r="H799" s="303">
        <v>0</v>
      </c>
      <c r="I799" s="303">
        <v>5.8</v>
      </c>
      <c r="J799" s="234">
        <v>255.12</v>
      </c>
      <c r="K799" s="235">
        <v>5.8</v>
      </c>
      <c r="L799" s="234">
        <v>255.1</v>
      </c>
      <c r="M799" s="236">
        <f>SUM(K799/L799)</f>
        <v>0.022736181889455115</v>
      </c>
      <c r="N799" s="237">
        <v>231.3</v>
      </c>
      <c r="O799" s="237">
        <f>SUM(M799*N799)</f>
        <v>5.258878871030968</v>
      </c>
      <c r="P799" s="237">
        <f>SUM(M799*60*1000)</f>
        <v>1364.1709133673069</v>
      </c>
      <c r="Q799" s="347">
        <f>SUM(O799*60)</f>
        <v>315.5327322618581</v>
      </c>
    </row>
    <row r="800" spans="1:17" ht="11.25">
      <c r="A800" s="371"/>
      <c r="B800" s="231" t="s">
        <v>540</v>
      </c>
      <c r="C800" s="260" t="s">
        <v>532</v>
      </c>
      <c r="D800" s="261">
        <v>24</v>
      </c>
      <c r="E800" s="262">
        <v>1965</v>
      </c>
      <c r="F800" s="308">
        <v>27.8612</v>
      </c>
      <c r="G800" s="308">
        <v>2.346</v>
      </c>
      <c r="H800" s="308">
        <v>0.24</v>
      </c>
      <c r="I800" s="308">
        <v>25.275202</v>
      </c>
      <c r="J800" s="263">
        <v>1110.87</v>
      </c>
      <c r="K800" s="264">
        <v>25.275202</v>
      </c>
      <c r="L800" s="263">
        <v>1110.87</v>
      </c>
      <c r="M800" s="265">
        <v>0.022752619118348683</v>
      </c>
      <c r="N800" s="266">
        <v>306.39900000000006</v>
      </c>
      <c r="O800" s="266">
        <v>6.97137974524292</v>
      </c>
      <c r="P800" s="266">
        <v>1365.157147100921</v>
      </c>
      <c r="Q800" s="350">
        <v>418.2827847145752</v>
      </c>
    </row>
    <row r="801" spans="1:17" ht="11.25">
      <c r="A801" s="371"/>
      <c r="B801" s="231" t="s">
        <v>724</v>
      </c>
      <c r="C801" s="238" t="s">
        <v>736</v>
      </c>
      <c r="D801" s="233">
        <v>20</v>
      </c>
      <c r="E801" s="231">
        <v>1975</v>
      </c>
      <c r="F801" s="303">
        <v>29</v>
      </c>
      <c r="G801" s="303">
        <v>2.3</v>
      </c>
      <c r="H801" s="303">
        <v>3.2</v>
      </c>
      <c r="I801" s="303">
        <v>23.5</v>
      </c>
      <c r="J801" s="234">
        <v>1032.29</v>
      </c>
      <c r="K801" s="235">
        <v>23.5</v>
      </c>
      <c r="L801" s="234">
        <v>1032.3</v>
      </c>
      <c r="M801" s="236">
        <f>K801/L801</f>
        <v>0.022764700184055024</v>
      </c>
      <c r="N801" s="237">
        <v>303.78</v>
      </c>
      <c r="O801" s="237">
        <f>M801*N801</f>
        <v>6.915460621912234</v>
      </c>
      <c r="P801" s="237">
        <f>M801*60*1000</f>
        <v>1365.8820110433014</v>
      </c>
      <c r="Q801" s="347">
        <f>P801*N801/1000</f>
        <v>414.92763731473406</v>
      </c>
    </row>
    <row r="802" spans="1:17" ht="11.25">
      <c r="A802" s="371"/>
      <c r="B802" s="239" t="s">
        <v>242</v>
      </c>
      <c r="C802" s="232" t="s">
        <v>256</v>
      </c>
      <c r="D802" s="233">
        <v>35</v>
      </c>
      <c r="E802" s="231" t="s">
        <v>228</v>
      </c>
      <c r="F802" s="303">
        <f>SUM(G802,H802,I802)</f>
        <v>28.02</v>
      </c>
      <c r="G802" s="303">
        <v>0</v>
      </c>
      <c r="H802" s="303">
        <v>0</v>
      </c>
      <c r="I802" s="303">
        <v>28.02</v>
      </c>
      <c r="J802" s="234"/>
      <c r="K802" s="235">
        <f>I802</f>
        <v>28.02</v>
      </c>
      <c r="L802" s="234">
        <v>1229.18</v>
      </c>
      <c r="M802" s="236">
        <f>K802/L802</f>
        <v>0.02279568492816349</v>
      </c>
      <c r="N802" s="237">
        <v>236.42</v>
      </c>
      <c r="O802" s="237">
        <f>M802*N802</f>
        <v>5.389355830716412</v>
      </c>
      <c r="P802" s="237">
        <f>M802*60*1000</f>
        <v>1367.7410956898095</v>
      </c>
      <c r="Q802" s="347">
        <f>P802*N802/1000</f>
        <v>323.36134984298474</v>
      </c>
    </row>
    <row r="803" spans="1:17" ht="11.25">
      <c r="A803" s="371"/>
      <c r="B803" s="231" t="s">
        <v>1058</v>
      </c>
      <c r="C803" s="232" t="s">
        <v>1052</v>
      </c>
      <c r="D803" s="233">
        <v>41</v>
      </c>
      <c r="E803" s="231">
        <v>1963</v>
      </c>
      <c r="F803" s="303">
        <v>43.9465</v>
      </c>
      <c r="G803" s="303">
        <v>3.5171</v>
      </c>
      <c r="H803" s="303">
        <v>0.4</v>
      </c>
      <c r="I803" s="303">
        <v>40.0294</v>
      </c>
      <c r="J803" s="234">
        <v>1838.54</v>
      </c>
      <c r="K803" s="235">
        <v>40.0293</v>
      </c>
      <c r="L803" s="234">
        <v>1750.52</v>
      </c>
      <c r="M803" s="236">
        <f>K803/L803</f>
        <v>0.02286709092155474</v>
      </c>
      <c r="N803" s="237">
        <v>249.91</v>
      </c>
      <c r="O803" s="237">
        <f>M803*N803</f>
        <v>5.714714692205745</v>
      </c>
      <c r="P803" s="237">
        <f>M803*60*1000</f>
        <v>1372.0254552932843</v>
      </c>
      <c r="Q803" s="347">
        <f>P803*N803/1000</f>
        <v>342.8828815323447</v>
      </c>
    </row>
    <row r="804" spans="1:17" ht="11.25">
      <c r="A804" s="371"/>
      <c r="B804" s="231" t="s">
        <v>540</v>
      </c>
      <c r="C804" s="260" t="s">
        <v>533</v>
      </c>
      <c r="D804" s="261">
        <v>20</v>
      </c>
      <c r="E804" s="262">
        <v>0</v>
      </c>
      <c r="F804" s="308">
        <v>26.057</v>
      </c>
      <c r="G804" s="308">
        <v>0</v>
      </c>
      <c r="H804" s="308">
        <v>0</v>
      </c>
      <c r="I804" s="308">
        <v>26.057001</v>
      </c>
      <c r="J804" s="263">
        <v>1135.1</v>
      </c>
      <c r="K804" s="264">
        <v>26.057001</v>
      </c>
      <c r="L804" s="263">
        <v>1135.1</v>
      </c>
      <c r="M804" s="265">
        <v>0.022955687604616335</v>
      </c>
      <c r="N804" s="266">
        <v>306.39900000000006</v>
      </c>
      <c r="O804" s="266">
        <v>7.033599726366842</v>
      </c>
      <c r="P804" s="266">
        <v>1377.34125627698</v>
      </c>
      <c r="Q804" s="350">
        <v>422.01598358201045</v>
      </c>
    </row>
    <row r="805" spans="1:17" ht="11.25">
      <c r="A805" s="371"/>
      <c r="B805" s="231" t="s">
        <v>1058</v>
      </c>
      <c r="C805" s="232" t="s">
        <v>1053</v>
      </c>
      <c r="D805" s="233">
        <v>32</v>
      </c>
      <c r="E805" s="231">
        <v>1979</v>
      </c>
      <c r="F805" s="303">
        <v>37.1</v>
      </c>
      <c r="G805" s="303">
        <v>3.0791</v>
      </c>
      <c r="H805" s="303">
        <v>0.32</v>
      </c>
      <c r="I805" s="303">
        <v>33.7009</v>
      </c>
      <c r="J805" s="234">
        <v>1455.9</v>
      </c>
      <c r="K805" s="235">
        <v>33.7009</v>
      </c>
      <c r="L805" s="234">
        <v>1455.9</v>
      </c>
      <c r="M805" s="236">
        <f>K805/L805</f>
        <v>0.023147812349749292</v>
      </c>
      <c r="N805" s="237">
        <v>249.91</v>
      </c>
      <c r="O805" s="237">
        <f>M805*N805</f>
        <v>5.784869784325846</v>
      </c>
      <c r="P805" s="237">
        <f>M805*60*1000</f>
        <v>1388.8687409849576</v>
      </c>
      <c r="Q805" s="347">
        <f>P805*N805/1000</f>
        <v>347.0921870595508</v>
      </c>
    </row>
    <row r="806" spans="1:17" ht="11.25">
      <c r="A806" s="371"/>
      <c r="B806" s="239" t="s">
        <v>229</v>
      </c>
      <c r="C806" s="232" t="s">
        <v>254</v>
      </c>
      <c r="D806" s="233">
        <v>10</v>
      </c>
      <c r="E806" s="231" t="s">
        <v>228</v>
      </c>
      <c r="F806" s="303">
        <f>SUM(G806,H806,I806)</f>
        <v>10.433</v>
      </c>
      <c r="G806" s="303">
        <v>1.077</v>
      </c>
      <c r="H806" s="303">
        <v>0.08</v>
      </c>
      <c r="I806" s="303">
        <v>9.276</v>
      </c>
      <c r="J806" s="234"/>
      <c r="K806" s="235">
        <f>I806</f>
        <v>9.276</v>
      </c>
      <c r="L806" s="234">
        <v>400.21</v>
      </c>
      <c r="M806" s="236">
        <f>K806/L806</f>
        <v>0.023177831638389847</v>
      </c>
      <c r="N806" s="237">
        <v>236.42</v>
      </c>
      <c r="O806" s="237">
        <f>M806*N806</f>
        <v>5.479702955948127</v>
      </c>
      <c r="P806" s="237">
        <f>M806*60*1000</f>
        <v>1390.669898303391</v>
      </c>
      <c r="Q806" s="347">
        <f>P806*N806/1000</f>
        <v>328.78217735688764</v>
      </c>
    </row>
    <row r="807" spans="1:17" ht="11.25">
      <c r="A807" s="371"/>
      <c r="B807" s="231" t="s">
        <v>723</v>
      </c>
      <c r="C807" s="232" t="s">
        <v>716</v>
      </c>
      <c r="D807" s="233">
        <v>12</v>
      </c>
      <c r="E807" s="231">
        <v>1962</v>
      </c>
      <c r="F807" s="303">
        <f>SUM(G807+H807+I807)</f>
        <v>14.9</v>
      </c>
      <c r="G807" s="303">
        <v>0.6</v>
      </c>
      <c r="H807" s="303">
        <v>1.8</v>
      </c>
      <c r="I807" s="303">
        <v>12.5</v>
      </c>
      <c r="J807" s="234">
        <v>538</v>
      </c>
      <c r="K807" s="235">
        <v>10.5</v>
      </c>
      <c r="L807" s="234">
        <v>451.7</v>
      </c>
      <c r="M807" s="236">
        <f>SUM(K807/L807)</f>
        <v>0.02324551693601948</v>
      </c>
      <c r="N807" s="237">
        <v>231.3</v>
      </c>
      <c r="O807" s="237">
        <f>SUM(M807*N807)</f>
        <v>5.376688067301306</v>
      </c>
      <c r="P807" s="237">
        <f>SUM(M807*60*1000)</f>
        <v>1394.7310161611688</v>
      </c>
      <c r="Q807" s="347">
        <f>SUM(O807*60)</f>
        <v>322.6012840380784</v>
      </c>
    </row>
    <row r="808" spans="1:17" ht="11.25">
      <c r="A808" s="371"/>
      <c r="B808" s="239" t="s">
        <v>472</v>
      </c>
      <c r="C808" s="240" t="s">
        <v>467</v>
      </c>
      <c r="D808" s="241">
        <v>12</v>
      </c>
      <c r="E808" s="242">
        <v>1971</v>
      </c>
      <c r="F808" s="304">
        <v>12.5971</v>
      </c>
      <c r="G808" s="304">
        <v>0</v>
      </c>
      <c r="H808" s="304">
        <v>0</v>
      </c>
      <c r="I808" s="304">
        <v>12.5971</v>
      </c>
      <c r="J808" s="243">
        <v>538.8</v>
      </c>
      <c r="K808" s="244">
        <v>12.5971</v>
      </c>
      <c r="L808" s="243">
        <v>538.8</v>
      </c>
      <c r="M808" s="245">
        <v>0.023379918337045287</v>
      </c>
      <c r="N808" s="246">
        <v>274.68</v>
      </c>
      <c r="O808" s="246">
        <v>6.4219959688195996</v>
      </c>
      <c r="P808" s="246">
        <v>1402.7951002227173</v>
      </c>
      <c r="Q808" s="348">
        <v>385.31975812917597</v>
      </c>
    </row>
    <row r="809" spans="1:17" ht="11.25">
      <c r="A809" s="371"/>
      <c r="B809" s="239" t="s">
        <v>110</v>
      </c>
      <c r="C809" s="232" t="s">
        <v>131</v>
      </c>
      <c r="D809" s="233">
        <v>20</v>
      </c>
      <c r="E809" s="231" t="s">
        <v>105</v>
      </c>
      <c r="F809" s="303">
        <f>G809+H809+I809</f>
        <v>29.563</v>
      </c>
      <c r="G809" s="303">
        <v>1.809</v>
      </c>
      <c r="H809" s="303">
        <v>3.2</v>
      </c>
      <c r="I809" s="303">
        <v>24.554</v>
      </c>
      <c r="J809" s="234">
        <v>1049.01</v>
      </c>
      <c r="K809" s="235">
        <f>I809</f>
        <v>24.554</v>
      </c>
      <c r="L809" s="234">
        <f>J809</f>
        <v>1049.01</v>
      </c>
      <c r="M809" s="236">
        <f>K809/L809</f>
        <v>0.02340683120275307</v>
      </c>
      <c r="N809" s="237">
        <v>327.87</v>
      </c>
      <c r="O809" s="237">
        <f>M809*N809</f>
        <v>7.674397746446649</v>
      </c>
      <c r="P809" s="237">
        <f>M809*60*1000</f>
        <v>1404.4098721651844</v>
      </c>
      <c r="Q809" s="347">
        <f>P809*N809/1000</f>
        <v>460.46386478679904</v>
      </c>
    </row>
    <row r="810" spans="1:17" ht="11.25">
      <c r="A810" s="371"/>
      <c r="B810" s="239" t="s">
        <v>110</v>
      </c>
      <c r="C810" s="232" t="s">
        <v>132</v>
      </c>
      <c r="D810" s="233">
        <v>12</v>
      </c>
      <c r="E810" s="231" t="s">
        <v>105</v>
      </c>
      <c r="F810" s="303">
        <f>G810+H810+I810</f>
        <v>15.427999999999999</v>
      </c>
      <c r="G810" s="303">
        <v>0.632</v>
      </c>
      <c r="H810" s="303">
        <v>1.76</v>
      </c>
      <c r="I810" s="303">
        <v>13.036</v>
      </c>
      <c r="J810" s="234">
        <v>555.41</v>
      </c>
      <c r="K810" s="235">
        <v>11.818</v>
      </c>
      <c r="L810" s="234">
        <v>503.56</v>
      </c>
      <c r="M810" s="236">
        <f>K810/L810</f>
        <v>0.02346890142187624</v>
      </c>
      <c r="N810" s="237">
        <v>327.87</v>
      </c>
      <c r="O810" s="237">
        <f>M810*N810</f>
        <v>7.694748709190563</v>
      </c>
      <c r="P810" s="237">
        <f>M810*60*1000</f>
        <v>1408.1340853125744</v>
      </c>
      <c r="Q810" s="347">
        <f>P810*N810/1000</f>
        <v>461.6849225514338</v>
      </c>
    </row>
    <row r="811" spans="1:17" ht="11.25">
      <c r="A811" s="371"/>
      <c r="B811" s="231" t="s">
        <v>724</v>
      </c>
      <c r="C811" s="238" t="s">
        <v>742</v>
      </c>
      <c r="D811" s="233">
        <v>20</v>
      </c>
      <c r="E811" s="231">
        <v>1978</v>
      </c>
      <c r="F811" s="303">
        <v>26.1</v>
      </c>
      <c r="G811" s="303">
        <v>1.5</v>
      </c>
      <c r="H811" s="303">
        <v>3.2</v>
      </c>
      <c r="I811" s="303">
        <v>21.4</v>
      </c>
      <c r="J811" s="234">
        <v>910.74</v>
      </c>
      <c r="K811" s="235">
        <v>21.4</v>
      </c>
      <c r="L811" s="234">
        <v>910.74</v>
      </c>
      <c r="M811" s="236">
        <f>K811/L811</f>
        <v>0.023497375760370687</v>
      </c>
      <c r="N811" s="237">
        <v>303.78</v>
      </c>
      <c r="O811" s="237">
        <f>M811*N811</f>
        <v>7.1380328084854066</v>
      </c>
      <c r="P811" s="237">
        <f>M811*60*1000</f>
        <v>1409.8425456222412</v>
      </c>
      <c r="Q811" s="347">
        <f>P811*N811/1000</f>
        <v>428.2819685091244</v>
      </c>
    </row>
    <row r="812" spans="1:17" ht="11.25">
      <c r="A812" s="371"/>
      <c r="B812" s="239" t="s">
        <v>472</v>
      </c>
      <c r="C812" s="240" t="s">
        <v>469</v>
      </c>
      <c r="D812" s="241">
        <v>6</v>
      </c>
      <c r="E812" s="242">
        <v>1959</v>
      </c>
      <c r="F812" s="304">
        <v>8.736</v>
      </c>
      <c r="G812" s="304">
        <v>0.408</v>
      </c>
      <c r="H812" s="304">
        <v>0.96</v>
      </c>
      <c r="I812" s="304">
        <v>7.368001</v>
      </c>
      <c r="J812" s="243">
        <v>313.25</v>
      </c>
      <c r="K812" s="244">
        <v>7.368001</v>
      </c>
      <c r="L812" s="243">
        <v>313.25</v>
      </c>
      <c r="M812" s="245">
        <v>0.02352115243415802</v>
      </c>
      <c r="N812" s="246">
        <v>274.68</v>
      </c>
      <c r="O812" s="246">
        <v>6.460790150614525</v>
      </c>
      <c r="P812" s="246">
        <v>1411.2691460494812</v>
      </c>
      <c r="Q812" s="348">
        <v>387.6474090368715</v>
      </c>
    </row>
    <row r="813" spans="1:17" ht="11.25">
      <c r="A813" s="371"/>
      <c r="B813" s="231" t="s">
        <v>612</v>
      </c>
      <c r="C813" s="232" t="s">
        <v>603</v>
      </c>
      <c r="D813" s="233">
        <v>4</v>
      </c>
      <c r="E813" s="231" t="s">
        <v>105</v>
      </c>
      <c r="F813" s="303">
        <v>5.971</v>
      </c>
      <c r="G813" s="303">
        <v>0</v>
      </c>
      <c r="H813" s="303">
        <v>0</v>
      </c>
      <c r="I813" s="303">
        <v>5.971</v>
      </c>
      <c r="J813" s="234"/>
      <c r="K813" s="235">
        <f>+I813</f>
        <v>5.971</v>
      </c>
      <c r="L813" s="234">
        <v>253.29</v>
      </c>
      <c r="M813" s="236">
        <f>+K813/L813</f>
        <v>0.023573769197362707</v>
      </c>
      <c r="N813" s="237">
        <v>333.3</v>
      </c>
      <c r="O813" s="237">
        <f aca="true" t="shared" si="104" ref="O813:O819">M813*N813</f>
        <v>7.857137273480991</v>
      </c>
      <c r="P813" s="237">
        <f aca="true" t="shared" si="105" ref="P813:P819">M813*60*1000</f>
        <v>1414.4261518417625</v>
      </c>
      <c r="Q813" s="347">
        <f aca="true" t="shared" si="106" ref="Q813:Q819">P813*N813/1000</f>
        <v>471.42823640885945</v>
      </c>
    </row>
    <row r="814" spans="1:17" ht="11.25">
      <c r="A814" s="371"/>
      <c r="B814" s="231" t="s">
        <v>1058</v>
      </c>
      <c r="C814" s="232" t="s">
        <v>1054</v>
      </c>
      <c r="D814" s="233">
        <v>32</v>
      </c>
      <c r="E814" s="231">
        <v>1980</v>
      </c>
      <c r="F814" s="303">
        <v>31.636</v>
      </c>
      <c r="G814" s="303">
        <v>2.0462</v>
      </c>
      <c r="H814" s="303">
        <v>0.32</v>
      </c>
      <c r="I814" s="303">
        <v>29.2698</v>
      </c>
      <c r="J814" s="234">
        <v>1240.77</v>
      </c>
      <c r="K814" s="235">
        <v>29.2698</v>
      </c>
      <c r="L814" s="234">
        <v>1240.77</v>
      </c>
      <c r="M814" s="236">
        <f aca="true" t="shared" si="107" ref="M814:M819">K814/L814</f>
        <v>0.023590028772455814</v>
      </c>
      <c r="N814" s="237">
        <v>249.91</v>
      </c>
      <c r="O814" s="237">
        <f t="shared" si="104"/>
        <v>5.895384090524432</v>
      </c>
      <c r="P814" s="237">
        <f t="shared" si="105"/>
        <v>1415.4017263473488</v>
      </c>
      <c r="Q814" s="347">
        <f t="shared" si="106"/>
        <v>353.72304543146595</v>
      </c>
    </row>
    <row r="815" spans="1:17" ht="11.25">
      <c r="A815" s="371"/>
      <c r="B815" s="231" t="s">
        <v>1027</v>
      </c>
      <c r="C815" s="238" t="s">
        <v>1017</v>
      </c>
      <c r="D815" s="233">
        <v>6</v>
      </c>
      <c r="E815" s="231">
        <v>1913</v>
      </c>
      <c r="F815" s="303">
        <f>SUM(G815:I815)</f>
        <v>6.9939990000000005</v>
      </c>
      <c r="G815" s="303">
        <v>0.065208</v>
      </c>
      <c r="H815" s="303">
        <v>0.96</v>
      </c>
      <c r="I815" s="303">
        <v>5.968791</v>
      </c>
      <c r="J815" s="234">
        <v>252.63</v>
      </c>
      <c r="K815" s="235">
        <f aca="true" t="shared" si="108" ref="K815:L818">I815</f>
        <v>5.968791</v>
      </c>
      <c r="L815" s="234">
        <f t="shared" si="108"/>
        <v>252.63</v>
      </c>
      <c r="M815" s="236">
        <f t="shared" si="107"/>
        <v>0.02362661204132526</v>
      </c>
      <c r="N815" s="237">
        <v>207.536</v>
      </c>
      <c r="O815" s="237">
        <f t="shared" si="104"/>
        <v>4.903372556608479</v>
      </c>
      <c r="P815" s="237">
        <f t="shared" si="105"/>
        <v>1417.5967224795156</v>
      </c>
      <c r="Q815" s="347">
        <f t="shared" si="106"/>
        <v>294.2023533965088</v>
      </c>
    </row>
    <row r="816" spans="1:17" ht="11.25">
      <c r="A816" s="371"/>
      <c r="B816" s="231" t="s">
        <v>1027</v>
      </c>
      <c r="C816" s="238" t="s">
        <v>1018</v>
      </c>
      <c r="D816" s="233">
        <v>98</v>
      </c>
      <c r="E816" s="231">
        <v>1978</v>
      </c>
      <c r="F816" s="303">
        <f>SUM(G816:I816)</f>
        <v>82.05700399999999</v>
      </c>
      <c r="G816" s="303">
        <v>5.083453</v>
      </c>
      <c r="H816" s="303">
        <v>1.296</v>
      </c>
      <c r="I816" s="303">
        <v>75.677551</v>
      </c>
      <c r="J816" s="234">
        <v>3202.3</v>
      </c>
      <c r="K816" s="235">
        <f t="shared" si="108"/>
        <v>75.677551</v>
      </c>
      <c r="L816" s="234">
        <f t="shared" si="108"/>
        <v>3202.3</v>
      </c>
      <c r="M816" s="236">
        <f t="shared" si="107"/>
        <v>0.02363224900852512</v>
      </c>
      <c r="N816" s="237">
        <v>207.536</v>
      </c>
      <c r="O816" s="237">
        <f t="shared" si="104"/>
        <v>4.904542430233269</v>
      </c>
      <c r="P816" s="237">
        <f t="shared" si="105"/>
        <v>1417.9349405115072</v>
      </c>
      <c r="Q816" s="347">
        <f t="shared" si="106"/>
        <v>294.27254581399615</v>
      </c>
    </row>
    <row r="817" spans="1:17" ht="11.25">
      <c r="A817" s="371"/>
      <c r="B817" s="231" t="s">
        <v>892</v>
      </c>
      <c r="C817" s="232" t="s">
        <v>882</v>
      </c>
      <c r="D817" s="233">
        <v>6</v>
      </c>
      <c r="E817" s="231" t="s">
        <v>105</v>
      </c>
      <c r="F817" s="303">
        <f>G817+H817+I817</f>
        <v>9.597</v>
      </c>
      <c r="G817" s="303">
        <v>0.655</v>
      </c>
      <c r="H817" s="303">
        <v>0.96</v>
      </c>
      <c r="I817" s="303">
        <v>7.982</v>
      </c>
      <c r="J817" s="234">
        <v>337.61</v>
      </c>
      <c r="K817" s="235">
        <f t="shared" si="108"/>
        <v>7.982</v>
      </c>
      <c r="L817" s="234">
        <f t="shared" si="108"/>
        <v>337.61</v>
      </c>
      <c r="M817" s="236">
        <f t="shared" si="107"/>
        <v>0.023642664613015018</v>
      </c>
      <c r="N817" s="237">
        <v>171</v>
      </c>
      <c r="O817" s="237">
        <f t="shared" si="104"/>
        <v>4.042895648825568</v>
      </c>
      <c r="P817" s="237">
        <f t="shared" si="105"/>
        <v>1418.559876780901</v>
      </c>
      <c r="Q817" s="347">
        <f t="shared" si="106"/>
        <v>242.57373892953407</v>
      </c>
    </row>
    <row r="818" spans="1:17" ht="11.25">
      <c r="A818" s="371"/>
      <c r="B818" s="239" t="s">
        <v>110</v>
      </c>
      <c r="C818" s="232" t="s">
        <v>133</v>
      </c>
      <c r="D818" s="233">
        <v>6</v>
      </c>
      <c r="E818" s="231" t="s">
        <v>105</v>
      </c>
      <c r="F818" s="303">
        <f>G818+H818+I818</f>
        <v>8.417</v>
      </c>
      <c r="G818" s="303">
        <v>0</v>
      </c>
      <c r="H818" s="303">
        <v>0</v>
      </c>
      <c r="I818" s="303">
        <v>8.417</v>
      </c>
      <c r="J818" s="234">
        <v>355.35</v>
      </c>
      <c r="K818" s="235">
        <f t="shared" si="108"/>
        <v>8.417</v>
      </c>
      <c r="L818" s="234">
        <f t="shared" si="108"/>
        <v>355.35</v>
      </c>
      <c r="M818" s="236">
        <f t="shared" si="107"/>
        <v>0.02368650626143239</v>
      </c>
      <c r="N818" s="237">
        <v>327.87</v>
      </c>
      <c r="O818" s="237">
        <f t="shared" si="104"/>
        <v>7.766094807935837</v>
      </c>
      <c r="P818" s="237">
        <f t="shared" si="105"/>
        <v>1421.1903756859433</v>
      </c>
      <c r="Q818" s="347">
        <f t="shared" si="106"/>
        <v>465.9656884761502</v>
      </c>
    </row>
    <row r="819" spans="1:17" ht="11.25">
      <c r="A819" s="371"/>
      <c r="B819" s="239" t="s">
        <v>302</v>
      </c>
      <c r="C819" s="232" t="s">
        <v>323</v>
      </c>
      <c r="D819" s="233">
        <v>8</v>
      </c>
      <c r="E819" s="231">
        <v>1965</v>
      </c>
      <c r="F819" s="303">
        <f>SUM(G819:I819)</f>
        <v>9.472</v>
      </c>
      <c r="G819" s="303">
        <v>0</v>
      </c>
      <c r="H819" s="303">
        <v>0</v>
      </c>
      <c r="I819" s="303">
        <v>9.472</v>
      </c>
      <c r="J819" s="234">
        <v>398.85</v>
      </c>
      <c r="K819" s="235">
        <v>9.472</v>
      </c>
      <c r="L819" s="234">
        <v>398.85</v>
      </c>
      <c r="M819" s="236">
        <f t="shared" si="107"/>
        <v>0.023748276294346244</v>
      </c>
      <c r="N819" s="237">
        <v>290.8</v>
      </c>
      <c r="O819" s="237">
        <f t="shared" si="104"/>
        <v>6.905998746395888</v>
      </c>
      <c r="P819" s="237">
        <f t="shared" si="105"/>
        <v>1424.8965776607747</v>
      </c>
      <c r="Q819" s="347">
        <f t="shared" si="106"/>
        <v>414.3599247837533</v>
      </c>
    </row>
    <row r="820" spans="1:17" ht="11.25">
      <c r="A820" s="371"/>
      <c r="B820" s="231" t="s">
        <v>540</v>
      </c>
      <c r="C820" s="260" t="s">
        <v>534</v>
      </c>
      <c r="D820" s="261">
        <v>12</v>
      </c>
      <c r="E820" s="262">
        <v>1972</v>
      </c>
      <c r="F820" s="308">
        <v>14.3511</v>
      </c>
      <c r="G820" s="308">
        <v>1.53</v>
      </c>
      <c r="H820" s="308">
        <v>0</v>
      </c>
      <c r="I820" s="308">
        <v>12.821098</v>
      </c>
      <c r="J820" s="263">
        <v>538.39</v>
      </c>
      <c r="K820" s="264">
        <v>12.821098</v>
      </c>
      <c r="L820" s="263">
        <v>538.39</v>
      </c>
      <c r="M820" s="265">
        <v>0.023813774401456194</v>
      </c>
      <c r="N820" s="266">
        <v>306.39900000000006</v>
      </c>
      <c r="O820" s="266">
        <v>7.2965166628317775</v>
      </c>
      <c r="P820" s="266">
        <v>1428.8264640873715</v>
      </c>
      <c r="Q820" s="350">
        <v>437.79099976990665</v>
      </c>
    </row>
    <row r="821" spans="1:17" ht="11.25">
      <c r="A821" s="371"/>
      <c r="B821" s="239" t="s">
        <v>303</v>
      </c>
      <c r="C821" s="232" t="s">
        <v>326</v>
      </c>
      <c r="D821" s="233">
        <v>14</v>
      </c>
      <c r="E821" s="231">
        <v>1966</v>
      </c>
      <c r="F821" s="303">
        <f>SUM(G821:I821)</f>
        <v>11.331</v>
      </c>
      <c r="G821" s="303">
        <v>0</v>
      </c>
      <c r="H821" s="303">
        <v>0</v>
      </c>
      <c r="I821" s="303">
        <v>11.331</v>
      </c>
      <c r="J821" s="234">
        <v>474.22</v>
      </c>
      <c r="K821" s="235">
        <v>11.331</v>
      </c>
      <c r="L821" s="234">
        <v>474.22</v>
      </c>
      <c r="M821" s="236">
        <f>K821/L821</f>
        <v>0.023893973261355488</v>
      </c>
      <c r="N821" s="237">
        <v>290.8</v>
      </c>
      <c r="O821" s="237">
        <f>M821*N821</f>
        <v>6.948367424402177</v>
      </c>
      <c r="P821" s="237">
        <f>M821*60*1000</f>
        <v>1433.6383956813293</v>
      </c>
      <c r="Q821" s="347">
        <f>P821*N821/1000</f>
        <v>416.9020454641306</v>
      </c>
    </row>
    <row r="822" spans="1:17" ht="11.25">
      <c r="A822" s="371"/>
      <c r="B822" s="231" t="s">
        <v>794</v>
      </c>
      <c r="C822" s="232" t="s">
        <v>793</v>
      </c>
      <c r="D822" s="233">
        <v>30</v>
      </c>
      <c r="E822" s="231">
        <v>1990</v>
      </c>
      <c r="F822" s="303">
        <v>54.856</v>
      </c>
      <c r="G822" s="303">
        <v>2.346</v>
      </c>
      <c r="H822" s="303">
        <v>4.8</v>
      </c>
      <c r="I822" s="303">
        <v>47.71</v>
      </c>
      <c r="J822" s="234">
        <v>1996.3</v>
      </c>
      <c r="K822" s="235">
        <v>47.7</v>
      </c>
      <c r="L822" s="234">
        <v>1996.3</v>
      </c>
      <c r="M822" s="236">
        <f>K822/L822</f>
        <v>0.023894204277914142</v>
      </c>
      <c r="N822" s="237">
        <v>211.13</v>
      </c>
      <c r="O822" s="237">
        <f>M822*N822</f>
        <v>5.044783349196012</v>
      </c>
      <c r="P822" s="237">
        <f>M822*60*1000</f>
        <v>1433.6522566748483</v>
      </c>
      <c r="Q822" s="347">
        <f>P822*N822/1000</f>
        <v>302.68700095176075</v>
      </c>
    </row>
    <row r="823" spans="1:17" ht="11.25">
      <c r="A823" s="371"/>
      <c r="B823" s="231" t="s">
        <v>655</v>
      </c>
      <c r="C823" s="254" t="s">
        <v>648</v>
      </c>
      <c r="D823" s="255">
        <v>19</v>
      </c>
      <c r="E823" s="256" t="s">
        <v>105</v>
      </c>
      <c r="F823" s="306">
        <v>18.03</v>
      </c>
      <c r="G823" s="306">
        <v>1.49</v>
      </c>
      <c r="H823" s="307">
        <v>0.49</v>
      </c>
      <c r="I823" s="306">
        <v>16.05</v>
      </c>
      <c r="J823" s="257">
        <v>670.33</v>
      </c>
      <c r="K823" s="258">
        <v>16.05</v>
      </c>
      <c r="L823" s="257">
        <v>670.33</v>
      </c>
      <c r="M823" s="236">
        <f>K823/L823</f>
        <v>0.023943430847493025</v>
      </c>
      <c r="N823" s="237">
        <v>219.7</v>
      </c>
      <c r="O823" s="237">
        <f>M823*N823</f>
        <v>5.260371757194218</v>
      </c>
      <c r="P823" s="237">
        <f>M823*60*1000</f>
        <v>1436.6058508495817</v>
      </c>
      <c r="Q823" s="347">
        <f>P823*N823/1000</f>
        <v>315.62230543165305</v>
      </c>
    </row>
    <row r="824" spans="1:17" ht="11.25">
      <c r="A824" s="371"/>
      <c r="B824" s="231" t="s">
        <v>851</v>
      </c>
      <c r="C824" s="232" t="s">
        <v>847</v>
      </c>
      <c r="D824" s="233">
        <v>9</v>
      </c>
      <c r="E824" s="231">
        <v>1979</v>
      </c>
      <c r="F824" s="303">
        <v>14.4</v>
      </c>
      <c r="G824" s="303">
        <v>0.63</v>
      </c>
      <c r="H824" s="303">
        <v>1.44</v>
      </c>
      <c r="I824" s="303">
        <v>12.32</v>
      </c>
      <c r="J824" s="234">
        <v>513.1</v>
      </c>
      <c r="K824" s="235">
        <v>12.32</v>
      </c>
      <c r="L824" s="234">
        <v>513.1</v>
      </c>
      <c r="M824" s="236">
        <f>K824/L824</f>
        <v>0.024010914051841747</v>
      </c>
      <c r="N824" s="237">
        <v>308.6</v>
      </c>
      <c r="O824" s="237">
        <f>M824*N824</f>
        <v>7.409768076398364</v>
      </c>
      <c r="P824" s="237">
        <f>M824*60*1000</f>
        <v>1440.6548431105048</v>
      </c>
      <c r="Q824" s="347">
        <f>P824*N824/1000</f>
        <v>444.5860845839018</v>
      </c>
    </row>
    <row r="825" spans="1:17" ht="11.25">
      <c r="A825" s="371"/>
      <c r="B825" s="239" t="s">
        <v>301</v>
      </c>
      <c r="C825" s="232" t="s">
        <v>322</v>
      </c>
      <c r="D825" s="233">
        <v>7</v>
      </c>
      <c r="E825" s="231">
        <v>1984</v>
      </c>
      <c r="F825" s="303">
        <f>SUM(G825:I825)</f>
        <v>8.42</v>
      </c>
      <c r="G825" s="303">
        <v>0</v>
      </c>
      <c r="H825" s="303">
        <v>0</v>
      </c>
      <c r="I825" s="303">
        <v>8.42</v>
      </c>
      <c r="J825" s="234">
        <v>349.29</v>
      </c>
      <c r="K825" s="235">
        <v>8.42</v>
      </c>
      <c r="L825" s="234">
        <v>349.29</v>
      </c>
      <c r="M825" s="236">
        <f>K825/L825</f>
        <v>0.024106043688625498</v>
      </c>
      <c r="N825" s="237">
        <v>290.8</v>
      </c>
      <c r="O825" s="237">
        <f>M825*N825</f>
        <v>7.010037504652295</v>
      </c>
      <c r="P825" s="237">
        <f>M825*60*1000</f>
        <v>1446.3626213175298</v>
      </c>
      <c r="Q825" s="347">
        <f>P825*N825/1000</f>
        <v>420.6022502791377</v>
      </c>
    </row>
    <row r="826" spans="1:17" ht="11.25">
      <c r="A826" s="371"/>
      <c r="B826" s="231" t="s">
        <v>992</v>
      </c>
      <c r="C826" s="232" t="s">
        <v>980</v>
      </c>
      <c r="D826" s="233">
        <v>25</v>
      </c>
      <c r="E826" s="231">
        <v>1940</v>
      </c>
      <c r="F826" s="303">
        <v>43.577</v>
      </c>
      <c r="G826" s="303">
        <v>2.783415</v>
      </c>
      <c r="H826" s="303">
        <v>3.52</v>
      </c>
      <c r="I826" s="303">
        <v>37.273585</v>
      </c>
      <c r="J826" s="234">
        <v>1544.26</v>
      </c>
      <c r="K826" s="235">
        <v>37.273585</v>
      </c>
      <c r="L826" s="234">
        <v>1544.26</v>
      </c>
      <c r="M826" s="236">
        <v>0.02413685843057516</v>
      </c>
      <c r="N826" s="237">
        <v>264.434</v>
      </c>
      <c r="O826" s="237">
        <v>6.382606022230712</v>
      </c>
      <c r="P826" s="237">
        <v>1448.2115058345096</v>
      </c>
      <c r="Q826" s="347">
        <v>382.9563613338427</v>
      </c>
    </row>
    <row r="827" spans="1:17" ht="11.25">
      <c r="A827" s="371"/>
      <c r="B827" s="231" t="s">
        <v>1058</v>
      </c>
      <c r="C827" s="232" t="s">
        <v>1055</v>
      </c>
      <c r="D827" s="233">
        <v>34</v>
      </c>
      <c r="E827" s="231">
        <v>1930</v>
      </c>
      <c r="F827" s="303">
        <v>26.08</v>
      </c>
      <c r="G827" s="303">
        <v>1.8402</v>
      </c>
      <c r="H827" s="303"/>
      <c r="I827" s="303">
        <v>24.2398</v>
      </c>
      <c r="J827" s="234">
        <v>998.89</v>
      </c>
      <c r="K827" s="235">
        <v>24.2398</v>
      </c>
      <c r="L827" s="234">
        <v>998.89</v>
      </c>
      <c r="M827" s="236">
        <f>K827/L827</f>
        <v>0.02426673607704552</v>
      </c>
      <c r="N827" s="237">
        <v>249.91</v>
      </c>
      <c r="O827" s="237">
        <f>M827*N827</f>
        <v>6.064500013014446</v>
      </c>
      <c r="P827" s="237">
        <f>M827*60*1000</f>
        <v>1456.004164622731</v>
      </c>
      <c r="Q827" s="347">
        <f>P827*N827/1000</f>
        <v>363.8700007808667</v>
      </c>
    </row>
    <row r="828" spans="1:17" ht="11.25">
      <c r="A828" s="371"/>
      <c r="B828" s="239" t="s">
        <v>110</v>
      </c>
      <c r="C828" s="232" t="s">
        <v>134</v>
      </c>
      <c r="D828" s="233">
        <v>36</v>
      </c>
      <c r="E828" s="231" t="s">
        <v>105</v>
      </c>
      <c r="F828" s="303">
        <f>G828+H828+I828</f>
        <v>45.596</v>
      </c>
      <c r="G828" s="303">
        <v>2.387</v>
      </c>
      <c r="H828" s="303">
        <v>5.76</v>
      </c>
      <c r="I828" s="303">
        <v>37.449</v>
      </c>
      <c r="J828" s="234">
        <v>1540.77</v>
      </c>
      <c r="K828" s="235">
        <v>35.727</v>
      </c>
      <c r="L828" s="234">
        <v>1469.64</v>
      </c>
      <c r="M828" s="236">
        <f>K828/L828</f>
        <v>0.024310035110639335</v>
      </c>
      <c r="N828" s="237">
        <v>327.87</v>
      </c>
      <c r="O828" s="237">
        <f>M828*N828</f>
        <v>7.970531211725319</v>
      </c>
      <c r="P828" s="237">
        <f>M828*60*1000</f>
        <v>1458.60210663836</v>
      </c>
      <c r="Q828" s="347">
        <f>P828*N828/1000</f>
        <v>478.2318727035191</v>
      </c>
    </row>
    <row r="829" spans="1:17" ht="11.25">
      <c r="A829" s="371"/>
      <c r="B829" s="231" t="s">
        <v>1027</v>
      </c>
      <c r="C829" s="238" t="s">
        <v>1019</v>
      </c>
      <c r="D829" s="233">
        <v>6</v>
      </c>
      <c r="E829" s="231">
        <v>1908</v>
      </c>
      <c r="F829" s="303">
        <f>SUM(G829:I829)</f>
        <v>6.353001</v>
      </c>
      <c r="G829" s="303">
        <v>0</v>
      </c>
      <c r="H829" s="303">
        <v>0</v>
      </c>
      <c r="I829" s="303">
        <v>6.353001</v>
      </c>
      <c r="J829" s="234">
        <v>259.76</v>
      </c>
      <c r="K829" s="235">
        <f>I829</f>
        <v>6.353001</v>
      </c>
      <c r="L829" s="234">
        <f>J829</f>
        <v>259.76</v>
      </c>
      <c r="M829" s="236">
        <f>K829/L829</f>
        <v>0.02445719510317216</v>
      </c>
      <c r="N829" s="237">
        <v>207.536</v>
      </c>
      <c r="O829" s="237">
        <f>M829*N829</f>
        <v>5.075748442931937</v>
      </c>
      <c r="P829" s="237">
        <f>M829*60*1000</f>
        <v>1467.4317061903296</v>
      </c>
      <c r="Q829" s="347">
        <f>P829*N829/1000</f>
        <v>304.54490657591623</v>
      </c>
    </row>
    <row r="830" spans="1:17" ht="11.25">
      <c r="A830" s="371"/>
      <c r="B830" s="239" t="s">
        <v>438</v>
      </c>
      <c r="C830" s="240" t="s">
        <v>432</v>
      </c>
      <c r="D830" s="241">
        <v>8</v>
      </c>
      <c r="E830" s="242">
        <v>1972</v>
      </c>
      <c r="F830" s="304">
        <v>11.697</v>
      </c>
      <c r="G830" s="304">
        <v>0.253878</v>
      </c>
      <c r="H830" s="304">
        <v>0.67</v>
      </c>
      <c r="I830" s="304">
        <v>10.773123</v>
      </c>
      <c r="J830" s="243">
        <v>440.39</v>
      </c>
      <c r="K830" s="244">
        <v>10.773123</v>
      </c>
      <c r="L830" s="243">
        <v>440.39</v>
      </c>
      <c r="M830" s="245">
        <v>0.02446268761779332</v>
      </c>
      <c r="N830" s="246">
        <v>307.70700000000005</v>
      </c>
      <c r="O830" s="246">
        <v>7.52734021880833</v>
      </c>
      <c r="P830" s="246">
        <v>1467.7612570675992</v>
      </c>
      <c r="Q830" s="348">
        <v>451.6404131284998</v>
      </c>
    </row>
    <row r="831" spans="1:17" ht="11.25">
      <c r="A831" s="371"/>
      <c r="B831" s="239" t="s">
        <v>505</v>
      </c>
      <c r="C831" s="247" t="s">
        <v>501</v>
      </c>
      <c r="D831" s="248">
        <v>16</v>
      </c>
      <c r="E831" s="249">
        <v>1988</v>
      </c>
      <c r="F831" s="305">
        <v>25.816</v>
      </c>
      <c r="G831" s="305">
        <v>0.48285</v>
      </c>
      <c r="H831" s="305">
        <v>2.4</v>
      </c>
      <c r="I831" s="305">
        <v>22.933152</v>
      </c>
      <c r="J831" s="250">
        <v>937.26</v>
      </c>
      <c r="K831" s="251">
        <v>22.933152</v>
      </c>
      <c r="L831" s="250">
        <v>937.26</v>
      </c>
      <c r="M831" s="252">
        <v>0.02446829268292683</v>
      </c>
      <c r="N831" s="253">
        <v>292.19</v>
      </c>
      <c r="O831" s="253">
        <v>7.14939043902439</v>
      </c>
      <c r="P831" s="253">
        <v>1468.0975609756097</v>
      </c>
      <c r="Q831" s="349">
        <v>428.9634263414634</v>
      </c>
    </row>
    <row r="832" spans="1:17" ht="11.25">
      <c r="A832" s="371"/>
      <c r="B832" s="231" t="s">
        <v>934</v>
      </c>
      <c r="C832" s="232" t="s">
        <v>919</v>
      </c>
      <c r="D832" s="233">
        <v>11</v>
      </c>
      <c r="E832" s="231">
        <v>1961</v>
      </c>
      <c r="F832" s="303">
        <f>SUM(I832+H832+G832)</f>
        <v>14.971</v>
      </c>
      <c r="G832" s="303">
        <v>0.561</v>
      </c>
      <c r="H832" s="303">
        <v>1.76</v>
      </c>
      <c r="I832" s="303">
        <v>12.65</v>
      </c>
      <c r="J832" s="234">
        <v>516.28</v>
      </c>
      <c r="K832" s="235">
        <v>12.65</v>
      </c>
      <c r="L832" s="234">
        <v>516.28</v>
      </c>
      <c r="M832" s="236">
        <f>K832/L832</f>
        <v>0.024502208104129543</v>
      </c>
      <c r="N832" s="237">
        <v>206.56</v>
      </c>
      <c r="O832" s="237">
        <f>M832*N832</f>
        <v>5.061176105988999</v>
      </c>
      <c r="P832" s="237">
        <f>M832*60*1000</f>
        <v>1470.1324862477725</v>
      </c>
      <c r="Q832" s="347">
        <f>P832*N832/1000</f>
        <v>303.6705663593399</v>
      </c>
    </row>
    <row r="833" spans="1:17" ht="11.25">
      <c r="A833" s="371"/>
      <c r="B833" s="231" t="s">
        <v>612</v>
      </c>
      <c r="C833" s="232" t="s">
        <v>604</v>
      </c>
      <c r="D833" s="233">
        <v>4</v>
      </c>
      <c r="E833" s="231" t="s">
        <v>105</v>
      </c>
      <c r="F833" s="303">
        <v>5.164560000000001</v>
      </c>
      <c r="G833" s="303">
        <v>0.320484</v>
      </c>
      <c r="H833" s="303">
        <v>0.08896</v>
      </c>
      <c r="I833" s="303">
        <v>4.755116000000001</v>
      </c>
      <c r="J833" s="234"/>
      <c r="K833" s="235">
        <f>+I833</f>
        <v>4.755116000000001</v>
      </c>
      <c r="L833" s="234">
        <v>193.93</v>
      </c>
      <c r="M833" s="236">
        <f>+K833/L833</f>
        <v>0.02451975455061105</v>
      </c>
      <c r="N833" s="237">
        <v>333.3</v>
      </c>
      <c r="O833" s="237">
        <f>M833*N833</f>
        <v>8.172434191718663</v>
      </c>
      <c r="P833" s="237">
        <f>M833*60*1000</f>
        <v>1471.185273036663</v>
      </c>
      <c r="Q833" s="347">
        <f>P833*N833/1000</f>
        <v>490.3460515031198</v>
      </c>
    </row>
    <row r="834" spans="1:17" ht="11.25">
      <c r="A834" s="371"/>
      <c r="B834" s="231" t="s">
        <v>934</v>
      </c>
      <c r="C834" s="232" t="s">
        <v>922</v>
      </c>
      <c r="D834" s="233">
        <v>18</v>
      </c>
      <c r="E834" s="231"/>
      <c r="F834" s="303">
        <f>SUM(I834+H834+G834)</f>
        <v>33.996</v>
      </c>
      <c r="G834" s="303">
        <v>2.505</v>
      </c>
      <c r="H834" s="303">
        <v>2.88</v>
      </c>
      <c r="I834" s="303">
        <v>28.611</v>
      </c>
      <c r="J834" s="234">
        <v>1161.96</v>
      </c>
      <c r="K834" s="235">
        <v>28.611</v>
      </c>
      <c r="L834" s="234">
        <v>1161.96</v>
      </c>
      <c r="M834" s="236">
        <f>K834/L834</f>
        <v>0.024623050707425386</v>
      </c>
      <c r="N834" s="237">
        <v>206.56</v>
      </c>
      <c r="O834" s="237">
        <f>M834*N834</f>
        <v>5.086137354125788</v>
      </c>
      <c r="P834" s="237">
        <f>M834*60*1000</f>
        <v>1477.3830424455232</v>
      </c>
      <c r="Q834" s="347">
        <f>P834*N834/1000</f>
        <v>305.16824124754726</v>
      </c>
    </row>
    <row r="835" spans="1:17" ht="11.25">
      <c r="A835" s="371"/>
      <c r="B835" s="239" t="s">
        <v>227</v>
      </c>
      <c r="C835" s="232" t="s">
        <v>224</v>
      </c>
      <c r="D835" s="233">
        <v>18</v>
      </c>
      <c r="E835" s="231">
        <v>1959</v>
      </c>
      <c r="F835" s="303">
        <f>SUM(G835:I835)</f>
        <v>19.844199999999997</v>
      </c>
      <c r="G835" s="303">
        <v>1.1332</v>
      </c>
      <c r="H835" s="303">
        <v>0.18</v>
      </c>
      <c r="I835" s="303">
        <v>18.531</v>
      </c>
      <c r="J835" s="234">
        <v>749.42</v>
      </c>
      <c r="K835" s="235">
        <v>18.531</v>
      </c>
      <c r="L835" s="234">
        <v>749.42</v>
      </c>
      <c r="M835" s="236">
        <f>K835/L835</f>
        <v>0.024727122307918122</v>
      </c>
      <c r="N835" s="237">
        <v>238.928</v>
      </c>
      <c r="O835" s="237">
        <f>M835*N835</f>
        <v>5.908001878786261</v>
      </c>
      <c r="P835" s="237">
        <f>M835*60*1000</f>
        <v>1483.6273384750873</v>
      </c>
      <c r="Q835" s="347">
        <f>P835*N835/1000</f>
        <v>354.48011272717565</v>
      </c>
    </row>
    <row r="836" spans="1:17" ht="11.25">
      <c r="A836" s="371"/>
      <c r="B836" s="239" t="s">
        <v>104</v>
      </c>
      <c r="C836" s="232" t="s">
        <v>90</v>
      </c>
      <c r="D836" s="233">
        <v>6</v>
      </c>
      <c r="E836" s="231">
        <v>1948</v>
      </c>
      <c r="F836" s="303">
        <v>7.257</v>
      </c>
      <c r="G836" s="303">
        <v>0.057</v>
      </c>
      <c r="H836" s="303">
        <v>0.8</v>
      </c>
      <c r="I836" s="303">
        <v>6.4</v>
      </c>
      <c r="J836" s="234">
        <v>301.55</v>
      </c>
      <c r="K836" s="235">
        <v>6.209</v>
      </c>
      <c r="L836" s="234">
        <v>250.99</v>
      </c>
      <c r="M836" s="236">
        <f>K836/L836</f>
        <v>0.02473803737200685</v>
      </c>
      <c r="N836" s="237">
        <v>281.111</v>
      </c>
      <c r="O836" s="237">
        <f>M836*N836</f>
        <v>6.954134423682217</v>
      </c>
      <c r="P836" s="237">
        <f>M836*60*1000</f>
        <v>1484.282242320411</v>
      </c>
      <c r="Q836" s="347">
        <f>P836*N836/1000</f>
        <v>417.248065420933</v>
      </c>
    </row>
    <row r="837" spans="1:17" ht="11.25">
      <c r="A837" s="371"/>
      <c r="B837" s="231" t="s">
        <v>992</v>
      </c>
      <c r="C837" s="232" t="s">
        <v>981</v>
      </c>
      <c r="D837" s="233">
        <v>108</v>
      </c>
      <c r="E837" s="231">
        <v>1990</v>
      </c>
      <c r="F837" s="303">
        <v>93.994</v>
      </c>
      <c r="G837" s="303">
        <v>11.41596</v>
      </c>
      <c r="H837" s="303">
        <v>17.2</v>
      </c>
      <c r="I837" s="303">
        <v>65.378031</v>
      </c>
      <c r="J837" s="234">
        <v>2642.7</v>
      </c>
      <c r="K837" s="235">
        <v>65.378031</v>
      </c>
      <c r="L837" s="234">
        <v>2642.7</v>
      </c>
      <c r="M837" s="236">
        <v>0.024739104325122035</v>
      </c>
      <c r="N837" s="237">
        <v>264.434</v>
      </c>
      <c r="O837" s="237">
        <v>6.5418603131093205</v>
      </c>
      <c r="P837" s="237">
        <v>1484.346259507322</v>
      </c>
      <c r="Q837" s="347">
        <v>392.5116187865592</v>
      </c>
    </row>
    <row r="838" spans="1:17" ht="11.25">
      <c r="A838" s="371"/>
      <c r="B838" s="231" t="s">
        <v>819</v>
      </c>
      <c r="C838" s="232" t="s">
        <v>813</v>
      </c>
      <c r="D838" s="233">
        <v>42</v>
      </c>
      <c r="E838" s="231" t="s">
        <v>105</v>
      </c>
      <c r="F838" s="303">
        <f>SUM(G838:I838)</f>
        <v>33.01</v>
      </c>
      <c r="G838" s="303">
        <v>1.94</v>
      </c>
      <c r="H838" s="303">
        <v>0.37</v>
      </c>
      <c r="I838" s="303">
        <v>30.7</v>
      </c>
      <c r="J838" s="234">
        <v>1469.95</v>
      </c>
      <c r="K838" s="235">
        <v>26.7</v>
      </c>
      <c r="L838" s="234">
        <v>1078.77</v>
      </c>
      <c r="M838" s="268">
        <f aca="true" t="shared" si="109" ref="M838:M847">K838/L838</f>
        <v>0.02475041018938235</v>
      </c>
      <c r="N838" s="269">
        <v>205.5</v>
      </c>
      <c r="O838" s="270">
        <f>M838*N838</f>
        <v>5.086209293918073</v>
      </c>
      <c r="P838" s="270">
        <f aca="true" t="shared" si="110" ref="P838:P851">M838*60*1000</f>
        <v>1485.024611362941</v>
      </c>
      <c r="Q838" s="351">
        <f>P838*N838/1000</f>
        <v>305.1725576350844</v>
      </c>
    </row>
    <row r="839" spans="1:17" ht="11.25">
      <c r="A839" s="371"/>
      <c r="B839" s="239" t="s">
        <v>242</v>
      </c>
      <c r="C839" s="232" t="s">
        <v>259</v>
      </c>
      <c r="D839" s="233">
        <v>42</v>
      </c>
      <c r="E839" s="231" t="s">
        <v>228</v>
      </c>
      <c r="F839" s="303">
        <f>SUM(G839,H839,I839)</f>
        <v>26.47</v>
      </c>
      <c r="G839" s="303">
        <v>0</v>
      </c>
      <c r="H839" s="303">
        <v>0</v>
      </c>
      <c r="I839" s="303">
        <v>26.47</v>
      </c>
      <c r="J839" s="234"/>
      <c r="K839" s="235">
        <f>I839</f>
        <v>26.47</v>
      </c>
      <c r="L839" s="234">
        <v>1067.17</v>
      </c>
      <c r="M839" s="236">
        <f t="shared" si="109"/>
        <v>0.024803920649943304</v>
      </c>
      <c r="N839" s="237">
        <v>236.42</v>
      </c>
      <c r="O839" s="237">
        <f>M839*N839</f>
        <v>5.864142920059596</v>
      </c>
      <c r="P839" s="237">
        <f t="shared" si="110"/>
        <v>1488.2352389965984</v>
      </c>
      <c r="Q839" s="347">
        <f>P839*N839/1000</f>
        <v>351.84857520357576</v>
      </c>
    </row>
    <row r="840" spans="1:17" ht="11.25">
      <c r="A840" s="371"/>
      <c r="B840" s="239" t="s">
        <v>104</v>
      </c>
      <c r="C840" s="232" t="s">
        <v>91</v>
      </c>
      <c r="D840" s="233">
        <v>7</v>
      </c>
      <c r="E840" s="231">
        <v>1972</v>
      </c>
      <c r="F840" s="303">
        <v>5.392</v>
      </c>
      <c r="G840" s="303">
        <v>0.85</v>
      </c>
      <c r="H840" s="303">
        <v>0.08</v>
      </c>
      <c r="I840" s="303">
        <v>4.462</v>
      </c>
      <c r="J840" s="234">
        <v>395.27</v>
      </c>
      <c r="K840" s="235">
        <v>3.927</v>
      </c>
      <c r="L840" s="234">
        <v>158.16</v>
      </c>
      <c r="M840" s="236">
        <f t="shared" si="109"/>
        <v>0.02482928679817906</v>
      </c>
      <c r="N840" s="237">
        <v>281.111</v>
      </c>
      <c r="O840" s="237">
        <f>M840*N840</f>
        <v>6.9797856411229136</v>
      </c>
      <c r="P840" s="237">
        <f t="shared" si="110"/>
        <v>1489.7572078907435</v>
      </c>
      <c r="Q840" s="347">
        <f>P840*N840/1000</f>
        <v>418.7871384673748</v>
      </c>
    </row>
    <row r="841" spans="1:17" ht="11.25">
      <c r="A841" s="371"/>
      <c r="B841" s="231" t="s">
        <v>696</v>
      </c>
      <c r="C841" s="232" t="s">
        <v>695</v>
      </c>
      <c r="D841" s="233">
        <v>8</v>
      </c>
      <c r="E841" s="231">
        <v>1960</v>
      </c>
      <c r="F841" s="303">
        <v>7.17</v>
      </c>
      <c r="G841" s="303"/>
      <c r="H841" s="303"/>
      <c r="I841" s="303">
        <v>7.17</v>
      </c>
      <c r="J841" s="234">
        <v>288.58</v>
      </c>
      <c r="K841" s="235">
        <v>7.17</v>
      </c>
      <c r="L841" s="234">
        <v>288.58</v>
      </c>
      <c r="M841" s="236">
        <f t="shared" si="109"/>
        <v>0.024845796659505166</v>
      </c>
      <c r="N841" s="237">
        <v>204.92</v>
      </c>
      <c r="O841" s="237">
        <f>K841*N841/J841</f>
        <v>5.091400651465798</v>
      </c>
      <c r="P841" s="237">
        <f t="shared" si="110"/>
        <v>1490.74779957031</v>
      </c>
      <c r="Q841" s="347">
        <f>O841*60</f>
        <v>305.48403908794785</v>
      </c>
    </row>
    <row r="842" spans="1:17" ht="11.25">
      <c r="A842" s="371"/>
      <c r="B842" s="239" t="s">
        <v>227</v>
      </c>
      <c r="C842" s="232" t="s">
        <v>225</v>
      </c>
      <c r="D842" s="233">
        <v>51</v>
      </c>
      <c r="E842" s="231" t="s">
        <v>105</v>
      </c>
      <c r="F842" s="303">
        <f>SUM(G842:I842)</f>
        <v>49.062</v>
      </c>
      <c r="G842" s="303">
        <v>3.2695089999999998</v>
      </c>
      <c r="H842" s="303">
        <v>0.48</v>
      </c>
      <c r="I842" s="303">
        <v>45.312491</v>
      </c>
      <c r="J842" s="234">
        <v>1823.72</v>
      </c>
      <c r="K842" s="235">
        <v>45.312491</v>
      </c>
      <c r="L842" s="234">
        <v>1823.72</v>
      </c>
      <c r="M842" s="236">
        <f t="shared" si="109"/>
        <v>0.024846188559647316</v>
      </c>
      <c r="N842" s="237">
        <v>238.928</v>
      </c>
      <c r="O842" s="237">
        <f aca="true" t="shared" si="111" ref="O842:O851">M842*N842</f>
        <v>5.936450140179414</v>
      </c>
      <c r="P842" s="237">
        <f t="shared" si="110"/>
        <v>1490.771313578839</v>
      </c>
      <c r="Q842" s="347">
        <f aca="true" t="shared" si="112" ref="Q842:Q851">P842*N842/1000</f>
        <v>356.18700841076486</v>
      </c>
    </row>
    <row r="843" spans="1:17" ht="11.25">
      <c r="A843" s="371"/>
      <c r="B843" s="239" t="s">
        <v>241</v>
      </c>
      <c r="C843" s="232" t="s">
        <v>257</v>
      </c>
      <c r="D843" s="233">
        <v>8</v>
      </c>
      <c r="E843" s="231" t="s">
        <v>228</v>
      </c>
      <c r="F843" s="303">
        <f>SUM(G843,H843,I843)</f>
        <v>9.418</v>
      </c>
      <c r="G843" s="303">
        <v>0</v>
      </c>
      <c r="H843" s="303">
        <v>0</v>
      </c>
      <c r="I843" s="303">
        <v>9.418</v>
      </c>
      <c r="J843" s="234"/>
      <c r="K843" s="235">
        <f>I843</f>
        <v>9.418</v>
      </c>
      <c r="L843" s="234">
        <v>378.95</v>
      </c>
      <c r="M843" s="236">
        <f t="shared" si="109"/>
        <v>0.024852882966090513</v>
      </c>
      <c r="N843" s="237">
        <v>236.42</v>
      </c>
      <c r="O843" s="237">
        <f t="shared" si="111"/>
        <v>5.875718590843118</v>
      </c>
      <c r="P843" s="237">
        <f t="shared" si="110"/>
        <v>1491.1729779654308</v>
      </c>
      <c r="Q843" s="347">
        <f t="shared" si="112"/>
        <v>352.54311545058715</v>
      </c>
    </row>
    <row r="844" spans="1:17" ht="11.25">
      <c r="A844" s="371"/>
      <c r="B844" s="231" t="s">
        <v>892</v>
      </c>
      <c r="C844" s="232" t="s">
        <v>883</v>
      </c>
      <c r="D844" s="233">
        <v>6</v>
      </c>
      <c r="E844" s="231" t="s">
        <v>105</v>
      </c>
      <c r="F844" s="303">
        <f>G844+H844+I844</f>
        <v>9.6</v>
      </c>
      <c r="G844" s="303">
        <v>0.6004</v>
      </c>
      <c r="H844" s="303">
        <v>0.88</v>
      </c>
      <c r="I844" s="303">
        <v>8.1196</v>
      </c>
      <c r="J844" s="234">
        <v>326.67</v>
      </c>
      <c r="K844" s="235">
        <f>I844</f>
        <v>8.1196</v>
      </c>
      <c r="L844" s="234">
        <f>J844</f>
        <v>326.67</v>
      </c>
      <c r="M844" s="236">
        <f t="shared" si="109"/>
        <v>0.024855664738114916</v>
      </c>
      <c r="N844" s="237">
        <v>171</v>
      </c>
      <c r="O844" s="237">
        <f t="shared" si="111"/>
        <v>4.25031867021765</v>
      </c>
      <c r="P844" s="237">
        <f t="shared" si="110"/>
        <v>1491.339884286895</v>
      </c>
      <c r="Q844" s="347">
        <f t="shared" si="112"/>
        <v>255.01912021305907</v>
      </c>
    </row>
    <row r="845" spans="1:17" ht="11.25">
      <c r="A845" s="371"/>
      <c r="B845" s="231" t="s">
        <v>655</v>
      </c>
      <c r="C845" s="254" t="s">
        <v>649</v>
      </c>
      <c r="D845" s="255">
        <v>4</v>
      </c>
      <c r="E845" s="256" t="s">
        <v>105</v>
      </c>
      <c r="F845" s="306">
        <v>6.78</v>
      </c>
      <c r="G845" s="306">
        <v>0.77</v>
      </c>
      <c r="H845" s="307">
        <v>0.64</v>
      </c>
      <c r="I845" s="306">
        <v>5.37</v>
      </c>
      <c r="J845" s="257">
        <v>215.91</v>
      </c>
      <c r="K845" s="258">
        <v>5.37</v>
      </c>
      <c r="L845" s="257">
        <v>215.91</v>
      </c>
      <c r="M845" s="236">
        <f t="shared" si="109"/>
        <v>0.024871474225371684</v>
      </c>
      <c r="N845" s="237">
        <v>219.7</v>
      </c>
      <c r="O845" s="237">
        <f t="shared" si="111"/>
        <v>5.464262887314159</v>
      </c>
      <c r="P845" s="237">
        <f t="shared" si="110"/>
        <v>1492.288453522301</v>
      </c>
      <c r="Q845" s="347">
        <f t="shared" si="112"/>
        <v>327.8557732388495</v>
      </c>
    </row>
    <row r="846" spans="1:17" ht="11.25">
      <c r="A846" s="371"/>
      <c r="B846" s="231" t="s">
        <v>934</v>
      </c>
      <c r="C846" s="232" t="s">
        <v>915</v>
      </c>
      <c r="D846" s="233">
        <v>3</v>
      </c>
      <c r="E846" s="231">
        <v>1940</v>
      </c>
      <c r="F846" s="303">
        <v>3.121</v>
      </c>
      <c r="G846" s="303"/>
      <c r="H846" s="303"/>
      <c r="I846" s="303">
        <v>3.121</v>
      </c>
      <c r="J846" s="234">
        <v>125.4</v>
      </c>
      <c r="K846" s="235">
        <v>3.121</v>
      </c>
      <c r="L846" s="234">
        <v>125.4</v>
      </c>
      <c r="M846" s="236">
        <f t="shared" si="109"/>
        <v>0.024888357256778307</v>
      </c>
      <c r="N846" s="237">
        <v>206.56</v>
      </c>
      <c r="O846" s="237">
        <f t="shared" si="111"/>
        <v>5.140939074960127</v>
      </c>
      <c r="P846" s="237">
        <f t="shared" si="110"/>
        <v>1493.3014354066984</v>
      </c>
      <c r="Q846" s="347">
        <f t="shared" si="112"/>
        <v>308.45634449760763</v>
      </c>
    </row>
    <row r="847" spans="1:17" ht="11.25">
      <c r="A847" s="371"/>
      <c r="B847" s="239" t="s">
        <v>229</v>
      </c>
      <c r="C847" s="232" t="s">
        <v>255</v>
      </c>
      <c r="D847" s="233">
        <v>12</v>
      </c>
      <c r="E847" s="231" t="s">
        <v>228</v>
      </c>
      <c r="F847" s="303">
        <f>SUM(G847,H847,I847)</f>
        <v>16.842</v>
      </c>
      <c r="G847" s="303">
        <v>1.619</v>
      </c>
      <c r="H847" s="303">
        <v>1.92</v>
      </c>
      <c r="I847" s="303">
        <v>13.303</v>
      </c>
      <c r="J847" s="234"/>
      <c r="K847" s="235">
        <f>I847</f>
        <v>13.303</v>
      </c>
      <c r="L847" s="234">
        <v>533.8</v>
      </c>
      <c r="M847" s="236">
        <f t="shared" si="109"/>
        <v>0.024921318846009746</v>
      </c>
      <c r="N847" s="237">
        <v>236.42</v>
      </c>
      <c r="O847" s="237">
        <f t="shared" si="111"/>
        <v>5.891898201573624</v>
      </c>
      <c r="P847" s="237">
        <f t="shared" si="110"/>
        <v>1495.2791307605848</v>
      </c>
      <c r="Q847" s="347">
        <f t="shared" si="112"/>
        <v>353.5138920944175</v>
      </c>
    </row>
    <row r="848" spans="1:17" ht="11.25">
      <c r="A848" s="371"/>
      <c r="B848" s="231" t="s">
        <v>612</v>
      </c>
      <c r="C848" s="232" t="s">
        <v>605</v>
      </c>
      <c r="D848" s="233">
        <v>7</v>
      </c>
      <c r="E848" s="231" t="s">
        <v>105</v>
      </c>
      <c r="F848" s="303">
        <v>9.127</v>
      </c>
      <c r="G848" s="303">
        <v>0</v>
      </c>
      <c r="H848" s="303">
        <v>0</v>
      </c>
      <c r="I848" s="303">
        <v>9.127</v>
      </c>
      <c r="J848" s="234"/>
      <c r="K848" s="235">
        <f>+I848</f>
        <v>9.127</v>
      </c>
      <c r="L848" s="234">
        <v>366.13</v>
      </c>
      <c r="M848" s="236">
        <f>+K848/L848</f>
        <v>0.02492830415426215</v>
      </c>
      <c r="N848" s="237">
        <v>333.3</v>
      </c>
      <c r="O848" s="237">
        <f t="shared" si="111"/>
        <v>8.308603774615575</v>
      </c>
      <c r="P848" s="237">
        <f t="shared" si="110"/>
        <v>1495.698249255729</v>
      </c>
      <c r="Q848" s="347">
        <f t="shared" si="112"/>
        <v>498.5162264769345</v>
      </c>
    </row>
    <row r="849" spans="1:17" ht="11.25">
      <c r="A849" s="371"/>
      <c r="B849" s="239" t="s">
        <v>172</v>
      </c>
      <c r="C849" s="232" t="s">
        <v>184</v>
      </c>
      <c r="D849" s="233">
        <v>15</v>
      </c>
      <c r="E849" s="231">
        <v>1983</v>
      </c>
      <c r="F849" s="303">
        <v>18.768</v>
      </c>
      <c r="G849" s="303">
        <v>0.847</v>
      </c>
      <c r="H849" s="303">
        <v>2.4</v>
      </c>
      <c r="I849" s="303">
        <v>15.521</v>
      </c>
      <c r="J849" s="234">
        <v>622.54</v>
      </c>
      <c r="K849" s="235">
        <v>15.521</v>
      </c>
      <c r="L849" s="234">
        <v>622.54</v>
      </c>
      <c r="M849" s="236">
        <f>K849/L849</f>
        <v>0.024931731294374662</v>
      </c>
      <c r="N849" s="237">
        <v>198.7</v>
      </c>
      <c r="O849" s="237">
        <f t="shared" si="111"/>
        <v>4.9539350081922455</v>
      </c>
      <c r="P849" s="237">
        <f t="shared" si="110"/>
        <v>1495.9038776624798</v>
      </c>
      <c r="Q849" s="347">
        <f t="shared" si="112"/>
        <v>297.23610049153467</v>
      </c>
    </row>
    <row r="850" spans="1:17" ht="11.25">
      <c r="A850" s="371"/>
      <c r="B850" s="231" t="s">
        <v>892</v>
      </c>
      <c r="C850" s="232" t="s">
        <v>884</v>
      </c>
      <c r="D850" s="233">
        <v>9</v>
      </c>
      <c r="E850" s="231" t="s">
        <v>105</v>
      </c>
      <c r="F850" s="303">
        <f>G850+H850+I850</f>
        <v>18.372</v>
      </c>
      <c r="G850" s="303">
        <v>1.0861</v>
      </c>
      <c r="H850" s="303">
        <v>1.44</v>
      </c>
      <c r="I850" s="303">
        <v>15.8459</v>
      </c>
      <c r="J850" s="234">
        <v>635.51</v>
      </c>
      <c r="K850" s="235">
        <f>I850</f>
        <v>15.8459</v>
      </c>
      <c r="L850" s="234">
        <f>J850</f>
        <v>635.51</v>
      </c>
      <c r="M850" s="236">
        <f>K850/L850</f>
        <v>0.024934147377696655</v>
      </c>
      <c r="N850" s="237">
        <v>171</v>
      </c>
      <c r="O850" s="237">
        <f t="shared" si="111"/>
        <v>4.263739201586128</v>
      </c>
      <c r="P850" s="237">
        <f t="shared" si="110"/>
        <v>1496.0488426617992</v>
      </c>
      <c r="Q850" s="347">
        <f t="shared" si="112"/>
        <v>255.82435209516768</v>
      </c>
    </row>
    <row r="851" spans="1:17" ht="11.25">
      <c r="A851" s="371"/>
      <c r="B851" s="231" t="s">
        <v>934</v>
      </c>
      <c r="C851" s="232" t="s">
        <v>933</v>
      </c>
      <c r="D851" s="233">
        <v>10</v>
      </c>
      <c r="E851" s="233">
        <v>1976</v>
      </c>
      <c r="F851" s="303">
        <f>SUM(I851+H851+G851)</f>
        <v>10.690999999999999</v>
      </c>
      <c r="G851" s="303">
        <v>0.408</v>
      </c>
      <c r="H851" s="303"/>
      <c r="I851" s="303">
        <v>10.283</v>
      </c>
      <c r="J851" s="234">
        <v>411.49</v>
      </c>
      <c r="K851" s="235">
        <v>10.283</v>
      </c>
      <c r="L851" s="234">
        <v>411.49</v>
      </c>
      <c r="M851" s="236">
        <f>K851/L851</f>
        <v>0.0249896716809643</v>
      </c>
      <c r="N851" s="237">
        <v>206.56</v>
      </c>
      <c r="O851" s="237">
        <f t="shared" si="111"/>
        <v>5.161866582419986</v>
      </c>
      <c r="P851" s="237">
        <f t="shared" si="110"/>
        <v>1499.3803008578582</v>
      </c>
      <c r="Q851" s="347">
        <f t="shared" si="112"/>
        <v>309.7119949451992</v>
      </c>
    </row>
    <row r="852" spans="1:17" ht="11.25">
      <c r="A852" s="371"/>
      <c r="B852" s="239" t="s">
        <v>517</v>
      </c>
      <c r="C852" s="271" t="s">
        <v>515</v>
      </c>
      <c r="D852" s="261">
        <v>24</v>
      </c>
      <c r="E852" s="262">
        <v>1968</v>
      </c>
      <c r="F852" s="308">
        <v>20.704</v>
      </c>
      <c r="G852" s="308">
        <v>0</v>
      </c>
      <c r="H852" s="308">
        <v>0</v>
      </c>
      <c r="I852" s="308">
        <v>20.704004</v>
      </c>
      <c r="J852" s="263">
        <v>828.47</v>
      </c>
      <c r="K852" s="264">
        <v>20.704004</v>
      </c>
      <c r="L852" s="263">
        <v>828.47</v>
      </c>
      <c r="M852" s="265">
        <v>0.02499065023477012</v>
      </c>
      <c r="N852" s="266">
        <v>236.31200000000004</v>
      </c>
      <c r="O852" s="266">
        <v>5.9055905382789975</v>
      </c>
      <c r="P852" s="266">
        <v>1499.4390140862072</v>
      </c>
      <c r="Q852" s="350">
        <v>354.33543229673984</v>
      </c>
    </row>
    <row r="853" spans="1:17" ht="11.25">
      <c r="A853" s="371"/>
      <c r="B853" s="239" t="s">
        <v>354</v>
      </c>
      <c r="C853" s="232" t="s">
        <v>352</v>
      </c>
      <c r="D853" s="233">
        <v>9</v>
      </c>
      <c r="E853" s="231">
        <v>1979</v>
      </c>
      <c r="F853" s="303">
        <f>G853+H853+I853</f>
        <v>14.49</v>
      </c>
      <c r="G853" s="303">
        <v>1.14</v>
      </c>
      <c r="H853" s="303">
        <v>1.44</v>
      </c>
      <c r="I853" s="303">
        <v>11.91</v>
      </c>
      <c r="J853" s="234">
        <v>475.45</v>
      </c>
      <c r="K853" s="235">
        <v>11.91</v>
      </c>
      <c r="L853" s="234">
        <v>475.45</v>
      </c>
      <c r="M853" s="236">
        <f>K853/L853</f>
        <v>0.025049952676411823</v>
      </c>
      <c r="N853" s="237">
        <v>209.8</v>
      </c>
      <c r="O853" s="237">
        <f>M853*N853*1.09</f>
        <v>5.728473277947209</v>
      </c>
      <c r="P853" s="237">
        <f>M853*60*1000</f>
        <v>1502.9971605847095</v>
      </c>
      <c r="Q853" s="347">
        <f>P853*N853/1000</f>
        <v>315.32880429067205</v>
      </c>
    </row>
    <row r="854" spans="1:17" ht="11.25">
      <c r="A854" s="371"/>
      <c r="B854" s="231" t="s">
        <v>723</v>
      </c>
      <c r="C854" s="232" t="s">
        <v>722</v>
      </c>
      <c r="D854" s="233">
        <v>28</v>
      </c>
      <c r="E854" s="231">
        <v>1969</v>
      </c>
      <c r="F854" s="303">
        <f>SUM(G854+H854+I854)</f>
        <v>23.6</v>
      </c>
      <c r="G854" s="303">
        <v>0.3</v>
      </c>
      <c r="H854" s="303">
        <v>0.3</v>
      </c>
      <c r="I854" s="303">
        <v>23</v>
      </c>
      <c r="J854" s="234">
        <v>917.1</v>
      </c>
      <c r="K854" s="235">
        <v>23</v>
      </c>
      <c r="L854" s="234">
        <v>917.1</v>
      </c>
      <c r="M854" s="236">
        <f>SUM(K854/L854)</f>
        <v>0.025079053538327335</v>
      </c>
      <c r="N854" s="237">
        <v>231.3</v>
      </c>
      <c r="O854" s="237">
        <f>SUM(M854*N854)</f>
        <v>5.8007850834151125</v>
      </c>
      <c r="P854" s="237">
        <f>SUM(M854*60*1000)</f>
        <v>1504.74321229964</v>
      </c>
      <c r="Q854" s="347">
        <f>SUM(O854*60)</f>
        <v>348.04710500490677</v>
      </c>
    </row>
    <row r="855" spans="1:17" ht="11.25">
      <c r="A855" s="371"/>
      <c r="B855" s="231" t="s">
        <v>819</v>
      </c>
      <c r="C855" s="232" t="s">
        <v>814</v>
      </c>
      <c r="D855" s="233">
        <v>24</v>
      </c>
      <c r="E855" s="231" t="s">
        <v>105</v>
      </c>
      <c r="F855" s="303">
        <f>SUM(G855:I855)</f>
        <v>24.83</v>
      </c>
      <c r="G855" s="303">
        <v>1.38</v>
      </c>
      <c r="H855" s="303">
        <v>0.25</v>
      </c>
      <c r="I855" s="303">
        <v>23.2</v>
      </c>
      <c r="J855" s="234">
        <v>924.4</v>
      </c>
      <c r="K855" s="235">
        <v>23.2</v>
      </c>
      <c r="L855" s="234">
        <v>924.4</v>
      </c>
      <c r="M855" s="268">
        <f aca="true" t="shared" si="113" ref="M855:M860">K855/L855</f>
        <v>0.025097360450021637</v>
      </c>
      <c r="N855" s="269">
        <v>205.5</v>
      </c>
      <c r="O855" s="270">
        <f aca="true" t="shared" si="114" ref="O855:O860">M855*N855</f>
        <v>5.157507572479447</v>
      </c>
      <c r="P855" s="270">
        <f aca="true" t="shared" si="115" ref="P855:P860">M855*60*1000</f>
        <v>1505.841627001298</v>
      </c>
      <c r="Q855" s="351">
        <f aca="true" t="shared" si="116" ref="Q855:Q860">P855*N855/1000</f>
        <v>309.45045434876675</v>
      </c>
    </row>
    <row r="856" spans="1:17" ht="11.25">
      <c r="A856" s="371"/>
      <c r="B856" s="239" t="s">
        <v>110</v>
      </c>
      <c r="C856" s="232" t="s">
        <v>135</v>
      </c>
      <c r="D856" s="233">
        <v>11</v>
      </c>
      <c r="E856" s="231" t="s">
        <v>105</v>
      </c>
      <c r="F856" s="303">
        <f>G856+H856+I856</f>
        <v>13.578</v>
      </c>
      <c r="G856" s="303">
        <v>0.334</v>
      </c>
      <c r="H856" s="303">
        <v>1.76</v>
      </c>
      <c r="I856" s="303">
        <v>11.484</v>
      </c>
      <c r="J856" s="234">
        <v>457.1</v>
      </c>
      <c r="K856" s="235">
        <v>10.206</v>
      </c>
      <c r="L856" s="234">
        <v>406.27</v>
      </c>
      <c r="M856" s="236">
        <f t="shared" si="113"/>
        <v>0.025121224801240554</v>
      </c>
      <c r="N856" s="237">
        <v>327.87</v>
      </c>
      <c r="O856" s="237">
        <f t="shared" si="114"/>
        <v>8.236495975582741</v>
      </c>
      <c r="P856" s="237">
        <f t="shared" si="115"/>
        <v>1507.273488074433</v>
      </c>
      <c r="Q856" s="347">
        <f t="shared" si="116"/>
        <v>494.1897585349644</v>
      </c>
    </row>
    <row r="857" spans="1:17" ht="11.25">
      <c r="A857" s="371"/>
      <c r="B857" s="231" t="s">
        <v>655</v>
      </c>
      <c r="C857" s="254" t="s">
        <v>650</v>
      </c>
      <c r="D857" s="255">
        <v>17</v>
      </c>
      <c r="E857" s="256" t="s">
        <v>105</v>
      </c>
      <c r="F857" s="306">
        <v>17.02</v>
      </c>
      <c r="G857" s="306">
        <v>0.22</v>
      </c>
      <c r="H857" s="307">
        <v>0.8</v>
      </c>
      <c r="I857" s="306">
        <v>16</v>
      </c>
      <c r="J857" s="257">
        <v>635.98</v>
      </c>
      <c r="K857" s="258">
        <v>16</v>
      </c>
      <c r="L857" s="257">
        <v>635.98</v>
      </c>
      <c r="M857" s="236">
        <f t="shared" si="113"/>
        <v>0.025158023837227584</v>
      </c>
      <c r="N857" s="237">
        <v>219.7</v>
      </c>
      <c r="O857" s="237">
        <f t="shared" si="114"/>
        <v>5.5272178370389</v>
      </c>
      <c r="P857" s="237">
        <f t="shared" si="115"/>
        <v>1509.481430233655</v>
      </c>
      <c r="Q857" s="347">
        <f t="shared" si="116"/>
        <v>331.63307022233397</v>
      </c>
    </row>
    <row r="858" spans="1:17" ht="11.25">
      <c r="A858" s="371"/>
      <c r="B858" s="239" t="s">
        <v>299</v>
      </c>
      <c r="C858" s="232" t="s">
        <v>291</v>
      </c>
      <c r="D858" s="233">
        <v>103</v>
      </c>
      <c r="E858" s="231">
        <v>1972</v>
      </c>
      <c r="F858" s="303">
        <v>87.29</v>
      </c>
      <c r="G858" s="303">
        <v>6.161616</v>
      </c>
      <c r="H858" s="303">
        <v>15.946613</v>
      </c>
      <c r="I858" s="303">
        <f>F858-G858-H858</f>
        <v>65.18177100000001</v>
      </c>
      <c r="J858" s="234">
        <v>2584.1</v>
      </c>
      <c r="K858" s="235">
        <f>I858/J858*L858</f>
        <v>62.805149946782265</v>
      </c>
      <c r="L858" s="234">
        <v>2489.88</v>
      </c>
      <c r="M858" s="236">
        <f t="shared" si="113"/>
        <v>0.025224167408382035</v>
      </c>
      <c r="N858" s="237">
        <f>257.6*1.09</f>
        <v>280.78400000000005</v>
      </c>
      <c r="O858" s="237">
        <f t="shared" si="114"/>
        <v>7.082542621595143</v>
      </c>
      <c r="P858" s="237">
        <f t="shared" si="115"/>
        <v>1513.4500445029223</v>
      </c>
      <c r="Q858" s="347">
        <f t="shared" si="116"/>
        <v>424.95255729570863</v>
      </c>
    </row>
    <row r="859" spans="1:17" ht="11.25">
      <c r="A859" s="371"/>
      <c r="B859" s="231" t="s">
        <v>850</v>
      </c>
      <c r="C859" s="232" t="s">
        <v>846</v>
      </c>
      <c r="D859" s="233">
        <v>8</v>
      </c>
      <c r="E859" s="231">
        <v>1975</v>
      </c>
      <c r="F859" s="303">
        <v>10.15</v>
      </c>
      <c r="G859" s="303">
        <v>0</v>
      </c>
      <c r="H859" s="303">
        <v>0</v>
      </c>
      <c r="I859" s="303">
        <v>10.2</v>
      </c>
      <c r="J859" s="234">
        <v>402.92</v>
      </c>
      <c r="K859" s="235">
        <v>10.2</v>
      </c>
      <c r="L859" s="234">
        <v>402.92</v>
      </c>
      <c r="M859" s="236">
        <f t="shared" si="113"/>
        <v>0.02531519904695721</v>
      </c>
      <c r="N859" s="237">
        <v>308.6</v>
      </c>
      <c r="O859" s="237">
        <f t="shared" si="114"/>
        <v>7.812270425890995</v>
      </c>
      <c r="P859" s="237">
        <f t="shared" si="115"/>
        <v>1518.9119428174324</v>
      </c>
      <c r="Q859" s="347">
        <f t="shared" si="116"/>
        <v>468.7362255534597</v>
      </c>
    </row>
    <row r="860" spans="1:17" ht="11.25">
      <c r="A860" s="371"/>
      <c r="B860" s="231" t="s">
        <v>655</v>
      </c>
      <c r="C860" s="254" t="s">
        <v>651</v>
      </c>
      <c r="D860" s="255">
        <v>4</v>
      </c>
      <c r="E860" s="272" t="s">
        <v>105</v>
      </c>
      <c r="F860" s="306">
        <v>5.46</v>
      </c>
      <c r="G860" s="306">
        <v>0.19</v>
      </c>
      <c r="H860" s="307">
        <v>0.4</v>
      </c>
      <c r="I860" s="306">
        <v>4.87</v>
      </c>
      <c r="J860" s="257">
        <v>191.55</v>
      </c>
      <c r="K860" s="258">
        <v>4.87</v>
      </c>
      <c r="L860" s="257">
        <v>191.55</v>
      </c>
      <c r="M860" s="236">
        <f t="shared" si="113"/>
        <v>0.02542417123466458</v>
      </c>
      <c r="N860" s="237">
        <v>219.7</v>
      </c>
      <c r="O860" s="237">
        <f t="shared" si="114"/>
        <v>5.5856904202558075</v>
      </c>
      <c r="P860" s="237">
        <f t="shared" si="115"/>
        <v>1525.4502740798748</v>
      </c>
      <c r="Q860" s="347">
        <f t="shared" si="116"/>
        <v>335.1414252153485</v>
      </c>
    </row>
    <row r="861" spans="1:17" ht="11.25">
      <c r="A861" s="371"/>
      <c r="B861" s="231" t="s">
        <v>540</v>
      </c>
      <c r="C861" s="260" t="s">
        <v>535</v>
      </c>
      <c r="D861" s="261">
        <v>33</v>
      </c>
      <c r="E861" s="262">
        <v>1985</v>
      </c>
      <c r="F861" s="308">
        <v>62.231</v>
      </c>
      <c r="G861" s="308">
        <v>4.480452</v>
      </c>
      <c r="H861" s="308">
        <v>5.28</v>
      </c>
      <c r="I861" s="308">
        <v>52.47055</v>
      </c>
      <c r="J861" s="263">
        <v>2059.6</v>
      </c>
      <c r="K861" s="264">
        <v>52.47055</v>
      </c>
      <c r="L861" s="263">
        <v>2059.6</v>
      </c>
      <c r="M861" s="265">
        <v>0.025476087589823268</v>
      </c>
      <c r="N861" s="266">
        <v>306.39900000000006</v>
      </c>
      <c r="O861" s="266">
        <v>7.805847761434261</v>
      </c>
      <c r="P861" s="266">
        <v>1528.565255389396</v>
      </c>
      <c r="Q861" s="350">
        <v>468.3508656860556</v>
      </c>
    </row>
    <row r="862" spans="1:17" ht="11.25">
      <c r="A862" s="371"/>
      <c r="B862" s="231" t="s">
        <v>851</v>
      </c>
      <c r="C862" s="232" t="s">
        <v>848</v>
      </c>
      <c r="D862" s="233">
        <v>20</v>
      </c>
      <c r="E862" s="231">
        <v>1987</v>
      </c>
      <c r="F862" s="303">
        <v>34.1</v>
      </c>
      <c r="G862" s="303">
        <v>1.7</v>
      </c>
      <c r="H862" s="303">
        <v>3.2</v>
      </c>
      <c r="I862" s="303">
        <v>29.14</v>
      </c>
      <c r="J862" s="234">
        <v>1137.65</v>
      </c>
      <c r="K862" s="235">
        <v>29.14</v>
      </c>
      <c r="L862" s="234">
        <v>1137.65</v>
      </c>
      <c r="M862" s="236">
        <f>K862/L862</f>
        <v>0.02561420472025667</v>
      </c>
      <c r="N862" s="237">
        <v>308.6</v>
      </c>
      <c r="O862" s="237">
        <f>M862*N862</f>
        <v>7.904543576671208</v>
      </c>
      <c r="P862" s="237">
        <f>M862*60*1000</f>
        <v>1536.8522832154001</v>
      </c>
      <c r="Q862" s="347">
        <f>P862*N862/1000</f>
        <v>474.2726146002725</v>
      </c>
    </row>
    <row r="863" spans="1:17" ht="11.25">
      <c r="A863" s="371"/>
      <c r="B863" s="231" t="s">
        <v>540</v>
      </c>
      <c r="C863" s="260" t="s">
        <v>536</v>
      </c>
      <c r="D863" s="261">
        <v>51</v>
      </c>
      <c r="E863" s="262">
        <v>1986</v>
      </c>
      <c r="F863" s="308">
        <v>58.201</v>
      </c>
      <c r="G863" s="308">
        <v>4.1055</v>
      </c>
      <c r="H863" s="308">
        <v>6.79</v>
      </c>
      <c r="I863" s="308">
        <v>47.305503</v>
      </c>
      <c r="J863" s="263">
        <v>1842.82</v>
      </c>
      <c r="K863" s="264">
        <v>47.305503</v>
      </c>
      <c r="L863" s="263">
        <v>1842.82</v>
      </c>
      <c r="M863" s="265">
        <v>0.025670170173972502</v>
      </c>
      <c r="N863" s="266">
        <v>306.39900000000006</v>
      </c>
      <c r="O863" s="266">
        <v>7.865314471135002</v>
      </c>
      <c r="P863" s="266">
        <v>1540.2102104383503</v>
      </c>
      <c r="Q863" s="350">
        <v>471.9188682681002</v>
      </c>
    </row>
    <row r="864" spans="1:17" ht="11.25">
      <c r="A864" s="371"/>
      <c r="B864" s="231" t="s">
        <v>1058</v>
      </c>
      <c r="C864" s="232" t="s">
        <v>1056</v>
      </c>
      <c r="D864" s="233">
        <v>30</v>
      </c>
      <c r="E864" s="231">
        <v>1984</v>
      </c>
      <c r="F864" s="303">
        <v>60.4254</v>
      </c>
      <c r="G864" s="303">
        <v>6.1053</v>
      </c>
      <c r="H864" s="303">
        <v>3</v>
      </c>
      <c r="I864" s="303">
        <v>51.3201</v>
      </c>
      <c r="J864" s="234">
        <v>1991.2</v>
      </c>
      <c r="K864" s="235">
        <v>51.3202</v>
      </c>
      <c r="L864" s="234">
        <v>1991.2</v>
      </c>
      <c r="M864" s="236">
        <f>K864/L864</f>
        <v>0.025773503415026114</v>
      </c>
      <c r="N864" s="237">
        <v>249.91</v>
      </c>
      <c r="O864" s="237">
        <f>M864*N864</f>
        <v>6.441056238449176</v>
      </c>
      <c r="P864" s="237">
        <f>M864*60*1000</f>
        <v>1546.4102049015669</v>
      </c>
      <c r="Q864" s="347">
        <f>P864*N864/1000</f>
        <v>386.4633743069506</v>
      </c>
    </row>
    <row r="865" spans="1:17" ht="11.25">
      <c r="A865" s="371"/>
      <c r="B865" s="231" t="s">
        <v>540</v>
      </c>
      <c r="C865" s="260" t="s">
        <v>537</v>
      </c>
      <c r="D865" s="261">
        <v>45</v>
      </c>
      <c r="E865" s="262">
        <v>1973</v>
      </c>
      <c r="F865" s="308">
        <v>30.413</v>
      </c>
      <c r="G865" s="308">
        <v>0</v>
      </c>
      <c r="H865" s="308">
        <v>0</v>
      </c>
      <c r="I865" s="308">
        <v>30.412996</v>
      </c>
      <c r="J865" s="263">
        <v>1179.28</v>
      </c>
      <c r="K865" s="264">
        <v>30.412996</v>
      </c>
      <c r="L865" s="263">
        <v>1179.28</v>
      </c>
      <c r="M865" s="265">
        <v>0.025789461366257378</v>
      </c>
      <c r="N865" s="266">
        <v>306.39900000000006</v>
      </c>
      <c r="O865" s="266">
        <v>7.901865173159896</v>
      </c>
      <c r="P865" s="266">
        <v>1547.3676819754428</v>
      </c>
      <c r="Q865" s="350">
        <v>474.1119103895938</v>
      </c>
    </row>
    <row r="866" spans="1:17" ht="11.25">
      <c r="A866" s="371"/>
      <c r="B866" s="231" t="s">
        <v>540</v>
      </c>
      <c r="C866" s="260" t="s">
        <v>538</v>
      </c>
      <c r="D866" s="261">
        <v>8</v>
      </c>
      <c r="E866" s="262">
        <v>1970</v>
      </c>
      <c r="F866" s="308">
        <v>10.489</v>
      </c>
      <c r="G866" s="308">
        <v>0.4488</v>
      </c>
      <c r="H866" s="308">
        <v>0</v>
      </c>
      <c r="I866" s="308">
        <v>10.0402</v>
      </c>
      <c r="J866" s="263">
        <v>389.07</v>
      </c>
      <c r="K866" s="264">
        <v>10.0402</v>
      </c>
      <c r="L866" s="263">
        <v>389.07</v>
      </c>
      <c r="M866" s="265">
        <v>0.02580563908808184</v>
      </c>
      <c r="N866" s="266">
        <v>306.39900000000006</v>
      </c>
      <c r="O866" s="266">
        <v>7.906822010949189</v>
      </c>
      <c r="P866" s="266">
        <v>1548.3383452849102</v>
      </c>
      <c r="Q866" s="350">
        <v>474.4093206569513</v>
      </c>
    </row>
    <row r="867" spans="1:17" ht="11.25">
      <c r="A867" s="371"/>
      <c r="B867" s="231" t="s">
        <v>723</v>
      </c>
      <c r="C867" s="232" t="s">
        <v>718</v>
      </c>
      <c r="D867" s="233">
        <v>8</v>
      </c>
      <c r="E867" s="231">
        <v>1962</v>
      </c>
      <c r="F867" s="303">
        <f>SUM(G867+H867+I867)</f>
        <v>11</v>
      </c>
      <c r="G867" s="303">
        <v>0.6</v>
      </c>
      <c r="H867" s="303">
        <v>1.3</v>
      </c>
      <c r="I867" s="303">
        <v>9.1</v>
      </c>
      <c r="J867" s="234">
        <v>349.3</v>
      </c>
      <c r="K867" s="235">
        <v>7.9</v>
      </c>
      <c r="L867" s="234">
        <v>305.787</v>
      </c>
      <c r="M867" s="236">
        <f>SUM(K867/L867)</f>
        <v>0.025834976634062274</v>
      </c>
      <c r="N867" s="237">
        <v>231.3</v>
      </c>
      <c r="O867" s="237">
        <f>SUM(M867*N867)</f>
        <v>5.975630095458604</v>
      </c>
      <c r="P867" s="237">
        <f>SUM(M867*60*1000)</f>
        <v>1550.0985980437365</v>
      </c>
      <c r="Q867" s="347">
        <f>SUM(O867*60)</f>
        <v>358.5378057275163</v>
      </c>
    </row>
    <row r="868" spans="1:17" ht="11.25">
      <c r="A868" s="371"/>
      <c r="B868" s="239" t="s">
        <v>438</v>
      </c>
      <c r="C868" s="240" t="s">
        <v>433</v>
      </c>
      <c r="D868" s="241">
        <v>6</v>
      </c>
      <c r="E868" s="242">
        <v>1968</v>
      </c>
      <c r="F868" s="304">
        <v>6.533</v>
      </c>
      <c r="G868" s="304">
        <v>0</v>
      </c>
      <c r="H868" s="304">
        <v>0</v>
      </c>
      <c r="I868" s="304">
        <v>6.533001</v>
      </c>
      <c r="J868" s="243">
        <v>252.14</v>
      </c>
      <c r="K868" s="244">
        <v>6.533001</v>
      </c>
      <c r="L868" s="243">
        <v>252.14</v>
      </c>
      <c r="M868" s="245">
        <v>0.025910212580312526</v>
      </c>
      <c r="N868" s="246">
        <v>297.02500000000003</v>
      </c>
      <c r="O868" s="246">
        <v>7.695980891667329</v>
      </c>
      <c r="P868" s="246">
        <v>1554.6127548187517</v>
      </c>
      <c r="Q868" s="348">
        <v>461.7588535000398</v>
      </c>
    </row>
    <row r="869" spans="1:17" ht="11.25">
      <c r="A869" s="371"/>
      <c r="B869" s="239" t="s">
        <v>438</v>
      </c>
      <c r="C869" s="240" t="s">
        <v>434</v>
      </c>
      <c r="D869" s="241">
        <v>12</v>
      </c>
      <c r="E869" s="242">
        <v>1968</v>
      </c>
      <c r="F869" s="304">
        <v>14.44</v>
      </c>
      <c r="G869" s="304">
        <v>0.408</v>
      </c>
      <c r="H869" s="304">
        <v>0.12</v>
      </c>
      <c r="I869" s="304">
        <v>13.912</v>
      </c>
      <c r="J869" s="243">
        <v>536.53</v>
      </c>
      <c r="K869" s="244">
        <v>13.912</v>
      </c>
      <c r="L869" s="243">
        <v>536.53</v>
      </c>
      <c r="M869" s="245">
        <v>0.02592958455258793</v>
      </c>
      <c r="N869" s="246">
        <v>297.02500000000003</v>
      </c>
      <c r="O869" s="246">
        <v>7.70173485173243</v>
      </c>
      <c r="P869" s="246">
        <v>1555.7750731552758</v>
      </c>
      <c r="Q869" s="348">
        <v>462.10409110394585</v>
      </c>
    </row>
    <row r="870" spans="1:17" ht="11.25">
      <c r="A870" s="371"/>
      <c r="B870" s="231" t="s">
        <v>1027</v>
      </c>
      <c r="C870" s="238" t="s">
        <v>1020</v>
      </c>
      <c r="D870" s="233">
        <v>4</v>
      </c>
      <c r="E870" s="231">
        <v>1961</v>
      </c>
      <c r="F870" s="303">
        <f>SUM(G870:I870)</f>
        <v>4.771001</v>
      </c>
      <c r="G870" s="303">
        <v>0</v>
      </c>
      <c r="H870" s="303">
        <v>0.573</v>
      </c>
      <c r="I870" s="303">
        <v>4.198001</v>
      </c>
      <c r="J870" s="234">
        <v>161.66</v>
      </c>
      <c r="K870" s="235">
        <f>I870</f>
        <v>4.198001</v>
      </c>
      <c r="L870" s="234">
        <f>J870</f>
        <v>161.66</v>
      </c>
      <c r="M870" s="236">
        <f>K870/L870</f>
        <v>0.02596808734380799</v>
      </c>
      <c r="N870" s="237">
        <v>207.536</v>
      </c>
      <c r="O870" s="237">
        <f>M870*N870</f>
        <v>5.389312974984535</v>
      </c>
      <c r="P870" s="237">
        <f>M870*60*1000</f>
        <v>1558.0852406284794</v>
      </c>
      <c r="Q870" s="347">
        <f>P870*N870/1000</f>
        <v>323.35877849907206</v>
      </c>
    </row>
    <row r="871" spans="1:17" ht="11.25">
      <c r="A871" s="371"/>
      <c r="B871" s="231" t="s">
        <v>723</v>
      </c>
      <c r="C871" s="232" t="s">
        <v>717</v>
      </c>
      <c r="D871" s="233">
        <v>34</v>
      </c>
      <c r="E871" s="231">
        <v>1964</v>
      </c>
      <c r="F871" s="303">
        <f>SUM(G871+H871+I871)</f>
        <v>30.2</v>
      </c>
      <c r="G871" s="303">
        <v>1.3</v>
      </c>
      <c r="H871" s="303">
        <v>0.2</v>
      </c>
      <c r="I871" s="303">
        <v>28.7</v>
      </c>
      <c r="J871" s="234">
        <v>1104.75</v>
      </c>
      <c r="K871" s="235">
        <v>28.7</v>
      </c>
      <c r="L871" s="234">
        <v>1104.8</v>
      </c>
      <c r="M871" s="236">
        <f>SUM(K871/L871)</f>
        <v>0.02597755249818972</v>
      </c>
      <c r="N871" s="237">
        <v>231.3</v>
      </c>
      <c r="O871" s="237">
        <f>SUM(M871*N871)</f>
        <v>6.008607892831282</v>
      </c>
      <c r="P871" s="237">
        <f>SUM(M871*60*1000)</f>
        <v>1558.6531498913832</v>
      </c>
      <c r="Q871" s="347">
        <f>SUM(O871*60)</f>
        <v>360.51647356987695</v>
      </c>
    </row>
    <row r="872" spans="1:17" ht="11.25">
      <c r="A872" s="371"/>
      <c r="B872" s="231" t="s">
        <v>1027</v>
      </c>
      <c r="C872" s="238" t="s">
        <v>1021</v>
      </c>
      <c r="D872" s="233">
        <v>8</v>
      </c>
      <c r="E872" s="231">
        <v>1952</v>
      </c>
      <c r="F872" s="303">
        <f>SUM(G872:I872)</f>
        <v>5.435</v>
      </c>
      <c r="G872" s="303">
        <v>0</v>
      </c>
      <c r="H872" s="303">
        <v>0</v>
      </c>
      <c r="I872" s="303">
        <v>5.435</v>
      </c>
      <c r="J872" s="234">
        <v>209.16</v>
      </c>
      <c r="K872" s="235">
        <f>I872</f>
        <v>5.435</v>
      </c>
      <c r="L872" s="234">
        <f>J872</f>
        <v>209.16</v>
      </c>
      <c r="M872" s="236">
        <f>K872/L872</f>
        <v>0.02598489194874737</v>
      </c>
      <c r="N872" s="237">
        <v>207.536</v>
      </c>
      <c r="O872" s="237">
        <f>M872*N872</f>
        <v>5.392800535475234</v>
      </c>
      <c r="P872" s="237">
        <f>M872*60*1000</f>
        <v>1559.093516924842</v>
      </c>
      <c r="Q872" s="347">
        <f>P872*N872/1000</f>
        <v>323.568032128514</v>
      </c>
    </row>
    <row r="873" spans="1:17" ht="11.25">
      <c r="A873" s="371"/>
      <c r="B873" s="231" t="s">
        <v>612</v>
      </c>
      <c r="C873" s="232" t="s">
        <v>606</v>
      </c>
      <c r="D873" s="233">
        <v>6</v>
      </c>
      <c r="E873" s="231" t="s">
        <v>105</v>
      </c>
      <c r="F873" s="303">
        <v>6.105</v>
      </c>
      <c r="G873" s="303">
        <v>0</v>
      </c>
      <c r="H873" s="303">
        <v>0</v>
      </c>
      <c r="I873" s="303">
        <v>6.105</v>
      </c>
      <c r="J873" s="234"/>
      <c r="K873" s="235">
        <f>+I873</f>
        <v>6.105</v>
      </c>
      <c r="L873" s="234">
        <v>234.73</v>
      </c>
      <c r="M873" s="236">
        <f>+K873/L873</f>
        <v>0.02600860563200273</v>
      </c>
      <c r="N873" s="237">
        <v>333.3</v>
      </c>
      <c r="O873" s="237">
        <f>M873*N873</f>
        <v>8.66866825714651</v>
      </c>
      <c r="P873" s="237">
        <f>M873*60*1000</f>
        <v>1560.5163379201636</v>
      </c>
      <c r="Q873" s="347">
        <f>P873*N873/1000</f>
        <v>520.1200954287906</v>
      </c>
    </row>
    <row r="874" spans="1:17" ht="11.25">
      <c r="A874" s="371"/>
      <c r="B874" s="239" t="s">
        <v>438</v>
      </c>
      <c r="C874" s="240" t="s">
        <v>435</v>
      </c>
      <c r="D874" s="241">
        <v>11</v>
      </c>
      <c r="E874" s="242">
        <v>1976</v>
      </c>
      <c r="F874" s="304">
        <v>12.91</v>
      </c>
      <c r="G874" s="304">
        <v>0</v>
      </c>
      <c r="H874" s="304">
        <v>0</v>
      </c>
      <c r="I874" s="304">
        <v>12.91</v>
      </c>
      <c r="J874" s="243">
        <v>496.05</v>
      </c>
      <c r="K874" s="244">
        <v>12.91</v>
      </c>
      <c r="L874" s="243">
        <v>496.05</v>
      </c>
      <c r="M874" s="245">
        <v>0.02602560225783691</v>
      </c>
      <c r="N874" s="246">
        <v>297.02500000000003</v>
      </c>
      <c r="O874" s="246">
        <v>7.730254510634009</v>
      </c>
      <c r="P874" s="246">
        <v>1561.5361354702147</v>
      </c>
      <c r="Q874" s="348">
        <v>463.81527063804054</v>
      </c>
    </row>
    <row r="875" spans="1:17" ht="11.25">
      <c r="A875" s="371"/>
      <c r="B875" s="231" t="s">
        <v>1027</v>
      </c>
      <c r="C875" s="238" t="s">
        <v>1022</v>
      </c>
      <c r="D875" s="233">
        <v>7</v>
      </c>
      <c r="E875" s="231">
        <v>1961</v>
      </c>
      <c r="F875" s="303">
        <f>SUM(G875:I875)</f>
        <v>9.482001</v>
      </c>
      <c r="G875" s="303">
        <v>0.325986</v>
      </c>
      <c r="H875" s="303">
        <v>0.919</v>
      </c>
      <c r="I875" s="303">
        <v>8.237015</v>
      </c>
      <c r="J875" s="234">
        <v>316.22</v>
      </c>
      <c r="K875" s="235">
        <f>I875</f>
        <v>8.237015</v>
      </c>
      <c r="L875" s="234">
        <f>J875</f>
        <v>316.22</v>
      </c>
      <c r="M875" s="236">
        <f>K875/L875</f>
        <v>0.026048368224653718</v>
      </c>
      <c r="N875" s="237">
        <v>207.536</v>
      </c>
      <c r="O875" s="237">
        <f aca="true" t="shared" si="117" ref="O875:O887">M875*N875</f>
        <v>5.405974147871734</v>
      </c>
      <c r="P875" s="237">
        <f aca="true" t="shared" si="118" ref="P875:P887">M875*60*1000</f>
        <v>1562.9020934792231</v>
      </c>
      <c r="Q875" s="347">
        <f aca="true" t="shared" si="119" ref="Q875:Q887">P875*N875/1000</f>
        <v>324.35844887230405</v>
      </c>
    </row>
    <row r="876" spans="1:17" ht="11.25">
      <c r="A876" s="371"/>
      <c r="B876" s="231" t="s">
        <v>934</v>
      </c>
      <c r="C876" s="232" t="s">
        <v>926</v>
      </c>
      <c r="D876" s="233">
        <v>4</v>
      </c>
      <c r="E876" s="231"/>
      <c r="F876" s="303">
        <f>SUM(I876+H876+G876)</f>
        <v>4.174</v>
      </c>
      <c r="G876" s="303"/>
      <c r="H876" s="303"/>
      <c r="I876" s="303">
        <v>4.174</v>
      </c>
      <c r="J876" s="234">
        <v>160.13</v>
      </c>
      <c r="K876" s="235">
        <v>4.174</v>
      </c>
      <c r="L876" s="234">
        <v>160.13</v>
      </c>
      <c r="M876" s="236">
        <f>K876/L876</f>
        <v>0.0260663211140948</v>
      </c>
      <c r="N876" s="237">
        <v>206.56</v>
      </c>
      <c r="O876" s="237">
        <f t="shared" si="117"/>
        <v>5.384259289327422</v>
      </c>
      <c r="P876" s="237">
        <f t="shared" si="118"/>
        <v>1563.979266845688</v>
      </c>
      <c r="Q876" s="347">
        <f t="shared" si="119"/>
        <v>323.0555573596453</v>
      </c>
    </row>
    <row r="877" spans="1:17" ht="11.25">
      <c r="A877" s="371"/>
      <c r="B877" s="231" t="s">
        <v>655</v>
      </c>
      <c r="C877" s="254" t="s">
        <v>652</v>
      </c>
      <c r="D877" s="255">
        <v>5</v>
      </c>
      <c r="E877" s="256" t="s">
        <v>105</v>
      </c>
      <c r="F877" s="306">
        <v>18.5</v>
      </c>
      <c r="G877" s="306">
        <v>1.52</v>
      </c>
      <c r="H877" s="307">
        <v>0.82</v>
      </c>
      <c r="I877" s="306">
        <v>16.16</v>
      </c>
      <c r="J877" s="257">
        <v>655.23</v>
      </c>
      <c r="K877" s="258">
        <v>15.94</v>
      </c>
      <c r="L877" s="257">
        <v>611.46</v>
      </c>
      <c r="M877" s="236">
        <f>K877/L877</f>
        <v>0.026068753475288652</v>
      </c>
      <c r="N877" s="237">
        <v>219.7</v>
      </c>
      <c r="O877" s="237">
        <f t="shared" si="117"/>
        <v>5.727305138520917</v>
      </c>
      <c r="P877" s="237">
        <f t="shared" si="118"/>
        <v>1564.1252085173192</v>
      </c>
      <c r="Q877" s="347">
        <f t="shared" si="119"/>
        <v>343.638308311255</v>
      </c>
    </row>
    <row r="878" spans="1:17" ht="11.25">
      <c r="A878" s="371"/>
      <c r="B878" s="231" t="s">
        <v>612</v>
      </c>
      <c r="C878" s="232" t="s">
        <v>607</v>
      </c>
      <c r="D878" s="233">
        <v>7.5</v>
      </c>
      <c r="E878" s="231" t="s">
        <v>105</v>
      </c>
      <c r="F878" s="303">
        <v>8.483</v>
      </c>
      <c r="G878" s="303">
        <v>0.357</v>
      </c>
      <c r="H878" s="303">
        <v>1.2</v>
      </c>
      <c r="I878" s="303">
        <v>6.926000000000001</v>
      </c>
      <c r="J878" s="234"/>
      <c r="K878" s="235">
        <f>+I878</f>
        <v>6.926000000000001</v>
      </c>
      <c r="L878" s="234">
        <v>265.25</v>
      </c>
      <c r="M878" s="236">
        <f>+K878/L878</f>
        <v>0.02611121583411876</v>
      </c>
      <c r="N878" s="237">
        <v>333.3</v>
      </c>
      <c r="O878" s="237">
        <f t="shared" si="117"/>
        <v>8.702868237511783</v>
      </c>
      <c r="P878" s="237">
        <f t="shared" si="118"/>
        <v>1566.6729500471256</v>
      </c>
      <c r="Q878" s="347">
        <f t="shared" si="119"/>
        <v>522.172094250707</v>
      </c>
    </row>
    <row r="879" spans="1:17" ht="11.25">
      <c r="A879" s="371"/>
      <c r="B879" s="239" t="s">
        <v>303</v>
      </c>
      <c r="C879" s="259" t="s">
        <v>327</v>
      </c>
      <c r="D879" s="233">
        <v>16</v>
      </c>
      <c r="E879" s="231">
        <v>1966</v>
      </c>
      <c r="F879" s="303">
        <f>SUM(G879:I879)</f>
        <v>12.239</v>
      </c>
      <c r="G879" s="303">
        <v>0</v>
      </c>
      <c r="H879" s="303">
        <v>0</v>
      </c>
      <c r="I879" s="303">
        <v>12.239</v>
      </c>
      <c r="J879" s="234">
        <v>468.4</v>
      </c>
      <c r="K879" s="235">
        <v>12.239</v>
      </c>
      <c r="L879" s="234">
        <v>468.4</v>
      </c>
      <c r="M879" s="236">
        <f aca="true" t="shared" si="120" ref="M879:M887">K879/L879</f>
        <v>0.02612937660119556</v>
      </c>
      <c r="N879" s="237">
        <v>290.8</v>
      </c>
      <c r="O879" s="237">
        <f t="shared" si="117"/>
        <v>7.598422715627669</v>
      </c>
      <c r="P879" s="237">
        <f t="shared" si="118"/>
        <v>1567.7625960717337</v>
      </c>
      <c r="Q879" s="347">
        <f t="shared" si="119"/>
        <v>455.9053629376602</v>
      </c>
    </row>
    <row r="880" spans="1:17" ht="11.25">
      <c r="A880" s="371"/>
      <c r="B880" s="239" t="s">
        <v>171</v>
      </c>
      <c r="C880" s="232" t="s">
        <v>165</v>
      </c>
      <c r="D880" s="233">
        <v>20</v>
      </c>
      <c r="E880" s="231">
        <v>1983</v>
      </c>
      <c r="F880" s="303">
        <f>G880+H880+I880</f>
        <v>31.38</v>
      </c>
      <c r="G880" s="303">
        <v>1.683</v>
      </c>
      <c r="H880" s="303">
        <v>3.2</v>
      </c>
      <c r="I880" s="303">
        <v>26.497</v>
      </c>
      <c r="J880" s="234">
        <v>1013.02</v>
      </c>
      <c r="K880" s="235">
        <v>26.497</v>
      </c>
      <c r="L880" s="234">
        <v>1013.02</v>
      </c>
      <c r="M880" s="236">
        <f t="shared" si="120"/>
        <v>0.0261564431106987</v>
      </c>
      <c r="N880" s="237">
        <v>242.4</v>
      </c>
      <c r="O880" s="237">
        <f t="shared" si="117"/>
        <v>6.340321810033365</v>
      </c>
      <c r="P880" s="237">
        <f t="shared" si="118"/>
        <v>1569.3865866419221</v>
      </c>
      <c r="Q880" s="347">
        <f t="shared" si="119"/>
        <v>380.41930860200193</v>
      </c>
    </row>
    <row r="881" spans="1:17" ht="11.25">
      <c r="A881" s="371"/>
      <c r="B881" s="239" t="s">
        <v>299</v>
      </c>
      <c r="C881" s="232" t="s">
        <v>150</v>
      </c>
      <c r="D881" s="233">
        <v>55</v>
      </c>
      <c r="E881" s="231">
        <v>1977</v>
      </c>
      <c r="F881" s="303">
        <v>70.68</v>
      </c>
      <c r="G881" s="303">
        <v>4.108356</v>
      </c>
      <c r="H881" s="303">
        <v>8.56</v>
      </c>
      <c r="I881" s="303">
        <f>F881-G881-H881</f>
        <v>58.011644000000004</v>
      </c>
      <c r="J881" s="234">
        <v>2217.32</v>
      </c>
      <c r="K881" s="235">
        <f>I881/J881*L881</f>
        <v>58.011644000000004</v>
      </c>
      <c r="L881" s="234">
        <v>2217.32</v>
      </c>
      <c r="M881" s="236">
        <f t="shared" si="120"/>
        <v>0.02616295527934624</v>
      </c>
      <c r="N881" s="237">
        <f>257.6*1.09</f>
        <v>280.78400000000005</v>
      </c>
      <c r="O881" s="237">
        <f t="shared" si="117"/>
        <v>7.346139235155956</v>
      </c>
      <c r="P881" s="237">
        <f t="shared" si="118"/>
        <v>1569.7773167607743</v>
      </c>
      <c r="Q881" s="347">
        <f t="shared" si="119"/>
        <v>440.76835410935735</v>
      </c>
    </row>
    <row r="882" spans="1:17" ht="11.25">
      <c r="A882" s="371"/>
      <c r="B882" s="231" t="s">
        <v>892</v>
      </c>
      <c r="C882" s="232" t="s">
        <v>885</v>
      </c>
      <c r="D882" s="233">
        <v>12</v>
      </c>
      <c r="E882" s="231" t="s">
        <v>105</v>
      </c>
      <c r="F882" s="303">
        <f>G882+H882+I882</f>
        <v>15.129999999999999</v>
      </c>
      <c r="G882" s="303">
        <v>1.2663</v>
      </c>
      <c r="H882" s="303">
        <v>0</v>
      </c>
      <c r="I882" s="303">
        <v>13.8637</v>
      </c>
      <c r="J882" s="234">
        <v>529.6</v>
      </c>
      <c r="K882" s="235">
        <f>I882</f>
        <v>13.8637</v>
      </c>
      <c r="L882" s="234">
        <f>J882</f>
        <v>529.6</v>
      </c>
      <c r="M882" s="236">
        <f t="shared" si="120"/>
        <v>0.026177681268882175</v>
      </c>
      <c r="N882" s="237">
        <v>171</v>
      </c>
      <c r="O882" s="237">
        <f t="shared" si="117"/>
        <v>4.476383496978852</v>
      </c>
      <c r="P882" s="237">
        <f t="shared" si="118"/>
        <v>1570.6608761329303</v>
      </c>
      <c r="Q882" s="347">
        <f t="shared" si="119"/>
        <v>268.5830098187311</v>
      </c>
    </row>
    <row r="883" spans="1:17" ht="11.25">
      <c r="A883" s="371"/>
      <c r="B883" s="231" t="s">
        <v>892</v>
      </c>
      <c r="C883" s="232" t="s">
        <v>886</v>
      </c>
      <c r="D883" s="233">
        <v>6</v>
      </c>
      <c r="E883" s="231" t="s">
        <v>105</v>
      </c>
      <c r="F883" s="303">
        <f>G883+H883+I883</f>
        <v>6.4</v>
      </c>
      <c r="G883" s="303">
        <v>0.3821</v>
      </c>
      <c r="H883" s="303">
        <v>0</v>
      </c>
      <c r="I883" s="303">
        <v>6.0179</v>
      </c>
      <c r="J883" s="234">
        <v>229.69</v>
      </c>
      <c r="K883" s="235">
        <f>I883</f>
        <v>6.0179</v>
      </c>
      <c r="L883" s="234">
        <f>J883</f>
        <v>229.69</v>
      </c>
      <c r="M883" s="236">
        <f t="shared" si="120"/>
        <v>0.02620009578127041</v>
      </c>
      <c r="N883" s="237">
        <v>171</v>
      </c>
      <c r="O883" s="237">
        <f t="shared" si="117"/>
        <v>4.48021637859724</v>
      </c>
      <c r="P883" s="237">
        <f t="shared" si="118"/>
        <v>1572.0057468762245</v>
      </c>
      <c r="Q883" s="347">
        <f t="shared" si="119"/>
        <v>268.8129827158344</v>
      </c>
    </row>
    <row r="884" spans="1:17" ht="11.25">
      <c r="A884" s="371"/>
      <c r="B884" s="239" t="s">
        <v>104</v>
      </c>
      <c r="C884" s="232" t="s">
        <v>89</v>
      </c>
      <c r="D884" s="233">
        <v>12</v>
      </c>
      <c r="E884" s="231">
        <v>1965</v>
      </c>
      <c r="F884" s="303">
        <v>15.109</v>
      </c>
      <c r="G884" s="303">
        <v>1.02</v>
      </c>
      <c r="H884" s="303">
        <v>0.192</v>
      </c>
      <c r="I884" s="303">
        <v>13.897</v>
      </c>
      <c r="J884" s="234">
        <v>529.58</v>
      </c>
      <c r="K884" s="235">
        <v>12.595</v>
      </c>
      <c r="L884" s="234">
        <v>479.98</v>
      </c>
      <c r="M884" s="236">
        <f t="shared" si="120"/>
        <v>0.026240676694862287</v>
      </c>
      <c r="N884" s="237">
        <v>281.111</v>
      </c>
      <c r="O884" s="237">
        <f t="shared" si="117"/>
        <v>7.376542866369432</v>
      </c>
      <c r="P884" s="237">
        <f t="shared" si="118"/>
        <v>1574.4406016917371</v>
      </c>
      <c r="Q884" s="347">
        <f t="shared" si="119"/>
        <v>442.5925719821659</v>
      </c>
    </row>
    <row r="885" spans="1:17" ht="11.25">
      <c r="A885" s="371"/>
      <c r="B885" s="231" t="s">
        <v>794</v>
      </c>
      <c r="C885" s="232" t="s">
        <v>792</v>
      </c>
      <c r="D885" s="233">
        <v>20</v>
      </c>
      <c r="E885" s="231">
        <v>1982</v>
      </c>
      <c r="F885" s="303">
        <v>31.876</v>
      </c>
      <c r="G885" s="303">
        <v>1.224</v>
      </c>
      <c r="H885" s="303">
        <v>3.491</v>
      </c>
      <c r="I885" s="303">
        <v>27.161</v>
      </c>
      <c r="J885" s="234">
        <v>1036.5</v>
      </c>
      <c r="K885" s="235">
        <v>27.2</v>
      </c>
      <c r="L885" s="234">
        <v>1036.5</v>
      </c>
      <c r="M885" s="236">
        <f t="shared" si="120"/>
        <v>0.026242161119150988</v>
      </c>
      <c r="N885" s="237">
        <v>211.13</v>
      </c>
      <c r="O885" s="237">
        <f t="shared" si="117"/>
        <v>5.540507477086348</v>
      </c>
      <c r="P885" s="237">
        <f t="shared" si="118"/>
        <v>1574.5296671490592</v>
      </c>
      <c r="Q885" s="347">
        <f t="shared" si="119"/>
        <v>332.4304486251809</v>
      </c>
    </row>
    <row r="886" spans="1:17" ht="11.25">
      <c r="A886" s="371"/>
      <c r="B886" s="231" t="s">
        <v>892</v>
      </c>
      <c r="C886" s="232" t="s">
        <v>887</v>
      </c>
      <c r="D886" s="233">
        <v>6</v>
      </c>
      <c r="E886" s="231" t="s">
        <v>105</v>
      </c>
      <c r="F886" s="303">
        <f>G886+H886+I886</f>
        <v>9.7</v>
      </c>
      <c r="G886" s="303">
        <v>0.3875</v>
      </c>
      <c r="H886" s="303">
        <v>0.8</v>
      </c>
      <c r="I886" s="303">
        <v>8.5125</v>
      </c>
      <c r="J886" s="234">
        <v>323.73</v>
      </c>
      <c r="K886" s="235">
        <f>I886</f>
        <v>8.5125</v>
      </c>
      <c r="L886" s="234">
        <f>J886</f>
        <v>323.73</v>
      </c>
      <c r="M886" s="236">
        <f t="shared" si="120"/>
        <v>0.02629506069873042</v>
      </c>
      <c r="N886" s="237">
        <v>171</v>
      </c>
      <c r="O886" s="237">
        <f t="shared" si="117"/>
        <v>4.496455379482902</v>
      </c>
      <c r="P886" s="237">
        <f t="shared" si="118"/>
        <v>1577.703641923825</v>
      </c>
      <c r="Q886" s="347">
        <f t="shared" si="119"/>
        <v>269.78732276897404</v>
      </c>
    </row>
    <row r="887" spans="1:17" ht="11.25">
      <c r="A887" s="371"/>
      <c r="B887" s="231" t="s">
        <v>934</v>
      </c>
      <c r="C887" s="232" t="s">
        <v>927</v>
      </c>
      <c r="D887" s="233">
        <v>14</v>
      </c>
      <c r="E887" s="231"/>
      <c r="F887" s="303">
        <f>SUM(I887+H887+G887)</f>
        <v>16.086</v>
      </c>
      <c r="G887" s="303">
        <v>1.572</v>
      </c>
      <c r="H887" s="303"/>
      <c r="I887" s="303">
        <v>14.514</v>
      </c>
      <c r="J887" s="234">
        <v>551.79</v>
      </c>
      <c r="K887" s="235">
        <v>14.514</v>
      </c>
      <c r="L887" s="234">
        <v>551.79</v>
      </c>
      <c r="M887" s="236">
        <f t="shared" si="120"/>
        <v>0.026303485021475562</v>
      </c>
      <c r="N887" s="237">
        <v>206.56</v>
      </c>
      <c r="O887" s="237">
        <f t="shared" si="117"/>
        <v>5.433247866035992</v>
      </c>
      <c r="P887" s="237">
        <f t="shared" si="118"/>
        <v>1578.2091012885337</v>
      </c>
      <c r="Q887" s="347">
        <f t="shared" si="119"/>
        <v>325.99487196215955</v>
      </c>
    </row>
    <row r="888" spans="1:17" ht="11.25">
      <c r="A888" s="371"/>
      <c r="B888" s="239" t="s">
        <v>483</v>
      </c>
      <c r="C888" s="247" t="s">
        <v>481</v>
      </c>
      <c r="D888" s="248">
        <v>45</v>
      </c>
      <c r="E888" s="249">
        <v>1982</v>
      </c>
      <c r="F888" s="305">
        <v>39.327</v>
      </c>
      <c r="G888" s="305">
        <v>3.918339</v>
      </c>
      <c r="H888" s="305">
        <v>0.44</v>
      </c>
      <c r="I888" s="305">
        <v>34.968664</v>
      </c>
      <c r="J888" s="250">
        <v>1563.22</v>
      </c>
      <c r="K888" s="251">
        <v>34.968664</v>
      </c>
      <c r="L888" s="250">
        <v>1321.74</v>
      </c>
      <c r="M888" s="252">
        <v>0.02645653759438316</v>
      </c>
      <c r="N888" s="253">
        <v>284.163</v>
      </c>
      <c r="O888" s="253">
        <v>7.517969092432702</v>
      </c>
      <c r="P888" s="253">
        <v>1587.3922556629896</v>
      </c>
      <c r="Q888" s="349">
        <v>451.0781455459621</v>
      </c>
    </row>
    <row r="889" spans="1:17" ht="11.25">
      <c r="A889" s="371"/>
      <c r="B889" s="231" t="s">
        <v>786</v>
      </c>
      <c r="C889" s="232" t="s">
        <v>776</v>
      </c>
      <c r="D889" s="233">
        <v>8</v>
      </c>
      <c r="E889" s="231">
        <v>1920</v>
      </c>
      <c r="F889" s="303">
        <v>16.42</v>
      </c>
      <c r="G889" s="303">
        <v>0.317</v>
      </c>
      <c r="H889" s="303">
        <v>1.76</v>
      </c>
      <c r="I889" s="303">
        <v>14.343</v>
      </c>
      <c r="J889" s="234">
        <v>541.36</v>
      </c>
      <c r="K889" s="235">
        <v>9.27</v>
      </c>
      <c r="L889" s="234">
        <v>349.88</v>
      </c>
      <c r="M889" s="236">
        <f aca="true" t="shared" si="121" ref="M889:M894">K889/L889</f>
        <v>0.02649479821653138</v>
      </c>
      <c r="N889" s="237">
        <v>249.28</v>
      </c>
      <c r="O889" s="237">
        <f>M889*N889</f>
        <v>6.604623299416942</v>
      </c>
      <c r="P889" s="237">
        <f aca="true" t="shared" si="122" ref="P889:P894">M889*60*1000</f>
        <v>1589.6878929918828</v>
      </c>
      <c r="Q889" s="347">
        <f aca="true" t="shared" si="123" ref="Q889:Q894">P889*N889/1000</f>
        <v>396.2773979650165</v>
      </c>
    </row>
    <row r="890" spans="1:17" ht="11.25">
      <c r="A890" s="371"/>
      <c r="B890" s="239" t="s">
        <v>354</v>
      </c>
      <c r="C890" s="232" t="s">
        <v>347</v>
      </c>
      <c r="D890" s="233">
        <v>6</v>
      </c>
      <c r="E890" s="231">
        <v>1965</v>
      </c>
      <c r="F890" s="303">
        <f>G890+H890+I890</f>
        <v>8.66</v>
      </c>
      <c r="G890" s="303">
        <v>0</v>
      </c>
      <c r="H890" s="303">
        <v>0</v>
      </c>
      <c r="I890" s="303">
        <v>8.66</v>
      </c>
      <c r="J890" s="234">
        <v>326.74</v>
      </c>
      <c r="K890" s="235">
        <v>8.66</v>
      </c>
      <c r="L890" s="234">
        <v>326.74</v>
      </c>
      <c r="M890" s="236">
        <f t="shared" si="121"/>
        <v>0.026504254147028217</v>
      </c>
      <c r="N890" s="237">
        <v>209.8</v>
      </c>
      <c r="O890" s="237">
        <f>M890*N890*1.09</f>
        <v>6.061045846850708</v>
      </c>
      <c r="P890" s="237">
        <f t="shared" si="122"/>
        <v>1590.255248821693</v>
      </c>
      <c r="Q890" s="347">
        <f t="shared" si="123"/>
        <v>333.6355512027912</v>
      </c>
    </row>
    <row r="891" spans="1:17" ht="11.25">
      <c r="A891" s="371"/>
      <c r="B891" s="231" t="s">
        <v>1027</v>
      </c>
      <c r="C891" s="238" t="s">
        <v>1023</v>
      </c>
      <c r="D891" s="233">
        <v>9</v>
      </c>
      <c r="E891" s="231">
        <v>1961</v>
      </c>
      <c r="F891" s="303">
        <f>SUM(G891:I891)</f>
        <v>9.600999</v>
      </c>
      <c r="G891" s="303">
        <v>0</v>
      </c>
      <c r="H891" s="303">
        <v>0</v>
      </c>
      <c r="I891" s="303">
        <v>9.600999</v>
      </c>
      <c r="J891" s="234">
        <v>360.49</v>
      </c>
      <c r="K891" s="235">
        <f aca="true" t="shared" si="124" ref="K891:L894">I891</f>
        <v>9.600999</v>
      </c>
      <c r="L891" s="234">
        <f t="shared" si="124"/>
        <v>360.49</v>
      </c>
      <c r="M891" s="236">
        <f t="shared" si="121"/>
        <v>0.02663319093456129</v>
      </c>
      <c r="N891" s="237">
        <v>207.536</v>
      </c>
      <c r="O891" s="237">
        <f>M891*N891</f>
        <v>5.527345913795112</v>
      </c>
      <c r="P891" s="237">
        <f t="shared" si="122"/>
        <v>1597.9914560736775</v>
      </c>
      <c r="Q891" s="347">
        <f t="shared" si="123"/>
        <v>331.6407548277067</v>
      </c>
    </row>
    <row r="892" spans="1:17" ht="11.25">
      <c r="A892" s="371"/>
      <c r="B892" s="231" t="s">
        <v>1027</v>
      </c>
      <c r="C892" s="238" t="s">
        <v>1024</v>
      </c>
      <c r="D892" s="233">
        <v>7</v>
      </c>
      <c r="E892" s="231">
        <v>1955</v>
      </c>
      <c r="F892" s="303">
        <f>SUM(G892:I892)</f>
        <v>7.094001</v>
      </c>
      <c r="G892" s="303">
        <v>0</v>
      </c>
      <c r="H892" s="303">
        <v>0</v>
      </c>
      <c r="I892" s="303">
        <v>7.094001</v>
      </c>
      <c r="J892" s="234">
        <v>265.28</v>
      </c>
      <c r="K892" s="235">
        <f t="shared" si="124"/>
        <v>7.094001</v>
      </c>
      <c r="L892" s="234">
        <f t="shared" si="124"/>
        <v>265.28</v>
      </c>
      <c r="M892" s="236">
        <f t="shared" si="121"/>
        <v>0.02674155986127865</v>
      </c>
      <c r="N892" s="237">
        <v>207.536</v>
      </c>
      <c r="O892" s="237">
        <f>M892*N892</f>
        <v>5.549836367370326</v>
      </c>
      <c r="P892" s="237">
        <f t="shared" si="122"/>
        <v>1604.4935916767192</v>
      </c>
      <c r="Q892" s="347">
        <f t="shared" si="123"/>
        <v>332.9901820422196</v>
      </c>
    </row>
    <row r="893" spans="1:17" ht="11.25">
      <c r="A893" s="371"/>
      <c r="B893" s="231" t="s">
        <v>892</v>
      </c>
      <c r="C893" s="232" t="s">
        <v>888</v>
      </c>
      <c r="D893" s="233">
        <v>17</v>
      </c>
      <c r="E893" s="231" t="s">
        <v>105</v>
      </c>
      <c r="F893" s="303">
        <f>G893+H893+I893</f>
        <v>22.400000000000002</v>
      </c>
      <c r="G893" s="303">
        <v>1.4737</v>
      </c>
      <c r="H893" s="303">
        <v>0</v>
      </c>
      <c r="I893" s="303">
        <v>20.9263</v>
      </c>
      <c r="J893" s="234">
        <v>781.98</v>
      </c>
      <c r="K893" s="235">
        <f t="shared" si="124"/>
        <v>20.9263</v>
      </c>
      <c r="L893" s="234">
        <f t="shared" si="124"/>
        <v>781.98</v>
      </c>
      <c r="M893" s="236">
        <f t="shared" si="121"/>
        <v>0.02676065884037955</v>
      </c>
      <c r="N893" s="237">
        <v>171</v>
      </c>
      <c r="O893" s="237">
        <f>M893*N893</f>
        <v>4.576072661704903</v>
      </c>
      <c r="P893" s="237">
        <f t="shared" si="122"/>
        <v>1605.639530422773</v>
      </c>
      <c r="Q893" s="347">
        <f t="shared" si="123"/>
        <v>274.56435970229415</v>
      </c>
    </row>
    <row r="894" spans="1:17" ht="11.25">
      <c r="A894" s="371"/>
      <c r="B894" s="239" t="s">
        <v>110</v>
      </c>
      <c r="C894" s="232" t="s">
        <v>136</v>
      </c>
      <c r="D894" s="233">
        <v>8</v>
      </c>
      <c r="E894" s="231" t="s">
        <v>105</v>
      </c>
      <c r="F894" s="303">
        <f>G894+H894+I894</f>
        <v>10.992999999999999</v>
      </c>
      <c r="G894" s="303">
        <v>0.215</v>
      </c>
      <c r="H894" s="303">
        <v>1.28</v>
      </c>
      <c r="I894" s="303">
        <v>9.498</v>
      </c>
      <c r="J894" s="234">
        <v>354.78</v>
      </c>
      <c r="K894" s="235">
        <f t="shared" si="124"/>
        <v>9.498</v>
      </c>
      <c r="L894" s="234">
        <f t="shared" si="124"/>
        <v>354.78</v>
      </c>
      <c r="M894" s="236">
        <f t="shared" si="121"/>
        <v>0.026771520378826314</v>
      </c>
      <c r="N894" s="237">
        <v>327.87</v>
      </c>
      <c r="O894" s="237">
        <f>M894*N894</f>
        <v>8.777578386605784</v>
      </c>
      <c r="P894" s="237">
        <f t="shared" si="122"/>
        <v>1606.291222729579</v>
      </c>
      <c r="Q894" s="347">
        <f t="shared" si="123"/>
        <v>526.6547031963471</v>
      </c>
    </row>
    <row r="895" spans="1:17" ht="11.25">
      <c r="A895" s="371"/>
      <c r="B895" s="239" t="s">
        <v>472</v>
      </c>
      <c r="C895" s="240" t="s">
        <v>470</v>
      </c>
      <c r="D895" s="241">
        <v>5</v>
      </c>
      <c r="E895" s="242">
        <v>1935</v>
      </c>
      <c r="F895" s="304">
        <v>9.2432</v>
      </c>
      <c r="G895" s="304">
        <v>0.306</v>
      </c>
      <c r="H895" s="304">
        <v>0.32</v>
      </c>
      <c r="I895" s="304">
        <v>8.6172</v>
      </c>
      <c r="J895" s="243">
        <v>321.79</v>
      </c>
      <c r="K895" s="244">
        <v>8.6172</v>
      </c>
      <c r="L895" s="243">
        <v>321.79</v>
      </c>
      <c r="M895" s="245">
        <v>0.026778955219242364</v>
      </c>
      <c r="N895" s="246">
        <v>274.68</v>
      </c>
      <c r="O895" s="246">
        <v>7.355643419621493</v>
      </c>
      <c r="P895" s="246">
        <v>1606.7373131545419</v>
      </c>
      <c r="Q895" s="348">
        <v>441.3386051772896</v>
      </c>
    </row>
    <row r="896" spans="1:17" ht="11.25">
      <c r="A896" s="371"/>
      <c r="B896" s="231" t="s">
        <v>819</v>
      </c>
      <c r="C896" s="232" t="s">
        <v>815</v>
      </c>
      <c r="D896" s="233">
        <v>22</v>
      </c>
      <c r="E896" s="231" t="s">
        <v>105</v>
      </c>
      <c r="F896" s="303">
        <f>SUM(G896:I896)</f>
        <v>27.23</v>
      </c>
      <c r="G896" s="303">
        <v>0.82</v>
      </c>
      <c r="H896" s="303">
        <v>0.21</v>
      </c>
      <c r="I896" s="303">
        <v>26.2</v>
      </c>
      <c r="J896" s="234">
        <v>896.35</v>
      </c>
      <c r="K896" s="235">
        <v>18</v>
      </c>
      <c r="L896" s="234">
        <v>669.04</v>
      </c>
      <c r="M896" s="268">
        <f aca="true" t="shared" si="125" ref="M896:M908">K896/L896</f>
        <v>0.02690422097333493</v>
      </c>
      <c r="N896" s="269">
        <v>205.5</v>
      </c>
      <c r="O896" s="270">
        <f>M896*N896</f>
        <v>5.528817410020328</v>
      </c>
      <c r="P896" s="270">
        <f aca="true" t="shared" si="126" ref="P896:P920">M896*60*1000</f>
        <v>1614.2532584000958</v>
      </c>
      <c r="Q896" s="351">
        <f>P896*N896/1000</f>
        <v>331.7290446012197</v>
      </c>
    </row>
    <row r="897" spans="1:17" ht="11.25">
      <c r="A897" s="371"/>
      <c r="B897" s="231" t="s">
        <v>696</v>
      </c>
      <c r="C897" s="232" t="s">
        <v>688</v>
      </c>
      <c r="D897" s="233">
        <v>7</v>
      </c>
      <c r="E897" s="231">
        <v>1955</v>
      </c>
      <c r="F897" s="303">
        <v>8.8</v>
      </c>
      <c r="G897" s="303"/>
      <c r="H897" s="303"/>
      <c r="I897" s="303">
        <v>8.8</v>
      </c>
      <c r="J897" s="234">
        <v>326.22</v>
      </c>
      <c r="K897" s="235">
        <v>8.8</v>
      </c>
      <c r="L897" s="234">
        <v>326.22</v>
      </c>
      <c r="M897" s="236">
        <f t="shared" si="125"/>
        <v>0.02697566059714303</v>
      </c>
      <c r="N897" s="237">
        <v>204.92</v>
      </c>
      <c r="O897" s="237">
        <f>K897*N897/J897</f>
        <v>5.52785236956655</v>
      </c>
      <c r="P897" s="237">
        <f t="shared" si="126"/>
        <v>1618.539635828582</v>
      </c>
      <c r="Q897" s="347">
        <f>O897*60</f>
        <v>331.671142173993</v>
      </c>
    </row>
    <row r="898" spans="1:17" ht="11.25">
      <c r="A898" s="371"/>
      <c r="B898" s="239" t="s">
        <v>104</v>
      </c>
      <c r="C898" s="232" t="s">
        <v>88</v>
      </c>
      <c r="D898" s="233">
        <v>6</v>
      </c>
      <c r="E898" s="231">
        <v>1985</v>
      </c>
      <c r="F898" s="303">
        <v>7.605</v>
      </c>
      <c r="G898" s="303">
        <v>0.397</v>
      </c>
      <c r="H898" s="303">
        <v>0.96</v>
      </c>
      <c r="I898" s="303">
        <v>6.248</v>
      </c>
      <c r="J898" s="234">
        <v>230.55</v>
      </c>
      <c r="K898" s="235">
        <v>5.825</v>
      </c>
      <c r="L898" s="234">
        <v>214.96</v>
      </c>
      <c r="M898" s="236">
        <f t="shared" si="125"/>
        <v>0.027098064756233716</v>
      </c>
      <c r="N898" s="237">
        <v>281.111</v>
      </c>
      <c r="O898" s="237">
        <f>M898*N898</f>
        <v>7.617564081689616</v>
      </c>
      <c r="P898" s="237">
        <f t="shared" si="126"/>
        <v>1625.883885374023</v>
      </c>
      <c r="Q898" s="347">
        <f aca="true" t="shared" si="127" ref="Q898:Q920">P898*N898/1000</f>
        <v>457.053844901377</v>
      </c>
    </row>
    <row r="899" spans="1:17" ht="11.25">
      <c r="A899" s="371"/>
      <c r="B899" s="239" t="s">
        <v>301</v>
      </c>
      <c r="C899" s="232" t="s">
        <v>320</v>
      </c>
      <c r="D899" s="233">
        <v>4</v>
      </c>
      <c r="E899" s="231">
        <v>1973</v>
      </c>
      <c r="F899" s="303">
        <f>SUM(G899:I899)</f>
        <v>4.741</v>
      </c>
      <c r="G899" s="303">
        <v>0</v>
      </c>
      <c r="H899" s="303">
        <v>0</v>
      </c>
      <c r="I899" s="303">
        <v>4.741</v>
      </c>
      <c r="J899" s="234">
        <v>174.77</v>
      </c>
      <c r="K899" s="235">
        <v>4.741</v>
      </c>
      <c r="L899" s="234">
        <v>174.77</v>
      </c>
      <c r="M899" s="236">
        <f t="shared" si="125"/>
        <v>0.02712708130686044</v>
      </c>
      <c r="N899" s="237">
        <v>290.8</v>
      </c>
      <c r="O899" s="237">
        <f>M899*N899</f>
        <v>7.888555244035016</v>
      </c>
      <c r="P899" s="237">
        <f t="shared" si="126"/>
        <v>1627.6248784116265</v>
      </c>
      <c r="Q899" s="347">
        <f t="shared" si="127"/>
        <v>473.313314642101</v>
      </c>
    </row>
    <row r="900" spans="1:17" ht="11.25">
      <c r="A900" s="371"/>
      <c r="B900" s="231" t="s">
        <v>934</v>
      </c>
      <c r="C900" s="232" t="s">
        <v>925</v>
      </c>
      <c r="D900" s="233">
        <v>18</v>
      </c>
      <c r="E900" s="231"/>
      <c r="F900" s="303">
        <f>SUM(I900+H900+G900)</f>
        <v>18.881</v>
      </c>
      <c r="G900" s="303">
        <v>1.645</v>
      </c>
      <c r="H900" s="303">
        <v>0.32</v>
      </c>
      <c r="I900" s="303">
        <v>16.916</v>
      </c>
      <c r="J900" s="234">
        <v>623.12</v>
      </c>
      <c r="K900" s="235">
        <v>16.916</v>
      </c>
      <c r="L900" s="234">
        <v>623.12</v>
      </c>
      <c r="M900" s="236">
        <f t="shared" si="125"/>
        <v>0.02714725895493645</v>
      </c>
      <c r="N900" s="237">
        <v>206.56</v>
      </c>
      <c r="O900" s="237">
        <f>M900*N900</f>
        <v>5.6075378097316735</v>
      </c>
      <c r="P900" s="237">
        <f t="shared" si="126"/>
        <v>1628.8355372961869</v>
      </c>
      <c r="Q900" s="347">
        <f t="shared" si="127"/>
        <v>336.4522685839004</v>
      </c>
    </row>
    <row r="901" spans="1:17" ht="11.25">
      <c r="A901" s="371"/>
      <c r="B901" s="239" t="s">
        <v>241</v>
      </c>
      <c r="C901" s="232" t="s">
        <v>258</v>
      </c>
      <c r="D901" s="233">
        <v>8</v>
      </c>
      <c r="E901" s="231" t="s">
        <v>228</v>
      </c>
      <c r="F901" s="303">
        <f>SUM(G901,H901,I901)</f>
        <v>10.629999999999999</v>
      </c>
      <c r="G901" s="303">
        <v>0</v>
      </c>
      <c r="H901" s="303">
        <v>0.02</v>
      </c>
      <c r="I901" s="303">
        <v>10.61</v>
      </c>
      <c r="J901" s="234"/>
      <c r="K901" s="235">
        <f>I901</f>
        <v>10.61</v>
      </c>
      <c r="L901" s="234">
        <v>389.52</v>
      </c>
      <c r="M901" s="236">
        <f t="shared" si="125"/>
        <v>0.02723865270075991</v>
      </c>
      <c r="N901" s="237">
        <v>236.42</v>
      </c>
      <c r="O901" s="237">
        <f>M901*N901</f>
        <v>6.439762271513658</v>
      </c>
      <c r="P901" s="237">
        <f t="shared" si="126"/>
        <v>1634.3191620455946</v>
      </c>
      <c r="Q901" s="347">
        <f t="shared" si="127"/>
        <v>386.3857362908194</v>
      </c>
    </row>
    <row r="902" spans="1:17" ht="11.25">
      <c r="A902" s="371"/>
      <c r="B902" s="239" t="s">
        <v>354</v>
      </c>
      <c r="C902" s="232" t="s">
        <v>349</v>
      </c>
      <c r="D902" s="233">
        <v>24</v>
      </c>
      <c r="E902" s="231">
        <v>1972</v>
      </c>
      <c r="F902" s="303">
        <f>G902+H902+I902</f>
        <v>36.1</v>
      </c>
      <c r="G902" s="303">
        <v>1.22</v>
      </c>
      <c r="H902" s="303">
        <v>0.24</v>
      </c>
      <c r="I902" s="303">
        <v>34.64</v>
      </c>
      <c r="J902" s="234">
        <v>1271.24</v>
      </c>
      <c r="K902" s="235">
        <v>34.64</v>
      </c>
      <c r="L902" s="234">
        <v>1271.24</v>
      </c>
      <c r="M902" s="236">
        <f t="shared" si="125"/>
        <v>0.027248985242755104</v>
      </c>
      <c r="N902" s="237">
        <v>209.8</v>
      </c>
      <c r="O902" s="237">
        <f>M902*N902*1.09</f>
        <v>6.231352443283724</v>
      </c>
      <c r="P902" s="237">
        <f t="shared" si="126"/>
        <v>1634.9391145653062</v>
      </c>
      <c r="Q902" s="347">
        <f t="shared" si="127"/>
        <v>343.0102262358012</v>
      </c>
    </row>
    <row r="903" spans="1:17" ht="11.25">
      <c r="A903" s="371"/>
      <c r="B903" s="231" t="s">
        <v>794</v>
      </c>
      <c r="C903" s="232" t="s">
        <v>791</v>
      </c>
      <c r="D903" s="233">
        <v>8</v>
      </c>
      <c r="E903" s="231">
        <v>1982</v>
      </c>
      <c r="F903" s="303">
        <v>13.258</v>
      </c>
      <c r="G903" s="303">
        <v>1.224</v>
      </c>
      <c r="H903" s="303">
        <v>1.28</v>
      </c>
      <c r="I903" s="303">
        <v>10.754</v>
      </c>
      <c r="J903" s="234">
        <v>394.56</v>
      </c>
      <c r="K903" s="235">
        <v>10.754</v>
      </c>
      <c r="L903" s="234">
        <v>394.56</v>
      </c>
      <c r="M903" s="236">
        <f t="shared" si="125"/>
        <v>0.02725567721005677</v>
      </c>
      <c r="N903" s="237">
        <v>211.13</v>
      </c>
      <c r="O903" s="237">
        <f>M903*N903</f>
        <v>5.754491129359286</v>
      </c>
      <c r="P903" s="237">
        <f t="shared" si="126"/>
        <v>1635.3406326034062</v>
      </c>
      <c r="Q903" s="347">
        <f t="shared" si="127"/>
        <v>345.26946776155717</v>
      </c>
    </row>
    <row r="904" spans="1:17" ht="11.25">
      <c r="A904" s="371"/>
      <c r="B904" s="239" t="s">
        <v>104</v>
      </c>
      <c r="C904" s="232" t="s">
        <v>87</v>
      </c>
      <c r="D904" s="233">
        <v>12</v>
      </c>
      <c r="E904" s="231">
        <v>1965</v>
      </c>
      <c r="F904" s="303">
        <v>16.265</v>
      </c>
      <c r="G904" s="303">
        <v>1.414</v>
      </c>
      <c r="H904" s="303">
        <v>0.192</v>
      </c>
      <c r="I904" s="303">
        <v>14.659</v>
      </c>
      <c r="J904" s="234">
        <v>537.55</v>
      </c>
      <c r="K904" s="235">
        <v>13.504</v>
      </c>
      <c r="L904" s="234">
        <v>495.2</v>
      </c>
      <c r="M904" s="236">
        <f t="shared" si="125"/>
        <v>0.02726978998384491</v>
      </c>
      <c r="N904" s="237">
        <v>281.111</v>
      </c>
      <c r="O904" s="237">
        <f>M904*N904</f>
        <v>7.6658379321486265</v>
      </c>
      <c r="P904" s="237">
        <f t="shared" si="126"/>
        <v>1636.1873990306947</v>
      </c>
      <c r="Q904" s="347">
        <f t="shared" si="127"/>
        <v>459.95027592891756</v>
      </c>
    </row>
    <row r="905" spans="1:17" ht="11.25">
      <c r="A905" s="371"/>
      <c r="B905" s="239" t="s">
        <v>172</v>
      </c>
      <c r="C905" s="232" t="s">
        <v>185</v>
      </c>
      <c r="D905" s="233">
        <v>4</v>
      </c>
      <c r="E905" s="231">
        <v>1980</v>
      </c>
      <c r="F905" s="303">
        <v>6.304</v>
      </c>
      <c r="G905" s="303">
        <v>0.282</v>
      </c>
      <c r="H905" s="303">
        <v>0.64</v>
      </c>
      <c r="I905" s="303">
        <v>5.381</v>
      </c>
      <c r="J905" s="234">
        <v>197.23</v>
      </c>
      <c r="K905" s="235">
        <v>5.381</v>
      </c>
      <c r="L905" s="234">
        <v>197.23</v>
      </c>
      <c r="M905" s="236">
        <f t="shared" si="125"/>
        <v>0.027282867717892817</v>
      </c>
      <c r="N905" s="237">
        <v>198.7</v>
      </c>
      <c r="O905" s="237">
        <f>M905*N905</f>
        <v>5.421105815545302</v>
      </c>
      <c r="P905" s="237">
        <f t="shared" si="126"/>
        <v>1636.9720630735692</v>
      </c>
      <c r="Q905" s="347">
        <f t="shared" si="127"/>
        <v>325.2663489327182</v>
      </c>
    </row>
    <row r="906" spans="1:17" ht="11.25">
      <c r="A906" s="371"/>
      <c r="B906" s="239" t="s">
        <v>104</v>
      </c>
      <c r="C906" s="232" t="s">
        <v>86</v>
      </c>
      <c r="D906" s="233">
        <v>12</v>
      </c>
      <c r="E906" s="231">
        <v>1960</v>
      </c>
      <c r="F906" s="303">
        <v>18.278</v>
      </c>
      <c r="G906" s="303">
        <v>1.125</v>
      </c>
      <c r="H906" s="303">
        <v>1.92</v>
      </c>
      <c r="I906" s="303">
        <v>15.233</v>
      </c>
      <c r="J906" s="234">
        <v>557.91</v>
      </c>
      <c r="K906" s="235">
        <v>11.533</v>
      </c>
      <c r="L906" s="234">
        <v>422.39</v>
      </c>
      <c r="M906" s="236">
        <f t="shared" si="125"/>
        <v>0.02730415019294964</v>
      </c>
      <c r="N906" s="237">
        <v>281.111</v>
      </c>
      <c r="O906" s="237">
        <f>M906*N906</f>
        <v>7.675496964890266</v>
      </c>
      <c r="P906" s="237">
        <f t="shared" si="126"/>
        <v>1638.2490115769785</v>
      </c>
      <c r="Q906" s="347">
        <f t="shared" si="127"/>
        <v>460.52981789341595</v>
      </c>
    </row>
    <row r="907" spans="1:17" ht="11.25">
      <c r="A907" s="371"/>
      <c r="B907" s="239" t="s">
        <v>354</v>
      </c>
      <c r="C907" s="232" t="s">
        <v>350</v>
      </c>
      <c r="D907" s="233">
        <v>48</v>
      </c>
      <c r="E907" s="231">
        <v>1957</v>
      </c>
      <c r="F907" s="303">
        <f>G907+H907+I907</f>
        <v>31.54</v>
      </c>
      <c r="G907" s="303">
        <v>1.07</v>
      </c>
      <c r="H907" s="303">
        <v>0.01</v>
      </c>
      <c r="I907" s="303">
        <v>30.46</v>
      </c>
      <c r="J907" s="234">
        <v>1114.86</v>
      </c>
      <c r="K907" s="235">
        <v>30.46</v>
      </c>
      <c r="L907" s="234">
        <v>1114.86</v>
      </c>
      <c r="M907" s="236">
        <f t="shared" si="125"/>
        <v>0.02732181619216763</v>
      </c>
      <c r="N907" s="237">
        <v>209.8</v>
      </c>
      <c r="O907" s="237">
        <f>M907*N907*1.09</f>
        <v>6.24800757045728</v>
      </c>
      <c r="P907" s="237">
        <f t="shared" si="126"/>
        <v>1639.308971530058</v>
      </c>
      <c r="Q907" s="347">
        <f t="shared" si="127"/>
        <v>343.9270222270062</v>
      </c>
    </row>
    <row r="908" spans="1:17" ht="11.25">
      <c r="A908" s="371"/>
      <c r="B908" s="231" t="s">
        <v>786</v>
      </c>
      <c r="C908" s="232" t="s">
        <v>777</v>
      </c>
      <c r="D908" s="233">
        <v>9</v>
      </c>
      <c r="E908" s="231">
        <v>1925</v>
      </c>
      <c r="F908" s="303">
        <v>18.779</v>
      </c>
      <c r="G908" s="303"/>
      <c r="H908" s="303"/>
      <c r="I908" s="303">
        <v>18.779</v>
      </c>
      <c r="J908" s="234">
        <v>684.99</v>
      </c>
      <c r="K908" s="235">
        <v>7.803</v>
      </c>
      <c r="L908" s="234">
        <v>284.64</v>
      </c>
      <c r="M908" s="236">
        <f t="shared" si="125"/>
        <v>0.02741357504215852</v>
      </c>
      <c r="N908" s="237">
        <v>249.28</v>
      </c>
      <c r="O908" s="237">
        <f aca="true" t="shared" si="128" ref="O908:O920">M908*N908</f>
        <v>6.833655986509275</v>
      </c>
      <c r="P908" s="237">
        <f t="shared" si="126"/>
        <v>1644.8145025295112</v>
      </c>
      <c r="Q908" s="347">
        <f t="shared" si="127"/>
        <v>410.01935919055654</v>
      </c>
    </row>
    <row r="909" spans="1:17" ht="11.25">
      <c r="A909" s="371"/>
      <c r="B909" s="231" t="s">
        <v>612</v>
      </c>
      <c r="C909" s="232" t="s">
        <v>608</v>
      </c>
      <c r="D909" s="233">
        <v>4</v>
      </c>
      <c r="E909" s="231" t="s">
        <v>105</v>
      </c>
      <c r="F909" s="303">
        <v>4.885</v>
      </c>
      <c r="G909" s="303">
        <v>0.0663</v>
      </c>
      <c r="H909" s="303">
        <v>0.64</v>
      </c>
      <c r="I909" s="303">
        <v>4.1787</v>
      </c>
      <c r="J909" s="234"/>
      <c r="K909" s="235">
        <f>+I909</f>
        <v>4.1787</v>
      </c>
      <c r="L909" s="234">
        <v>151.85</v>
      </c>
      <c r="M909" s="236">
        <f>+K909/L909</f>
        <v>0.02751860388541324</v>
      </c>
      <c r="N909" s="237">
        <v>333.3</v>
      </c>
      <c r="O909" s="237">
        <f t="shared" si="128"/>
        <v>9.171950675008233</v>
      </c>
      <c r="P909" s="237">
        <f t="shared" si="126"/>
        <v>1651.1162331247945</v>
      </c>
      <c r="Q909" s="347">
        <f t="shared" si="127"/>
        <v>550.317040500494</v>
      </c>
    </row>
    <row r="910" spans="1:17" ht="11.25">
      <c r="A910" s="371"/>
      <c r="B910" s="231" t="s">
        <v>934</v>
      </c>
      <c r="C910" s="232" t="s">
        <v>924</v>
      </c>
      <c r="D910" s="233">
        <v>8</v>
      </c>
      <c r="E910" s="231">
        <v>1959</v>
      </c>
      <c r="F910" s="303">
        <f>SUM(I910+H910+G910)</f>
        <v>11.684999999999999</v>
      </c>
      <c r="G910" s="303">
        <v>0.408</v>
      </c>
      <c r="H910" s="303">
        <v>1.28</v>
      </c>
      <c r="I910" s="303">
        <v>9.997</v>
      </c>
      <c r="J910" s="234">
        <v>361.47</v>
      </c>
      <c r="K910" s="235">
        <v>9.977</v>
      </c>
      <c r="L910" s="234">
        <v>361.47</v>
      </c>
      <c r="M910" s="236">
        <f>K910/L910</f>
        <v>0.027601184054001714</v>
      </c>
      <c r="N910" s="237">
        <v>206.56</v>
      </c>
      <c r="O910" s="237">
        <f t="shared" si="128"/>
        <v>5.701300578194594</v>
      </c>
      <c r="P910" s="237">
        <f t="shared" si="126"/>
        <v>1656.0710432401029</v>
      </c>
      <c r="Q910" s="347">
        <f t="shared" si="127"/>
        <v>342.07803469167567</v>
      </c>
    </row>
    <row r="911" spans="1:17" ht="11.25">
      <c r="A911" s="371"/>
      <c r="B911" s="231" t="s">
        <v>786</v>
      </c>
      <c r="C911" s="232" t="s">
        <v>778</v>
      </c>
      <c r="D911" s="233">
        <v>6</v>
      </c>
      <c r="E911" s="231">
        <v>1958</v>
      </c>
      <c r="F911" s="303">
        <v>15.691</v>
      </c>
      <c r="G911" s="303">
        <v>0.442</v>
      </c>
      <c r="H911" s="303">
        <v>0.56</v>
      </c>
      <c r="I911" s="303">
        <v>14.689</v>
      </c>
      <c r="J911" s="234">
        <v>532.06</v>
      </c>
      <c r="K911" s="235">
        <v>7.478</v>
      </c>
      <c r="L911" s="234">
        <v>270.87</v>
      </c>
      <c r="M911" s="236">
        <f>K911/L911</f>
        <v>0.027607339314062094</v>
      </c>
      <c r="N911" s="237">
        <v>249.28</v>
      </c>
      <c r="O911" s="237">
        <f t="shared" si="128"/>
        <v>6.881957544209399</v>
      </c>
      <c r="P911" s="237">
        <f t="shared" si="126"/>
        <v>1656.4403588437256</v>
      </c>
      <c r="Q911" s="347">
        <f t="shared" si="127"/>
        <v>412.9174526525639</v>
      </c>
    </row>
    <row r="912" spans="1:17" ht="11.25">
      <c r="A912" s="371"/>
      <c r="B912" s="231" t="s">
        <v>851</v>
      </c>
      <c r="C912" s="232" t="s">
        <v>845</v>
      </c>
      <c r="D912" s="233">
        <v>12</v>
      </c>
      <c r="E912" s="231">
        <v>1960</v>
      </c>
      <c r="F912" s="303">
        <v>14.5</v>
      </c>
      <c r="G912" s="303">
        <v>0</v>
      </c>
      <c r="H912" s="303">
        <v>0</v>
      </c>
      <c r="I912" s="303">
        <v>14.5</v>
      </c>
      <c r="J912" s="234">
        <v>524.47</v>
      </c>
      <c r="K912" s="235">
        <v>14.5</v>
      </c>
      <c r="L912" s="234">
        <v>524.47</v>
      </c>
      <c r="M912" s="236">
        <f>K912/L912</f>
        <v>0.02764695788128968</v>
      </c>
      <c r="N912" s="237">
        <v>308.6</v>
      </c>
      <c r="O912" s="237">
        <f t="shared" si="128"/>
        <v>8.531851202165996</v>
      </c>
      <c r="P912" s="237">
        <f t="shared" si="126"/>
        <v>1658.8174728773809</v>
      </c>
      <c r="Q912" s="347">
        <f t="shared" si="127"/>
        <v>511.9110721299598</v>
      </c>
    </row>
    <row r="913" spans="1:17" ht="11.25">
      <c r="A913" s="371"/>
      <c r="B913" s="239" t="s">
        <v>299</v>
      </c>
      <c r="C913" s="232" t="s">
        <v>297</v>
      </c>
      <c r="D913" s="233">
        <v>19</v>
      </c>
      <c r="E913" s="231">
        <v>1959</v>
      </c>
      <c r="F913" s="303">
        <v>30.15</v>
      </c>
      <c r="G913" s="303">
        <v>2.236452</v>
      </c>
      <c r="H913" s="303">
        <v>0</v>
      </c>
      <c r="I913" s="303">
        <f>F913-G913-H913</f>
        <v>27.913548</v>
      </c>
      <c r="J913" s="234">
        <v>1005.84</v>
      </c>
      <c r="K913" s="235">
        <f>I913/J913*L913</f>
        <v>27.913548</v>
      </c>
      <c r="L913" s="234">
        <v>1005.84</v>
      </c>
      <c r="M913" s="236">
        <f>K913/L913</f>
        <v>0.027751479360534476</v>
      </c>
      <c r="N913" s="237">
        <f>257.6*1.09</f>
        <v>280.78400000000005</v>
      </c>
      <c r="O913" s="237">
        <f t="shared" si="128"/>
        <v>7.7921713807683135</v>
      </c>
      <c r="P913" s="237">
        <f t="shared" si="126"/>
        <v>1665.0887616320686</v>
      </c>
      <c r="Q913" s="347">
        <f t="shared" si="127"/>
        <v>467.5302828460988</v>
      </c>
    </row>
    <row r="914" spans="1:17" ht="11.25">
      <c r="A914" s="371"/>
      <c r="B914" s="231" t="s">
        <v>612</v>
      </c>
      <c r="C914" s="232" t="s">
        <v>609</v>
      </c>
      <c r="D914" s="233">
        <v>8</v>
      </c>
      <c r="E914" s="231" t="s">
        <v>105</v>
      </c>
      <c r="F914" s="303">
        <v>11.056</v>
      </c>
      <c r="G914" s="303">
        <v>0</v>
      </c>
      <c r="H914" s="303">
        <v>0</v>
      </c>
      <c r="I914" s="303">
        <v>11.056</v>
      </c>
      <c r="J914" s="234"/>
      <c r="K914" s="235">
        <f>+I914</f>
        <v>11.056</v>
      </c>
      <c r="L914" s="234">
        <v>397.76</v>
      </c>
      <c r="M914" s="236">
        <f>+K914/L914</f>
        <v>0.027795655671761864</v>
      </c>
      <c r="N914" s="237">
        <v>333.3</v>
      </c>
      <c r="O914" s="237">
        <f t="shared" si="128"/>
        <v>9.26429203539823</v>
      </c>
      <c r="P914" s="237">
        <f t="shared" si="126"/>
        <v>1667.739340305712</v>
      </c>
      <c r="Q914" s="347">
        <f t="shared" si="127"/>
        <v>555.8575221238939</v>
      </c>
    </row>
    <row r="915" spans="1:17" ht="11.25">
      <c r="A915" s="371"/>
      <c r="B915" s="231" t="s">
        <v>851</v>
      </c>
      <c r="C915" s="232" t="s">
        <v>843</v>
      </c>
      <c r="D915" s="233">
        <v>8</v>
      </c>
      <c r="E915" s="231">
        <v>1955</v>
      </c>
      <c r="F915" s="303">
        <v>10.9</v>
      </c>
      <c r="G915" s="303">
        <v>0</v>
      </c>
      <c r="H915" s="303">
        <v>0</v>
      </c>
      <c r="I915" s="303">
        <v>10.9</v>
      </c>
      <c r="J915" s="234">
        <v>391.58</v>
      </c>
      <c r="K915" s="235">
        <v>10.9</v>
      </c>
      <c r="L915" s="234">
        <v>391.58</v>
      </c>
      <c r="M915" s="236">
        <f aca="true" t="shared" si="129" ref="M915:M920">K915/L915</f>
        <v>0.027835946677562697</v>
      </c>
      <c r="N915" s="237">
        <v>308.6</v>
      </c>
      <c r="O915" s="237">
        <f t="shared" si="128"/>
        <v>8.590173144695848</v>
      </c>
      <c r="P915" s="237">
        <f t="shared" si="126"/>
        <v>1670.1568006537618</v>
      </c>
      <c r="Q915" s="347">
        <f t="shared" si="127"/>
        <v>515.4103886817509</v>
      </c>
    </row>
    <row r="916" spans="1:17" ht="11.25">
      <c r="A916" s="371"/>
      <c r="B916" s="231" t="s">
        <v>934</v>
      </c>
      <c r="C916" s="232" t="s">
        <v>930</v>
      </c>
      <c r="D916" s="233">
        <v>8</v>
      </c>
      <c r="E916" s="231">
        <v>1960</v>
      </c>
      <c r="F916" s="303">
        <f>SUM(I916+H916+G916)</f>
        <v>12.347999999999999</v>
      </c>
      <c r="G916" s="303">
        <v>1.071</v>
      </c>
      <c r="H916" s="303">
        <v>1.28</v>
      </c>
      <c r="I916" s="303">
        <v>9.997</v>
      </c>
      <c r="J916" s="234">
        <v>358.27</v>
      </c>
      <c r="K916" s="235">
        <v>9.997</v>
      </c>
      <c r="L916" s="234">
        <v>358.27</v>
      </c>
      <c r="M916" s="236">
        <f t="shared" si="129"/>
        <v>0.02790353643899852</v>
      </c>
      <c r="N916" s="237">
        <v>206.56</v>
      </c>
      <c r="O916" s="237">
        <f t="shared" si="128"/>
        <v>5.7637544868395345</v>
      </c>
      <c r="P916" s="237">
        <f t="shared" si="126"/>
        <v>1674.2121863399113</v>
      </c>
      <c r="Q916" s="347">
        <f t="shared" si="127"/>
        <v>345.8252692103721</v>
      </c>
    </row>
    <row r="917" spans="1:17" ht="11.25">
      <c r="A917" s="371"/>
      <c r="B917" s="231" t="s">
        <v>786</v>
      </c>
      <c r="C917" s="232" t="s">
        <v>779</v>
      </c>
      <c r="D917" s="233">
        <v>20</v>
      </c>
      <c r="E917" s="231">
        <v>1957</v>
      </c>
      <c r="F917" s="303">
        <v>22.55</v>
      </c>
      <c r="G917" s="303">
        <v>1.442</v>
      </c>
      <c r="H917" s="303">
        <v>0.16</v>
      </c>
      <c r="I917" s="303">
        <v>20.948</v>
      </c>
      <c r="J917" s="234">
        <v>748.5</v>
      </c>
      <c r="K917" s="235">
        <v>20.948</v>
      </c>
      <c r="L917" s="234">
        <v>748.5</v>
      </c>
      <c r="M917" s="236">
        <f t="shared" si="129"/>
        <v>0.027986639946559786</v>
      </c>
      <c r="N917" s="237">
        <v>249.28</v>
      </c>
      <c r="O917" s="237">
        <f t="shared" si="128"/>
        <v>6.976509605878423</v>
      </c>
      <c r="P917" s="237">
        <f t="shared" si="126"/>
        <v>1679.198396793587</v>
      </c>
      <c r="Q917" s="347">
        <f t="shared" si="127"/>
        <v>418.5905763527054</v>
      </c>
    </row>
    <row r="918" spans="1:17" ht="11.25">
      <c r="A918" s="371"/>
      <c r="B918" s="239" t="s">
        <v>299</v>
      </c>
      <c r="C918" s="232" t="s">
        <v>295</v>
      </c>
      <c r="D918" s="233">
        <v>20</v>
      </c>
      <c r="E918" s="231">
        <v>1959</v>
      </c>
      <c r="F918" s="303">
        <v>30.22</v>
      </c>
      <c r="G918" s="303">
        <v>2.536893</v>
      </c>
      <c r="H918" s="303">
        <v>0</v>
      </c>
      <c r="I918" s="303">
        <f>F918-G918-H918</f>
        <v>27.683107</v>
      </c>
      <c r="J918" s="234">
        <v>985.37</v>
      </c>
      <c r="K918" s="235">
        <f>I918/J918*L918</f>
        <v>27.683107</v>
      </c>
      <c r="L918" s="234">
        <v>985.37</v>
      </c>
      <c r="M918" s="236">
        <f t="shared" si="129"/>
        <v>0.028094124034626588</v>
      </c>
      <c r="N918" s="237">
        <f>257.6*1.09</f>
        <v>280.78400000000005</v>
      </c>
      <c r="O918" s="237">
        <f t="shared" si="128"/>
        <v>7.8883805229385935</v>
      </c>
      <c r="P918" s="237">
        <f t="shared" si="126"/>
        <v>1685.6474420775953</v>
      </c>
      <c r="Q918" s="347">
        <f t="shared" si="127"/>
        <v>473.3028313763156</v>
      </c>
    </row>
    <row r="919" spans="1:17" ht="11.25">
      <c r="A919" s="371"/>
      <c r="B919" s="231" t="s">
        <v>655</v>
      </c>
      <c r="C919" s="254" t="s">
        <v>653</v>
      </c>
      <c r="D919" s="255">
        <v>4</v>
      </c>
      <c r="E919" s="256" t="s">
        <v>105</v>
      </c>
      <c r="F919" s="306">
        <v>4.63</v>
      </c>
      <c r="G919" s="306">
        <v>0.13</v>
      </c>
      <c r="H919" s="307">
        <v>0.04</v>
      </c>
      <c r="I919" s="306">
        <v>4.46</v>
      </c>
      <c r="J919" s="257">
        <v>158.1</v>
      </c>
      <c r="K919" s="258">
        <v>4.46</v>
      </c>
      <c r="L919" s="257">
        <v>158.1</v>
      </c>
      <c r="M919" s="236">
        <f t="shared" si="129"/>
        <v>0.02820999367488931</v>
      </c>
      <c r="N919" s="237">
        <v>219.7</v>
      </c>
      <c r="O919" s="237">
        <f t="shared" si="128"/>
        <v>6.197735610373181</v>
      </c>
      <c r="P919" s="237">
        <f t="shared" si="126"/>
        <v>1692.5996204933588</v>
      </c>
      <c r="Q919" s="347">
        <f t="shared" si="127"/>
        <v>371.8641366223909</v>
      </c>
    </row>
    <row r="920" spans="1:17" ht="11.25">
      <c r="A920" s="371"/>
      <c r="B920" s="239" t="s">
        <v>51</v>
      </c>
      <c r="C920" s="232" t="s">
        <v>48</v>
      </c>
      <c r="D920" s="233">
        <v>24</v>
      </c>
      <c r="E920" s="231" t="s">
        <v>28</v>
      </c>
      <c r="F920" s="303">
        <f>+G920+H920+I920</f>
        <v>31.560001</v>
      </c>
      <c r="G920" s="303">
        <v>1.1817</v>
      </c>
      <c r="H920" s="303">
        <v>0.23</v>
      </c>
      <c r="I920" s="303">
        <v>30.148301</v>
      </c>
      <c r="J920" s="234">
        <v>1065.24</v>
      </c>
      <c r="K920" s="235">
        <v>30.148301</v>
      </c>
      <c r="L920" s="234">
        <v>1065.24</v>
      </c>
      <c r="M920" s="236">
        <f t="shared" si="129"/>
        <v>0.028301885959971462</v>
      </c>
      <c r="N920" s="237">
        <v>247</v>
      </c>
      <c r="O920" s="237">
        <f t="shared" si="128"/>
        <v>6.990565832112951</v>
      </c>
      <c r="P920" s="237">
        <f t="shared" si="126"/>
        <v>1698.1131575982877</v>
      </c>
      <c r="Q920" s="347">
        <f t="shared" si="127"/>
        <v>419.433949926777</v>
      </c>
    </row>
    <row r="921" spans="1:17" ht="11.25">
      <c r="A921" s="371"/>
      <c r="B921" s="239" t="s">
        <v>505</v>
      </c>
      <c r="C921" s="247" t="s">
        <v>502</v>
      </c>
      <c r="D921" s="248">
        <v>6</v>
      </c>
      <c r="E921" s="249">
        <v>1961</v>
      </c>
      <c r="F921" s="305">
        <v>3.411</v>
      </c>
      <c r="G921" s="305">
        <v>0</v>
      </c>
      <c r="H921" s="305">
        <v>0</v>
      </c>
      <c r="I921" s="305">
        <v>3.410999</v>
      </c>
      <c r="J921" s="250">
        <v>120.27</v>
      </c>
      <c r="K921" s="251">
        <v>3.410999</v>
      </c>
      <c r="L921" s="250">
        <v>120.27</v>
      </c>
      <c r="M921" s="252">
        <v>0.028361179013885424</v>
      </c>
      <c r="N921" s="253">
        <v>292.19</v>
      </c>
      <c r="O921" s="253">
        <v>8.286852896067183</v>
      </c>
      <c r="P921" s="253">
        <v>1701.6707408331256</v>
      </c>
      <c r="Q921" s="349">
        <v>497.21117376403095</v>
      </c>
    </row>
    <row r="922" spans="1:17" ht="11.25">
      <c r="A922" s="371"/>
      <c r="B922" s="239" t="s">
        <v>354</v>
      </c>
      <c r="C922" s="232" t="s">
        <v>348</v>
      </c>
      <c r="D922" s="233">
        <v>8</v>
      </c>
      <c r="E922" s="231">
        <v>1962</v>
      </c>
      <c r="F922" s="303">
        <f>G922+H922+I922</f>
        <v>10.479999999999999</v>
      </c>
      <c r="G922" s="303">
        <v>0.32</v>
      </c>
      <c r="H922" s="303">
        <v>1.12</v>
      </c>
      <c r="I922" s="303">
        <v>9.04</v>
      </c>
      <c r="J922" s="234">
        <v>318.54</v>
      </c>
      <c r="K922" s="235">
        <v>9.04</v>
      </c>
      <c r="L922" s="234">
        <v>318.54</v>
      </c>
      <c r="M922" s="236">
        <f aca="true" t="shared" si="130" ref="M922:M933">K922/L922</f>
        <v>0.028379481383813646</v>
      </c>
      <c r="N922" s="237">
        <v>209.8</v>
      </c>
      <c r="O922" s="237">
        <f>M922*N922*1.09</f>
        <v>6.489876561813273</v>
      </c>
      <c r="P922" s="237">
        <f aca="true" t="shared" si="131" ref="P922:P933">M922*60*1000</f>
        <v>1702.768883028819</v>
      </c>
      <c r="Q922" s="347">
        <f aca="true" t="shared" si="132" ref="Q922:Q933">P922*N922/1000</f>
        <v>357.24091165944617</v>
      </c>
    </row>
    <row r="923" spans="1:17" ht="11.25">
      <c r="A923" s="371"/>
      <c r="B923" s="231" t="s">
        <v>786</v>
      </c>
      <c r="C923" s="232" t="s">
        <v>780</v>
      </c>
      <c r="D923" s="233">
        <v>6</v>
      </c>
      <c r="E923" s="231">
        <v>1959</v>
      </c>
      <c r="F923" s="303">
        <v>5.94</v>
      </c>
      <c r="G923" s="303">
        <v>0.387</v>
      </c>
      <c r="H923" s="303">
        <v>0.06</v>
      </c>
      <c r="I923" s="303">
        <v>5.493</v>
      </c>
      <c r="J923" s="234">
        <v>225.56</v>
      </c>
      <c r="K923" s="235">
        <v>4.25</v>
      </c>
      <c r="L923" s="234">
        <v>149.31</v>
      </c>
      <c r="M923" s="236">
        <f t="shared" si="130"/>
        <v>0.028464268970598085</v>
      </c>
      <c r="N923" s="237">
        <v>249.28</v>
      </c>
      <c r="O923" s="237">
        <f aca="true" t="shared" si="133" ref="O923:O933">M923*N923</f>
        <v>7.095572968990691</v>
      </c>
      <c r="P923" s="237">
        <f t="shared" si="131"/>
        <v>1707.8561382358853</v>
      </c>
      <c r="Q923" s="347">
        <f t="shared" si="132"/>
        <v>425.7343781394415</v>
      </c>
    </row>
    <row r="924" spans="1:17" ht="11.25">
      <c r="A924" s="371"/>
      <c r="B924" s="239" t="s">
        <v>110</v>
      </c>
      <c r="C924" s="232" t="s">
        <v>137</v>
      </c>
      <c r="D924" s="233">
        <v>7</v>
      </c>
      <c r="E924" s="231" t="s">
        <v>105</v>
      </c>
      <c r="F924" s="303">
        <f>G924+H924+I924</f>
        <v>11.172</v>
      </c>
      <c r="G924" s="303">
        <v>0.878</v>
      </c>
      <c r="H924" s="303">
        <v>0.07</v>
      </c>
      <c r="I924" s="303">
        <v>10.224</v>
      </c>
      <c r="J924" s="234">
        <v>358.82</v>
      </c>
      <c r="K924" s="235">
        <f>I924</f>
        <v>10.224</v>
      </c>
      <c r="L924" s="234">
        <f>J924</f>
        <v>358.82</v>
      </c>
      <c r="M924" s="236">
        <f t="shared" si="130"/>
        <v>0.02849339501700017</v>
      </c>
      <c r="N924" s="237">
        <v>327.87</v>
      </c>
      <c r="O924" s="237">
        <f t="shared" si="133"/>
        <v>9.342129424223845</v>
      </c>
      <c r="P924" s="237">
        <f t="shared" si="131"/>
        <v>1709.6037010200102</v>
      </c>
      <c r="Q924" s="347">
        <f t="shared" si="132"/>
        <v>560.5277654534308</v>
      </c>
    </row>
    <row r="925" spans="1:17" ht="11.25">
      <c r="A925" s="371"/>
      <c r="B925" s="231" t="s">
        <v>1058</v>
      </c>
      <c r="C925" s="232" t="s">
        <v>1057</v>
      </c>
      <c r="D925" s="233">
        <v>75</v>
      </c>
      <c r="E925" s="231">
        <v>1963</v>
      </c>
      <c r="F925" s="303">
        <v>44.8619</v>
      </c>
      <c r="G925" s="303">
        <v>6.4119</v>
      </c>
      <c r="H925" s="303">
        <v>0.75</v>
      </c>
      <c r="I925" s="303">
        <v>37.7</v>
      </c>
      <c r="J925" s="234">
        <v>1322.83</v>
      </c>
      <c r="K925" s="235">
        <v>37.7</v>
      </c>
      <c r="L925" s="234">
        <v>1322.83</v>
      </c>
      <c r="M925" s="236">
        <f t="shared" si="130"/>
        <v>0.02849950484945156</v>
      </c>
      <c r="N925" s="237">
        <v>249.91</v>
      </c>
      <c r="O925" s="237">
        <f t="shared" si="133"/>
        <v>7.122311256926439</v>
      </c>
      <c r="P925" s="237">
        <f t="shared" si="131"/>
        <v>1709.9702909670934</v>
      </c>
      <c r="Q925" s="347">
        <f t="shared" si="132"/>
        <v>427.33867541558635</v>
      </c>
    </row>
    <row r="926" spans="1:17" ht="11.25">
      <c r="A926" s="371"/>
      <c r="B926" s="239" t="s">
        <v>51</v>
      </c>
      <c r="C926" s="232" t="s">
        <v>47</v>
      </c>
      <c r="D926" s="233">
        <v>24</v>
      </c>
      <c r="E926" s="231" t="s">
        <v>28</v>
      </c>
      <c r="F926" s="303">
        <f>+G926+H926+I926</f>
        <v>33.769999999999996</v>
      </c>
      <c r="G926" s="303">
        <v>1.1817</v>
      </c>
      <c r="H926" s="303">
        <v>2.08</v>
      </c>
      <c r="I926" s="303">
        <v>30.5083</v>
      </c>
      <c r="J926" s="234">
        <v>1067.26</v>
      </c>
      <c r="K926" s="235">
        <v>30.5083</v>
      </c>
      <c r="L926" s="234">
        <v>1067.26</v>
      </c>
      <c r="M926" s="236">
        <f t="shared" si="130"/>
        <v>0.028585630493038246</v>
      </c>
      <c r="N926" s="237">
        <v>247</v>
      </c>
      <c r="O926" s="237">
        <f t="shared" si="133"/>
        <v>7.060650731780447</v>
      </c>
      <c r="P926" s="237">
        <f t="shared" si="131"/>
        <v>1715.1378295822947</v>
      </c>
      <c r="Q926" s="347">
        <f t="shared" si="132"/>
        <v>423.63904390682677</v>
      </c>
    </row>
    <row r="927" spans="1:17" ht="11.25">
      <c r="A927" s="371"/>
      <c r="B927" s="231" t="s">
        <v>794</v>
      </c>
      <c r="C927" s="232" t="s">
        <v>790</v>
      </c>
      <c r="D927" s="233">
        <v>8</v>
      </c>
      <c r="E927" s="231">
        <v>1981</v>
      </c>
      <c r="F927" s="303">
        <v>13.622</v>
      </c>
      <c r="G927" s="303">
        <v>0.459</v>
      </c>
      <c r="H927" s="303">
        <v>1.38557</v>
      </c>
      <c r="I927" s="303">
        <v>11.7774</v>
      </c>
      <c r="J927" s="234">
        <v>411.28</v>
      </c>
      <c r="K927" s="235">
        <v>11.7774</v>
      </c>
      <c r="L927" s="234">
        <v>411.3</v>
      </c>
      <c r="M927" s="236">
        <f t="shared" si="130"/>
        <v>0.02863457330415755</v>
      </c>
      <c r="N927" s="237">
        <v>211.13</v>
      </c>
      <c r="O927" s="237">
        <f t="shared" si="133"/>
        <v>6.045617461706783</v>
      </c>
      <c r="P927" s="237">
        <f t="shared" si="131"/>
        <v>1718.074398249453</v>
      </c>
      <c r="Q927" s="347">
        <f t="shared" si="132"/>
        <v>362.737047702407</v>
      </c>
    </row>
    <row r="928" spans="1:17" ht="11.25">
      <c r="A928" s="371"/>
      <c r="B928" s="231" t="s">
        <v>1027</v>
      </c>
      <c r="C928" s="238" t="s">
        <v>1025</v>
      </c>
      <c r="D928" s="233">
        <v>6</v>
      </c>
      <c r="E928" s="231">
        <v>1912</v>
      </c>
      <c r="F928" s="303">
        <f>SUM(G928:I928)</f>
        <v>7.831999000000001</v>
      </c>
      <c r="G928" s="303">
        <v>0.233662</v>
      </c>
      <c r="H928" s="303">
        <v>0.759</v>
      </c>
      <c r="I928" s="303">
        <v>6.839337</v>
      </c>
      <c r="J928" s="234">
        <v>238.51</v>
      </c>
      <c r="K928" s="235">
        <f>I928</f>
        <v>6.839337</v>
      </c>
      <c r="L928" s="234">
        <f>J928</f>
        <v>238.51</v>
      </c>
      <c r="M928" s="236">
        <f t="shared" si="130"/>
        <v>0.028675263091694273</v>
      </c>
      <c r="N928" s="237">
        <v>207.536</v>
      </c>
      <c r="O928" s="237">
        <f t="shared" si="133"/>
        <v>5.9511494009978625</v>
      </c>
      <c r="P928" s="237">
        <f t="shared" si="131"/>
        <v>1720.5157855016564</v>
      </c>
      <c r="Q928" s="347">
        <f t="shared" si="132"/>
        <v>357.0689640598718</v>
      </c>
    </row>
    <row r="929" spans="1:17" ht="11.25">
      <c r="A929" s="371"/>
      <c r="B929" s="231" t="s">
        <v>655</v>
      </c>
      <c r="C929" s="254" t="s">
        <v>654</v>
      </c>
      <c r="D929" s="255">
        <v>12</v>
      </c>
      <c r="E929" s="256" t="s">
        <v>105</v>
      </c>
      <c r="F929" s="306">
        <v>20.77</v>
      </c>
      <c r="G929" s="306">
        <v>1.83</v>
      </c>
      <c r="H929" s="307">
        <v>1.92</v>
      </c>
      <c r="I929" s="306">
        <v>17.02</v>
      </c>
      <c r="J929" s="257">
        <v>592.58</v>
      </c>
      <c r="K929" s="258">
        <v>17.02</v>
      </c>
      <c r="L929" s="257">
        <v>592.58</v>
      </c>
      <c r="M929" s="236">
        <f t="shared" si="130"/>
        <v>0.028721860339532213</v>
      </c>
      <c r="N929" s="237">
        <v>219.7</v>
      </c>
      <c r="O929" s="237">
        <f t="shared" si="133"/>
        <v>6.3101927165952265</v>
      </c>
      <c r="P929" s="237">
        <f t="shared" si="131"/>
        <v>1723.3116203719328</v>
      </c>
      <c r="Q929" s="347">
        <f t="shared" si="132"/>
        <v>378.6115629957136</v>
      </c>
    </row>
    <row r="930" spans="1:17" ht="11.25">
      <c r="A930" s="371"/>
      <c r="B930" s="231" t="s">
        <v>724</v>
      </c>
      <c r="C930" s="238" t="s">
        <v>739</v>
      </c>
      <c r="D930" s="233">
        <v>20</v>
      </c>
      <c r="E930" s="231">
        <v>1985</v>
      </c>
      <c r="F930" s="303">
        <v>31</v>
      </c>
      <c r="G930" s="303">
        <v>2</v>
      </c>
      <c r="H930" s="303">
        <v>3.1</v>
      </c>
      <c r="I930" s="303">
        <v>25.9</v>
      </c>
      <c r="J930" s="234">
        <v>1056.22</v>
      </c>
      <c r="K930" s="235">
        <v>25.9</v>
      </c>
      <c r="L930" s="234">
        <v>900.66</v>
      </c>
      <c r="M930" s="236">
        <f t="shared" si="130"/>
        <v>0.02875668953878267</v>
      </c>
      <c r="N930" s="237">
        <v>303.78</v>
      </c>
      <c r="O930" s="237">
        <f t="shared" si="133"/>
        <v>8.735707148091398</v>
      </c>
      <c r="P930" s="237">
        <f t="shared" si="131"/>
        <v>1725.4013723269602</v>
      </c>
      <c r="Q930" s="347">
        <f t="shared" si="132"/>
        <v>524.1424288854839</v>
      </c>
    </row>
    <row r="931" spans="1:17" ht="11.25">
      <c r="A931" s="371"/>
      <c r="B931" s="239" t="s">
        <v>104</v>
      </c>
      <c r="C931" s="232" t="s">
        <v>103</v>
      </c>
      <c r="D931" s="233">
        <v>4</v>
      </c>
      <c r="E931" s="231">
        <v>1950</v>
      </c>
      <c r="F931" s="303">
        <v>7.173</v>
      </c>
      <c r="G931" s="303">
        <v>0.963</v>
      </c>
      <c r="H931" s="303">
        <v>0.64</v>
      </c>
      <c r="I931" s="303">
        <v>5.57</v>
      </c>
      <c r="J931" s="234">
        <v>193.31</v>
      </c>
      <c r="K931" s="235">
        <v>5.57</v>
      </c>
      <c r="L931" s="234">
        <v>193.31</v>
      </c>
      <c r="M931" s="236">
        <f t="shared" si="130"/>
        <v>0.028813822357870778</v>
      </c>
      <c r="N931" s="237">
        <v>281.111</v>
      </c>
      <c r="O931" s="237">
        <f t="shared" si="133"/>
        <v>8.099882416843412</v>
      </c>
      <c r="P931" s="237">
        <f t="shared" si="131"/>
        <v>1728.8293414722466</v>
      </c>
      <c r="Q931" s="347">
        <f t="shared" si="132"/>
        <v>485.99294501060467</v>
      </c>
    </row>
    <row r="932" spans="1:17" ht="11.25">
      <c r="A932" s="371"/>
      <c r="B932" s="231" t="s">
        <v>892</v>
      </c>
      <c r="C932" s="232" t="s">
        <v>889</v>
      </c>
      <c r="D932" s="233">
        <v>5</v>
      </c>
      <c r="E932" s="231" t="s">
        <v>105</v>
      </c>
      <c r="F932" s="303">
        <f>G932+H932+I932</f>
        <v>6.6000000000000005</v>
      </c>
      <c r="G932" s="303">
        <v>0.2456</v>
      </c>
      <c r="H932" s="303">
        <v>0.8</v>
      </c>
      <c r="I932" s="303">
        <v>5.5544</v>
      </c>
      <c r="J932" s="234">
        <v>192.6</v>
      </c>
      <c r="K932" s="235">
        <f>I932</f>
        <v>5.5544</v>
      </c>
      <c r="L932" s="234">
        <f>J932</f>
        <v>192.6</v>
      </c>
      <c r="M932" s="236">
        <f t="shared" si="130"/>
        <v>0.028839044652128765</v>
      </c>
      <c r="N932" s="237">
        <v>171</v>
      </c>
      <c r="O932" s="237">
        <f t="shared" si="133"/>
        <v>4.931476635514019</v>
      </c>
      <c r="P932" s="237">
        <f t="shared" si="131"/>
        <v>1730.342679127726</v>
      </c>
      <c r="Q932" s="347">
        <f t="shared" si="132"/>
        <v>295.8885981308411</v>
      </c>
    </row>
    <row r="933" spans="1:17" ht="11.25">
      <c r="A933" s="371"/>
      <c r="B933" s="239" t="s">
        <v>299</v>
      </c>
      <c r="C933" s="232" t="s">
        <v>294</v>
      </c>
      <c r="D933" s="233">
        <v>25</v>
      </c>
      <c r="E933" s="231">
        <v>1957</v>
      </c>
      <c r="F933" s="303">
        <v>45.07</v>
      </c>
      <c r="G933" s="303">
        <v>0</v>
      </c>
      <c r="H933" s="303">
        <v>0</v>
      </c>
      <c r="I933" s="303">
        <f>F933-G933-H933</f>
        <v>45.07</v>
      </c>
      <c r="J933" s="234">
        <v>1561.46</v>
      </c>
      <c r="K933" s="235">
        <f>I933/J933*L933</f>
        <v>45.07</v>
      </c>
      <c r="L933" s="234">
        <v>1561.46</v>
      </c>
      <c r="M933" s="236">
        <f t="shared" si="130"/>
        <v>0.02886401188631153</v>
      </c>
      <c r="N933" s="237">
        <f>257.6*1.09</f>
        <v>280.78400000000005</v>
      </c>
      <c r="O933" s="237">
        <f t="shared" si="133"/>
        <v>8.104552713486099</v>
      </c>
      <c r="P933" s="237">
        <f t="shared" si="131"/>
        <v>1731.8407131786917</v>
      </c>
      <c r="Q933" s="347">
        <f t="shared" si="132"/>
        <v>486.27316280916585</v>
      </c>
    </row>
    <row r="934" spans="1:17" ht="11.25">
      <c r="A934" s="371"/>
      <c r="B934" s="231" t="s">
        <v>723</v>
      </c>
      <c r="C934" s="232" t="s">
        <v>719</v>
      </c>
      <c r="D934" s="233">
        <v>6</v>
      </c>
      <c r="E934" s="231" t="s">
        <v>720</v>
      </c>
      <c r="F934" s="303">
        <f>SUM(G934+H934+I934)</f>
        <v>8.6</v>
      </c>
      <c r="G934" s="303">
        <v>0.4</v>
      </c>
      <c r="H934" s="303">
        <v>0.9</v>
      </c>
      <c r="I934" s="303">
        <v>7.3</v>
      </c>
      <c r="J934" s="234">
        <v>252.5</v>
      </c>
      <c r="K934" s="235">
        <v>7.3</v>
      </c>
      <c r="L934" s="234">
        <v>252.5</v>
      </c>
      <c r="M934" s="236">
        <f>SUM(K934/L934)</f>
        <v>0.02891089108910891</v>
      </c>
      <c r="N934" s="237">
        <v>231.3</v>
      </c>
      <c r="O934" s="237">
        <f>SUM(M934*N934)</f>
        <v>6.687089108910891</v>
      </c>
      <c r="P934" s="237">
        <f>SUM(M934*60*1000)</f>
        <v>1734.6534653465344</v>
      </c>
      <c r="Q934" s="347">
        <f>SUM(O934*60)</f>
        <v>401.22534653465345</v>
      </c>
    </row>
    <row r="935" spans="1:17" ht="11.25">
      <c r="A935" s="371"/>
      <c r="B935" s="239" t="s">
        <v>104</v>
      </c>
      <c r="C935" s="232" t="s">
        <v>102</v>
      </c>
      <c r="D935" s="233">
        <v>40</v>
      </c>
      <c r="E935" s="231">
        <v>1980</v>
      </c>
      <c r="F935" s="303">
        <v>62.548</v>
      </c>
      <c r="G935" s="303">
        <v>3.075</v>
      </c>
      <c r="H935" s="303">
        <v>6.24</v>
      </c>
      <c r="I935" s="303">
        <v>53.233</v>
      </c>
      <c r="J935" s="234">
        <v>1888.28</v>
      </c>
      <c r="K935" s="235">
        <v>53.017</v>
      </c>
      <c r="L935" s="234">
        <v>1833.54</v>
      </c>
      <c r="M935" s="236">
        <f aca="true" t="shared" si="134" ref="M935:M946">K935/L935</f>
        <v>0.02891510411553607</v>
      </c>
      <c r="N935" s="237">
        <v>281.111</v>
      </c>
      <c r="O935" s="237">
        <f aca="true" t="shared" si="135" ref="O935:O946">M935*N935</f>
        <v>8.12835383302246</v>
      </c>
      <c r="P935" s="237">
        <f aca="true" t="shared" si="136" ref="P935:P946">M935*60*1000</f>
        <v>1734.9062469321643</v>
      </c>
      <c r="Q935" s="347">
        <f aca="true" t="shared" si="137" ref="Q935:Q946">P935*N935/1000</f>
        <v>487.70122998134764</v>
      </c>
    </row>
    <row r="936" spans="1:17" ht="11.25">
      <c r="A936" s="371"/>
      <c r="B936" s="239" t="s">
        <v>172</v>
      </c>
      <c r="C936" s="232" t="s">
        <v>186</v>
      </c>
      <c r="D936" s="233">
        <v>4</v>
      </c>
      <c r="E936" s="231">
        <v>1988</v>
      </c>
      <c r="F936" s="303">
        <v>8.648</v>
      </c>
      <c r="G936" s="303">
        <v>0.169</v>
      </c>
      <c r="H936" s="303">
        <v>0.64</v>
      </c>
      <c r="I936" s="303">
        <v>7.838</v>
      </c>
      <c r="J936" s="234">
        <v>270.88</v>
      </c>
      <c r="K936" s="235">
        <v>7.838</v>
      </c>
      <c r="L936" s="234">
        <v>270.88</v>
      </c>
      <c r="M936" s="236">
        <f t="shared" si="134"/>
        <v>0.02893532191376255</v>
      </c>
      <c r="N936" s="237">
        <v>198.7</v>
      </c>
      <c r="O936" s="237">
        <f t="shared" si="135"/>
        <v>5.749448464264619</v>
      </c>
      <c r="P936" s="237">
        <f t="shared" si="136"/>
        <v>1736.119314825753</v>
      </c>
      <c r="Q936" s="347">
        <f t="shared" si="137"/>
        <v>344.96690785587714</v>
      </c>
    </row>
    <row r="937" spans="1:17" ht="11.25">
      <c r="A937" s="371"/>
      <c r="B937" s="231" t="s">
        <v>819</v>
      </c>
      <c r="C937" s="232" t="s">
        <v>816</v>
      </c>
      <c r="D937" s="233">
        <v>14</v>
      </c>
      <c r="E937" s="231" t="s">
        <v>105</v>
      </c>
      <c r="F937" s="303">
        <f>SUM(G937:I937)</f>
        <v>18.892000000000003</v>
      </c>
      <c r="G937" s="303">
        <v>0.66</v>
      </c>
      <c r="H937" s="303">
        <v>0.132</v>
      </c>
      <c r="I937" s="303">
        <v>18.1</v>
      </c>
      <c r="J937" s="234">
        <v>624.59</v>
      </c>
      <c r="K937" s="235">
        <v>18.1</v>
      </c>
      <c r="L937" s="234">
        <v>624.59</v>
      </c>
      <c r="M937" s="268">
        <f t="shared" si="134"/>
        <v>0.02897901023071135</v>
      </c>
      <c r="N937" s="269">
        <v>205.5</v>
      </c>
      <c r="O937" s="270">
        <f t="shared" si="135"/>
        <v>5.955186602411183</v>
      </c>
      <c r="P937" s="270">
        <f t="shared" si="136"/>
        <v>1738.740613842681</v>
      </c>
      <c r="Q937" s="351">
        <f t="shared" si="137"/>
        <v>357.31119614467093</v>
      </c>
    </row>
    <row r="938" spans="1:17" ht="11.25">
      <c r="A938" s="371"/>
      <c r="B938" s="231" t="s">
        <v>786</v>
      </c>
      <c r="C938" s="232" t="s">
        <v>781</v>
      </c>
      <c r="D938" s="233">
        <v>8</v>
      </c>
      <c r="E938" s="231">
        <v>1953</v>
      </c>
      <c r="F938" s="303">
        <v>8.688</v>
      </c>
      <c r="G938" s="303">
        <v>0.663</v>
      </c>
      <c r="H938" s="303">
        <v>0.08</v>
      </c>
      <c r="I938" s="303">
        <v>7.945</v>
      </c>
      <c r="J938" s="234">
        <v>273.48</v>
      </c>
      <c r="K938" s="235">
        <v>5.965</v>
      </c>
      <c r="L938" s="234">
        <v>205.31</v>
      </c>
      <c r="M938" s="236">
        <f t="shared" si="134"/>
        <v>0.02905362622375919</v>
      </c>
      <c r="N938" s="237">
        <v>249.28</v>
      </c>
      <c r="O938" s="237">
        <f t="shared" si="135"/>
        <v>7.242487945058691</v>
      </c>
      <c r="P938" s="237">
        <f t="shared" si="136"/>
        <v>1743.2175734255516</v>
      </c>
      <c r="Q938" s="347">
        <f t="shared" si="137"/>
        <v>434.5492767035215</v>
      </c>
    </row>
    <row r="939" spans="1:17" ht="11.25">
      <c r="A939" s="371"/>
      <c r="B939" s="239" t="s">
        <v>104</v>
      </c>
      <c r="C939" s="232" t="s">
        <v>101</v>
      </c>
      <c r="D939" s="233">
        <v>5</v>
      </c>
      <c r="E939" s="231">
        <v>1947</v>
      </c>
      <c r="F939" s="303">
        <v>6.143</v>
      </c>
      <c r="G939" s="303">
        <v>0.283</v>
      </c>
      <c r="H939" s="303">
        <v>0.08</v>
      </c>
      <c r="I939" s="303">
        <v>5.78</v>
      </c>
      <c r="J939" s="234">
        <v>198.86</v>
      </c>
      <c r="K939" s="235">
        <v>3.35</v>
      </c>
      <c r="L939" s="234">
        <v>115.27</v>
      </c>
      <c r="M939" s="236">
        <f t="shared" si="134"/>
        <v>0.02906220178710853</v>
      </c>
      <c r="N939" s="237">
        <v>281.111</v>
      </c>
      <c r="O939" s="237">
        <f t="shared" si="135"/>
        <v>8.169704606575866</v>
      </c>
      <c r="P939" s="237">
        <f t="shared" si="136"/>
        <v>1743.7321072265117</v>
      </c>
      <c r="Q939" s="347">
        <f t="shared" si="137"/>
        <v>490.18227639455193</v>
      </c>
    </row>
    <row r="940" spans="1:17" ht="11.25">
      <c r="A940" s="371"/>
      <c r="B940" s="231" t="s">
        <v>794</v>
      </c>
      <c r="C940" s="232" t="s">
        <v>789</v>
      </c>
      <c r="D940" s="233">
        <v>8</v>
      </c>
      <c r="E940" s="231">
        <v>1967</v>
      </c>
      <c r="F940" s="303">
        <v>13.52</v>
      </c>
      <c r="G940" s="303">
        <v>0.714</v>
      </c>
      <c r="H940" s="303">
        <v>1.28</v>
      </c>
      <c r="I940" s="303">
        <v>11.5263</v>
      </c>
      <c r="J940" s="234">
        <v>396.24</v>
      </c>
      <c r="K940" s="235">
        <v>11.5263</v>
      </c>
      <c r="L940" s="234">
        <v>396.2</v>
      </c>
      <c r="M940" s="236">
        <f t="shared" si="134"/>
        <v>0.029092125189298337</v>
      </c>
      <c r="N940" s="237">
        <v>211.13</v>
      </c>
      <c r="O940" s="237">
        <f t="shared" si="135"/>
        <v>6.142220391216558</v>
      </c>
      <c r="P940" s="237">
        <f t="shared" si="136"/>
        <v>1745.5275113579003</v>
      </c>
      <c r="Q940" s="347">
        <f t="shared" si="137"/>
        <v>368.5332234729935</v>
      </c>
    </row>
    <row r="941" spans="1:17" ht="11.25">
      <c r="A941" s="371"/>
      <c r="B941" s="239" t="s">
        <v>110</v>
      </c>
      <c r="C941" s="232" t="s">
        <v>138</v>
      </c>
      <c r="D941" s="233">
        <v>8</v>
      </c>
      <c r="E941" s="231" t="s">
        <v>105</v>
      </c>
      <c r="F941" s="303">
        <f>G941+H941+I941</f>
        <v>12</v>
      </c>
      <c r="G941" s="303">
        <v>0.233</v>
      </c>
      <c r="H941" s="303">
        <v>1.2</v>
      </c>
      <c r="I941" s="303">
        <v>10.567</v>
      </c>
      <c r="J941" s="234">
        <v>362.86</v>
      </c>
      <c r="K941" s="235">
        <v>9.169</v>
      </c>
      <c r="L941" s="234">
        <v>314.87</v>
      </c>
      <c r="M941" s="236">
        <f t="shared" si="134"/>
        <v>0.029119954266840286</v>
      </c>
      <c r="N941" s="237">
        <v>327.87</v>
      </c>
      <c r="O941" s="237">
        <f t="shared" si="135"/>
        <v>9.547559405468924</v>
      </c>
      <c r="P941" s="237">
        <f t="shared" si="136"/>
        <v>1747.1972560104173</v>
      </c>
      <c r="Q941" s="347">
        <f t="shared" si="137"/>
        <v>572.8535643281356</v>
      </c>
    </row>
    <row r="942" spans="1:17" ht="11.25">
      <c r="A942" s="371"/>
      <c r="B942" s="239" t="s">
        <v>110</v>
      </c>
      <c r="C942" s="232" t="s">
        <v>139</v>
      </c>
      <c r="D942" s="233">
        <v>8</v>
      </c>
      <c r="E942" s="231" t="s">
        <v>105</v>
      </c>
      <c r="F942" s="303">
        <f>G942+H942+I942</f>
        <v>12.165</v>
      </c>
      <c r="G942" s="303">
        <v>0.247</v>
      </c>
      <c r="H942" s="303">
        <v>1.28</v>
      </c>
      <c r="I942" s="303">
        <v>10.638</v>
      </c>
      <c r="J942" s="234">
        <v>364.99</v>
      </c>
      <c r="K942" s="235">
        <v>9.217</v>
      </c>
      <c r="L942" s="234">
        <v>316.21</v>
      </c>
      <c r="M942" s="236">
        <f t="shared" si="134"/>
        <v>0.02914835077954524</v>
      </c>
      <c r="N942" s="237">
        <v>327.87</v>
      </c>
      <c r="O942" s="237">
        <f t="shared" si="135"/>
        <v>9.556869770089499</v>
      </c>
      <c r="P942" s="237">
        <f t="shared" si="136"/>
        <v>1748.9010467727144</v>
      </c>
      <c r="Q942" s="347">
        <f t="shared" si="137"/>
        <v>573.4121862053698</v>
      </c>
    </row>
    <row r="943" spans="1:17" ht="11.25">
      <c r="A943" s="371"/>
      <c r="B943" s="239" t="s">
        <v>104</v>
      </c>
      <c r="C943" s="232" t="s">
        <v>100</v>
      </c>
      <c r="D943" s="233">
        <v>5</v>
      </c>
      <c r="E943" s="231">
        <v>1986</v>
      </c>
      <c r="F943" s="303">
        <v>5.356</v>
      </c>
      <c r="G943" s="303"/>
      <c r="H943" s="303">
        <v>0.08</v>
      </c>
      <c r="I943" s="303">
        <v>5.276</v>
      </c>
      <c r="J943" s="234">
        <v>180.46</v>
      </c>
      <c r="K943" s="235">
        <v>5.276</v>
      </c>
      <c r="L943" s="234">
        <v>180.46</v>
      </c>
      <c r="M943" s="236">
        <f t="shared" si="134"/>
        <v>0.0292363958772027</v>
      </c>
      <c r="N943" s="237">
        <v>281.111</v>
      </c>
      <c r="O943" s="237">
        <f t="shared" si="135"/>
        <v>8.218672481436329</v>
      </c>
      <c r="P943" s="237">
        <f t="shared" si="136"/>
        <v>1754.183752632162</v>
      </c>
      <c r="Q943" s="347">
        <f t="shared" si="137"/>
        <v>493.12034888617967</v>
      </c>
    </row>
    <row r="944" spans="1:17" ht="11.25">
      <c r="A944" s="371"/>
      <c r="B944" s="231" t="s">
        <v>851</v>
      </c>
      <c r="C944" s="232" t="s">
        <v>844</v>
      </c>
      <c r="D944" s="233">
        <v>12</v>
      </c>
      <c r="E944" s="231">
        <v>1960</v>
      </c>
      <c r="F944" s="303">
        <v>15.8</v>
      </c>
      <c r="G944" s="303">
        <v>0</v>
      </c>
      <c r="H944" s="303">
        <v>0</v>
      </c>
      <c r="I944" s="303">
        <v>15.8</v>
      </c>
      <c r="J944" s="234">
        <v>533.29</v>
      </c>
      <c r="K944" s="235">
        <v>15.8</v>
      </c>
      <c r="L944" s="234">
        <v>533.29</v>
      </c>
      <c r="M944" s="236">
        <f t="shared" si="134"/>
        <v>0.029627407226837182</v>
      </c>
      <c r="N944" s="237">
        <v>308.6</v>
      </c>
      <c r="O944" s="237">
        <f t="shared" si="135"/>
        <v>9.143017870201955</v>
      </c>
      <c r="P944" s="237">
        <f t="shared" si="136"/>
        <v>1777.6444336102309</v>
      </c>
      <c r="Q944" s="347">
        <f t="shared" si="137"/>
        <v>548.5810722121173</v>
      </c>
    </row>
    <row r="945" spans="1:17" ht="11.25">
      <c r="A945" s="371"/>
      <c r="B945" s="239" t="s">
        <v>299</v>
      </c>
      <c r="C945" s="232" t="s">
        <v>290</v>
      </c>
      <c r="D945" s="233">
        <v>28</v>
      </c>
      <c r="E945" s="231">
        <v>1957</v>
      </c>
      <c r="F945" s="303">
        <v>43.33</v>
      </c>
      <c r="G945" s="303">
        <v>0</v>
      </c>
      <c r="H945" s="303">
        <v>0</v>
      </c>
      <c r="I945" s="303">
        <f>F945-G945-H945</f>
        <v>43.33</v>
      </c>
      <c r="J945" s="234">
        <v>1461.5500000000002</v>
      </c>
      <c r="K945" s="235">
        <f>I945/J945*L945</f>
        <v>38.54474099415004</v>
      </c>
      <c r="L945" s="234">
        <v>1300.14</v>
      </c>
      <c r="M945" s="236">
        <f t="shared" si="134"/>
        <v>0.02964660805309431</v>
      </c>
      <c r="N945" s="237">
        <f>257.6*1.09</f>
        <v>280.78400000000005</v>
      </c>
      <c r="O945" s="237">
        <f t="shared" si="135"/>
        <v>8.324293195580035</v>
      </c>
      <c r="P945" s="237">
        <f t="shared" si="136"/>
        <v>1778.7964831856586</v>
      </c>
      <c r="Q945" s="347">
        <f t="shared" si="137"/>
        <v>499.45759173480207</v>
      </c>
    </row>
    <row r="946" spans="1:17" ht="11.25">
      <c r="A946" s="371"/>
      <c r="B946" s="231" t="s">
        <v>850</v>
      </c>
      <c r="C946" s="232" t="s">
        <v>849</v>
      </c>
      <c r="D946" s="233">
        <v>6</v>
      </c>
      <c r="E946" s="231">
        <v>1986</v>
      </c>
      <c r="F946" s="303">
        <v>10.76</v>
      </c>
      <c r="G946" s="303">
        <v>0.82</v>
      </c>
      <c r="H946" s="303">
        <v>0.88</v>
      </c>
      <c r="I946" s="303">
        <v>9.05</v>
      </c>
      <c r="J946" s="234">
        <v>305.16</v>
      </c>
      <c r="K946" s="235">
        <v>9.05</v>
      </c>
      <c r="L946" s="234">
        <v>305.16</v>
      </c>
      <c r="M946" s="236">
        <f t="shared" si="134"/>
        <v>0.02965657360073404</v>
      </c>
      <c r="N946" s="237">
        <v>308.6</v>
      </c>
      <c r="O946" s="237">
        <f t="shared" si="135"/>
        <v>9.152018613186526</v>
      </c>
      <c r="P946" s="237">
        <f t="shared" si="136"/>
        <v>1779.3944160440424</v>
      </c>
      <c r="Q946" s="347">
        <f t="shared" si="137"/>
        <v>549.1211167911915</v>
      </c>
    </row>
    <row r="947" spans="1:17" ht="11.25">
      <c r="A947" s="371"/>
      <c r="B947" s="239" t="s">
        <v>505</v>
      </c>
      <c r="C947" s="247" t="s">
        <v>503</v>
      </c>
      <c r="D947" s="248">
        <v>6</v>
      </c>
      <c r="E947" s="249">
        <v>1977</v>
      </c>
      <c r="F947" s="305">
        <v>11.7082</v>
      </c>
      <c r="G947" s="305">
        <v>0.6438</v>
      </c>
      <c r="H947" s="305">
        <v>0.05</v>
      </c>
      <c r="I947" s="305">
        <v>11.0144</v>
      </c>
      <c r="J947" s="250">
        <v>371.33</v>
      </c>
      <c r="K947" s="251">
        <v>11.0144</v>
      </c>
      <c r="L947" s="250">
        <v>371.33</v>
      </c>
      <c r="M947" s="252">
        <v>0.0296620256914335</v>
      </c>
      <c r="N947" s="253">
        <v>292.19</v>
      </c>
      <c r="O947" s="253">
        <v>8.666947286779953</v>
      </c>
      <c r="P947" s="253">
        <v>1779.72154148601</v>
      </c>
      <c r="Q947" s="349">
        <v>520.0168372067973</v>
      </c>
    </row>
    <row r="948" spans="1:17" ht="11.25">
      <c r="A948" s="371"/>
      <c r="B948" s="239" t="s">
        <v>172</v>
      </c>
      <c r="C948" s="232" t="s">
        <v>187</v>
      </c>
      <c r="D948" s="233">
        <v>12</v>
      </c>
      <c r="E948" s="231">
        <v>1970</v>
      </c>
      <c r="F948" s="303">
        <v>16.273</v>
      </c>
      <c r="G948" s="303">
        <v>0.508</v>
      </c>
      <c r="H948" s="303">
        <v>0.12</v>
      </c>
      <c r="I948" s="303">
        <v>15.645</v>
      </c>
      <c r="J948" s="234">
        <v>527.3</v>
      </c>
      <c r="K948" s="235">
        <v>15.645</v>
      </c>
      <c r="L948" s="234">
        <v>527.3</v>
      </c>
      <c r="M948" s="236">
        <f>K948/L948</f>
        <v>0.02967001706808269</v>
      </c>
      <c r="N948" s="237">
        <v>198.7</v>
      </c>
      <c r="O948" s="237">
        <f>M948*N948</f>
        <v>5.89543239142803</v>
      </c>
      <c r="P948" s="237">
        <f>M948*60*1000</f>
        <v>1780.2010240849613</v>
      </c>
      <c r="Q948" s="347">
        <f>P948*N948/1000</f>
        <v>353.7259434856818</v>
      </c>
    </row>
    <row r="949" spans="1:17" ht="11.25">
      <c r="A949" s="371"/>
      <c r="B949" s="231" t="s">
        <v>892</v>
      </c>
      <c r="C949" s="232" t="s">
        <v>890</v>
      </c>
      <c r="D949" s="233">
        <v>4</v>
      </c>
      <c r="E949" s="231" t="s">
        <v>105</v>
      </c>
      <c r="F949" s="303">
        <f>G949+H949+I949</f>
        <v>5.687</v>
      </c>
      <c r="G949" s="303">
        <v>0.3821</v>
      </c>
      <c r="H949" s="303">
        <v>0.64</v>
      </c>
      <c r="I949" s="303">
        <v>4.6649</v>
      </c>
      <c r="J949" s="234">
        <v>156.81</v>
      </c>
      <c r="K949" s="235">
        <f>I949</f>
        <v>4.6649</v>
      </c>
      <c r="L949" s="234">
        <f>J949</f>
        <v>156.81</v>
      </c>
      <c r="M949" s="236">
        <f>K949/L949</f>
        <v>0.029748740513997833</v>
      </c>
      <c r="N949" s="237">
        <v>171</v>
      </c>
      <c r="O949" s="237">
        <f>M949*N949</f>
        <v>5.08703462789363</v>
      </c>
      <c r="P949" s="237">
        <f>M949*60*1000</f>
        <v>1784.92443083987</v>
      </c>
      <c r="Q949" s="347">
        <f>P949*N949/1000</f>
        <v>305.2220776736178</v>
      </c>
    </row>
    <row r="950" spans="1:17" ht="11.25">
      <c r="A950" s="371"/>
      <c r="B950" s="231" t="s">
        <v>612</v>
      </c>
      <c r="C950" s="259" t="s">
        <v>610</v>
      </c>
      <c r="D950" s="233">
        <v>16</v>
      </c>
      <c r="E950" s="231" t="s">
        <v>105</v>
      </c>
      <c r="F950" s="303">
        <v>17.118</v>
      </c>
      <c r="G950" s="303">
        <v>1.8105</v>
      </c>
      <c r="H950" s="303">
        <v>0.16</v>
      </c>
      <c r="I950" s="303">
        <v>15.1475</v>
      </c>
      <c r="J950" s="234"/>
      <c r="K950" s="235">
        <f>+I950</f>
        <v>15.1475</v>
      </c>
      <c r="L950" s="234">
        <v>507.62</v>
      </c>
      <c r="M950" s="236">
        <f>+K950/L950</f>
        <v>0.029840234821323038</v>
      </c>
      <c r="N950" s="237">
        <v>333.3</v>
      </c>
      <c r="O950" s="237">
        <f>M950*N950</f>
        <v>9.945750265946968</v>
      </c>
      <c r="P950" s="237">
        <f>M950*60*1000</f>
        <v>1790.4140892793823</v>
      </c>
      <c r="Q950" s="347">
        <f>P950*N950/1000</f>
        <v>596.7450159568182</v>
      </c>
    </row>
    <row r="951" spans="1:17" ht="11.25">
      <c r="A951" s="371"/>
      <c r="B951" s="239" t="s">
        <v>438</v>
      </c>
      <c r="C951" s="240" t="s">
        <v>436</v>
      </c>
      <c r="D951" s="241">
        <v>6</v>
      </c>
      <c r="E951" s="242">
        <v>1961</v>
      </c>
      <c r="F951" s="304">
        <v>10.82</v>
      </c>
      <c r="G951" s="304">
        <v>0</v>
      </c>
      <c r="H951" s="304">
        <v>0</v>
      </c>
      <c r="I951" s="304">
        <v>10.82</v>
      </c>
      <c r="J951" s="243">
        <v>362.24</v>
      </c>
      <c r="K951" s="244">
        <v>10.82</v>
      </c>
      <c r="L951" s="243">
        <v>362.24</v>
      </c>
      <c r="M951" s="245">
        <v>0.02986969964664311</v>
      </c>
      <c r="N951" s="246">
        <v>297.02500000000003</v>
      </c>
      <c r="O951" s="246">
        <v>8.872047537544171</v>
      </c>
      <c r="P951" s="246">
        <v>1792.1819787985867</v>
      </c>
      <c r="Q951" s="348">
        <v>532.3228522526504</v>
      </c>
    </row>
    <row r="952" spans="1:17" ht="11.25">
      <c r="A952" s="371"/>
      <c r="B952" s="231" t="s">
        <v>696</v>
      </c>
      <c r="C952" s="232" t="s">
        <v>693</v>
      </c>
      <c r="D952" s="233">
        <v>24</v>
      </c>
      <c r="E952" s="231">
        <v>1961</v>
      </c>
      <c r="F952" s="303">
        <v>27.2</v>
      </c>
      <c r="G952" s="303"/>
      <c r="H952" s="303"/>
      <c r="I952" s="303">
        <v>27.2</v>
      </c>
      <c r="J952" s="234">
        <v>909.58</v>
      </c>
      <c r="K952" s="235">
        <v>27.2</v>
      </c>
      <c r="L952" s="234">
        <v>909.58</v>
      </c>
      <c r="M952" s="236">
        <f aca="true" t="shared" si="138" ref="M952:M957">K952/L952</f>
        <v>0.029903911695507816</v>
      </c>
      <c r="N952" s="237">
        <v>204.92</v>
      </c>
      <c r="O952" s="237">
        <f>K952*N952/J952</f>
        <v>6.1279095846434615</v>
      </c>
      <c r="P952" s="237">
        <f aca="true" t="shared" si="139" ref="P952:P957">M952*60*1000</f>
        <v>1794.234701730469</v>
      </c>
      <c r="Q952" s="347">
        <f>O952*60</f>
        <v>367.6745750786077</v>
      </c>
    </row>
    <row r="953" spans="1:17" ht="11.25">
      <c r="A953" s="371"/>
      <c r="B953" s="239" t="s">
        <v>110</v>
      </c>
      <c r="C953" s="232" t="s">
        <v>140</v>
      </c>
      <c r="D953" s="233">
        <v>23</v>
      </c>
      <c r="E953" s="231" t="s">
        <v>105</v>
      </c>
      <c r="F953" s="303">
        <f>G953+H953+I953</f>
        <v>27.784</v>
      </c>
      <c r="G953" s="303">
        <v>0</v>
      </c>
      <c r="H953" s="303">
        <v>0</v>
      </c>
      <c r="I953" s="303">
        <v>27.784</v>
      </c>
      <c r="J953" s="234">
        <v>926.77</v>
      </c>
      <c r="K953" s="235">
        <f>I953</f>
        <v>27.784</v>
      </c>
      <c r="L953" s="234">
        <f>J953</f>
        <v>926.77</v>
      </c>
      <c r="M953" s="236">
        <f t="shared" si="138"/>
        <v>0.029979390787358243</v>
      </c>
      <c r="N953" s="237">
        <v>327.87</v>
      </c>
      <c r="O953" s="237">
        <f>M953*N953</f>
        <v>9.829342857451147</v>
      </c>
      <c r="P953" s="237">
        <f t="shared" si="139"/>
        <v>1798.7634472414945</v>
      </c>
      <c r="Q953" s="347">
        <f>P953*N953/1000</f>
        <v>589.7605714470689</v>
      </c>
    </row>
    <row r="954" spans="1:17" ht="11.25">
      <c r="A954" s="371"/>
      <c r="B954" s="231" t="s">
        <v>934</v>
      </c>
      <c r="C954" s="232" t="s">
        <v>931</v>
      </c>
      <c r="D954" s="233">
        <v>3</v>
      </c>
      <c r="E954" s="231"/>
      <c r="F954" s="303">
        <f>SUM(I954+H954+G954)</f>
        <v>5.488</v>
      </c>
      <c r="G954" s="303"/>
      <c r="H954" s="303"/>
      <c r="I954" s="303">
        <v>5.488</v>
      </c>
      <c r="J954" s="234">
        <v>182.98</v>
      </c>
      <c r="K954" s="235">
        <v>5.488</v>
      </c>
      <c r="L954" s="234">
        <v>182.98</v>
      </c>
      <c r="M954" s="236">
        <f t="shared" si="138"/>
        <v>0.02999234889058914</v>
      </c>
      <c r="N954" s="237">
        <v>206.56</v>
      </c>
      <c r="O954" s="237">
        <f>M954*N954</f>
        <v>6.195219586840093</v>
      </c>
      <c r="P954" s="237">
        <f t="shared" si="139"/>
        <v>1799.5409334353483</v>
      </c>
      <c r="Q954" s="347">
        <f>P954*N954/1000</f>
        <v>371.71317521040555</v>
      </c>
    </row>
    <row r="955" spans="1:17" ht="11.25">
      <c r="A955" s="371"/>
      <c r="B955" s="239" t="s">
        <v>104</v>
      </c>
      <c r="C955" s="232" t="s">
        <v>99</v>
      </c>
      <c r="D955" s="233">
        <v>6</v>
      </c>
      <c r="E955" s="231">
        <v>1936</v>
      </c>
      <c r="F955" s="303">
        <v>7.556</v>
      </c>
      <c r="G955" s="303">
        <v>0.567</v>
      </c>
      <c r="H955" s="303">
        <v>0.096</v>
      </c>
      <c r="I955" s="303">
        <v>6.893</v>
      </c>
      <c r="J955" s="234">
        <v>229.18</v>
      </c>
      <c r="K955" s="235">
        <v>6.893</v>
      </c>
      <c r="L955" s="234">
        <v>229.18</v>
      </c>
      <c r="M955" s="236">
        <f t="shared" si="138"/>
        <v>0.030076795531896326</v>
      </c>
      <c r="N955" s="237">
        <v>281.111</v>
      </c>
      <c r="O955" s="237">
        <f>M955*N955</f>
        <v>8.454918068766908</v>
      </c>
      <c r="P955" s="237">
        <f t="shared" si="139"/>
        <v>1804.6077319137794</v>
      </c>
      <c r="Q955" s="347">
        <f>P955*N955/1000</f>
        <v>507.29508412601444</v>
      </c>
    </row>
    <row r="956" spans="1:17" ht="11.25">
      <c r="A956" s="371"/>
      <c r="B956" s="231" t="s">
        <v>851</v>
      </c>
      <c r="C956" s="232" t="s">
        <v>842</v>
      </c>
      <c r="D956" s="233">
        <v>8</v>
      </c>
      <c r="E956" s="231">
        <v>1955</v>
      </c>
      <c r="F956" s="303">
        <v>13.5</v>
      </c>
      <c r="G956" s="303">
        <v>0.54</v>
      </c>
      <c r="H956" s="303">
        <v>1.2</v>
      </c>
      <c r="I956" s="303">
        <v>11.75</v>
      </c>
      <c r="J956" s="234">
        <v>390.37</v>
      </c>
      <c r="K956" s="235">
        <v>11.75</v>
      </c>
      <c r="L956" s="234">
        <v>390.37</v>
      </c>
      <c r="M956" s="236">
        <f t="shared" si="138"/>
        <v>0.03009964905090043</v>
      </c>
      <c r="N956" s="237">
        <v>308.6</v>
      </c>
      <c r="O956" s="237">
        <f>M956*N956</f>
        <v>9.288751697107873</v>
      </c>
      <c r="P956" s="237">
        <f t="shared" si="139"/>
        <v>1805.9789430540256</v>
      </c>
      <c r="Q956" s="347">
        <f>P956*N956/1000</f>
        <v>557.3251018264723</v>
      </c>
    </row>
    <row r="957" spans="1:17" ht="11.25">
      <c r="A957" s="371"/>
      <c r="B957" s="239" t="s">
        <v>104</v>
      </c>
      <c r="C957" s="232" t="s">
        <v>98</v>
      </c>
      <c r="D957" s="233">
        <v>6</v>
      </c>
      <c r="E957" s="231">
        <v>1958</v>
      </c>
      <c r="F957" s="303">
        <v>3.088</v>
      </c>
      <c r="G957" s="303"/>
      <c r="H957" s="303"/>
      <c r="I957" s="303">
        <v>3.093</v>
      </c>
      <c r="J957" s="234">
        <v>318.54</v>
      </c>
      <c r="K957" s="235">
        <v>1.534</v>
      </c>
      <c r="L957" s="234">
        <v>50.53</v>
      </c>
      <c r="M957" s="236">
        <f t="shared" si="138"/>
        <v>0.03035820304769444</v>
      </c>
      <c r="N957" s="237">
        <v>281.111</v>
      </c>
      <c r="O957" s="237">
        <f>M957*N957</f>
        <v>8.53402481694043</v>
      </c>
      <c r="P957" s="237">
        <f t="shared" si="139"/>
        <v>1821.4921828616664</v>
      </c>
      <c r="Q957" s="347">
        <f>P957*N957/1000</f>
        <v>512.0414890164259</v>
      </c>
    </row>
    <row r="958" spans="1:17" ht="11.25">
      <c r="A958" s="371"/>
      <c r="B958" s="231" t="s">
        <v>723</v>
      </c>
      <c r="C958" s="232" t="s">
        <v>715</v>
      </c>
      <c r="D958" s="233">
        <v>8</v>
      </c>
      <c r="E958" s="231">
        <v>1959</v>
      </c>
      <c r="F958" s="303">
        <f>SUM(G958+H958+I958)</f>
        <v>9.2</v>
      </c>
      <c r="G958" s="303"/>
      <c r="H958" s="303">
        <v>0</v>
      </c>
      <c r="I958" s="303">
        <v>9.2</v>
      </c>
      <c r="J958" s="234">
        <v>303.83</v>
      </c>
      <c r="K958" s="235">
        <v>7.8</v>
      </c>
      <c r="L958" s="234">
        <v>256.9</v>
      </c>
      <c r="M958" s="236">
        <f>SUM(K958/L958)</f>
        <v>0.030362008563643444</v>
      </c>
      <c r="N958" s="237">
        <v>231.3</v>
      </c>
      <c r="O958" s="237">
        <f>SUM(M958*N958)</f>
        <v>7.022732580770729</v>
      </c>
      <c r="P958" s="237">
        <f>SUM(M958*60*1000)</f>
        <v>1821.7205138186066</v>
      </c>
      <c r="Q958" s="347">
        <f>SUM(O958*60)</f>
        <v>421.3639548462437</v>
      </c>
    </row>
    <row r="959" spans="1:17" ht="11.25">
      <c r="A959" s="371"/>
      <c r="B959" s="239" t="s">
        <v>517</v>
      </c>
      <c r="C959" s="271" t="s">
        <v>516</v>
      </c>
      <c r="D959" s="261">
        <v>20</v>
      </c>
      <c r="E959" s="261">
        <v>1964</v>
      </c>
      <c r="F959" s="308">
        <v>32.235</v>
      </c>
      <c r="G959" s="308">
        <v>1.036779</v>
      </c>
      <c r="H959" s="308">
        <v>3.84</v>
      </c>
      <c r="I959" s="308">
        <v>27.358222</v>
      </c>
      <c r="J959" s="263">
        <v>1114.29</v>
      </c>
      <c r="K959" s="264">
        <v>27.358222</v>
      </c>
      <c r="L959" s="263">
        <v>900.28</v>
      </c>
      <c r="M959" s="265">
        <v>0.030388570222597416</v>
      </c>
      <c r="N959" s="266">
        <v>236.31200000000004</v>
      </c>
      <c r="O959" s="266">
        <v>7.181183806442442</v>
      </c>
      <c r="P959" s="266">
        <v>1823.314213355845</v>
      </c>
      <c r="Q959" s="350">
        <v>430.87102838654647</v>
      </c>
    </row>
    <row r="960" spans="1:17" ht="11.25">
      <c r="A960" s="371"/>
      <c r="B960" s="231" t="s">
        <v>794</v>
      </c>
      <c r="C960" s="232" t="s">
        <v>788</v>
      </c>
      <c r="D960" s="233">
        <v>8</v>
      </c>
      <c r="E960" s="231">
        <v>1968</v>
      </c>
      <c r="F960" s="303">
        <v>13.446</v>
      </c>
      <c r="G960" s="303">
        <v>0.204</v>
      </c>
      <c r="H960" s="303">
        <v>1.28</v>
      </c>
      <c r="I960" s="303">
        <v>11.962</v>
      </c>
      <c r="J960" s="234">
        <v>390.08</v>
      </c>
      <c r="K960" s="235">
        <v>11.962</v>
      </c>
      <c r="L960" s="234">
        <v>390.08</v>
      </c>
      <c r="M960" s="236">
        <f>K960/L960</f>
        <v>0.030665504511894995</v>
      </c>
      <c r="N960" s="237">
        <v>211.13</v>
      </c>
      <c r="O960" s="237">
        <f>M960*N960</f>
        <v>6.47440796759639</v>
      </c>
      <c r="P960" s="237">
        <f>M960*60*1000</f>
        <v>1839.9302707136997</v>
      </c>
      <c r="Q960" s="347">
        <f>P960*N960/1000</f>
        <v>388.4644780557834</v>
      </c>
    </row>
    <row r="961" spans="1:17" ht="11.25">
      <c r="A961" s="371"/>
      <c r="B961" s="231" t="s">
        <v>696</v>
      </c>
      <c r="C961" s="232" t="s">
        <v>689</v>
      </c>
      <c r="D961" s="233">
        <v>8</v>
      </c>
      <c r="E961" s="231">
        <v>1976</v>
      </c>
      <c r="F961" s="303">
        <v>12.4</v>
      </c>
      <c r="G961" s="303"/>
      <c r="H961" s="303"/>
      <c r="I961" s="303">
        <v>12.4</v>
      </c>
      <c r="J961" s="234">
        <v>404.24</v>
      </c>
      <c r="K961" s="235">
        <v>12.4</v>
      </c>
      <c r="L961" s="234">
        <v>404.24</v>
      </c>
      <c r="M961" s="236">
        <f>K961/L961</f>
        <v>0.03067484662576687</v>
      </c>
      <c r="N961" s="237">
        <v>204.92</v>
      </c>
      <c r="O961" s="237">
        <f>K961*N961/J961</f>
        <v>6.285889570552147</v>
      </c>
      <c r="P961" s="237">
        <f>M961*60*1000</f>
        <v>1840.4907975460123</v>
      </c>
      <c r="Q961" s="347">
        <f>O961*60</f>
        <v>377.15337423312883</v>
      </c>
    </row>
    <row r="962" spans="1:17" ht="11.25">
      <c r="A962" s="371"/>
      <c r="B962" s="231" t="s">
        <v>934</v>
      </c>
      <c r="C962" s="232" t="s">
        <v>929</v>
      </c>
      <c r="D962" s="233">
        <v>8</v>
      </c>
      <c r="E962" s="231">
        <v>1958</v>
      </c>
      <c r="F962" s="303">
        <f>SUM(I962+H962+G962)</f>
        <v>12.725999999999999</v>
      </c>
      <c r="G962" s="303">
        <v>0.663</v>
      </c>
      <c r="H962" s="303">
        <v>1.12</v>
      </c>
      <c r="I962" s="303">
        <v>10.943</v>
      </c>
      <c r="J962" s="234">
        <v>356.49</v>
      </c>
      <c r="K962" s="235">
        <f>SUM(M962*L962)</f>
        <v>8.244485000000001</v>
      </c>
      <c r="L962" s="234">
        <v>268.55</v>
      </c>
      <c r="M962" s="236">
        <v>0.0307</v>
      </c>
      <c r="N962" s="237">
        <v>206.56</v>
      </c>
      <c r="O962" s="237">
        <f>M962*N962</f>
        <v>6.341392000000001</v>
      </c>
      <c r="P962" s="237">
        <f>M962*60*1000</f>
        <v>1842</v>
      </c>
      <c r="Q962" s="347">
        <f>P962*N962/1000</f>
        <v>380.48352</v>
      </c>
    </row>
    <row r="963" spans="1:17" ht="11.25">
      <c r="A963" s="371"/>
      <c r="B963" s="231" t="s">
        <v>723</v>
      </c>
      <c r="C963" s="232" t="s">
        <v>714</v>
      </c>
      <c r="D963" s="233">
        <v>8</v>
      </c>
      <c r="E963" s="231">
        <v>1975</v>
      </c>
      <c r="F963" s="303">
        <f>SUM(G963+H963+I963)</f>
        <v>12.4</v>
      </c>
      <c r="G963" s="303"/>
      <c r="H963" s="303">
        <v>0</v>
      </c>
      <c r="I963" s="303">
        <v>12.4</v>
      </c>
      <c r="J963" s="234">
        <v>402.69</v>
      </c>
      <c r="K963" s="235">
        <v>12.4</v>
      </c>
      <c r="L963" s="234">
        <v>402.69</v>
      </c>
      <c r="M963" s="236">
        <f>SUM(K963/L963)</f>
        <v>0.030792917628945343</v>
      </c>
      <c r="N963" s="237">
        <v>231.3</v>
      </c>
      <c r="O963" s="237">
        <f>SUM(M963*N963)</f>
        <v>7.122401847575058</v>
      </c>
      <c r="P963" s="237">
        <f>SUM(M963*60*1000)</f>
        <v>1847.5750577367207</v>
      </c>
      <c r="Q963" s="347">
        <f>SUM(O963*60)</f>
        <v>427.34411085450347</v>
      </c>
    </row>
    <row r="964" spans="1:17" ht="11.25">
      <c r="A964" s="371"/>
      <c r="B964" s="231" t="s">
        <v>819</v>
      </c>
      <c r="C964" s="232" t="s">
        <v>817</v>
      </c>
      <c r="D964" s="233">
        <v>4</v>
      </c>
      <c r="E964" s="231" t="s">
        <v>105</v>
      </c>
      <c r="F964" s="303">
        <f>SUM(G964:I964)</f>
        <v>9.2</v>
      </c>
      <c r="G964" s="303">
        <v>0.46</v>
      </c>
      <c r="H964" s="303">
        <v>0.65</v>
      </c>
      <c r="I964" s="303">
        <v>8.09</v>
      </c>
      <c r="J964" s="234">
        <v>258.86</v>
      </c>
      <c r="K964" s="235">
        <v>8.09</v>
      </c>
      <c r="L964" s="234">
        <v>258.86</v>
      </c>
      <c r="M964" s="268">
        <f aca="true" t="shared" si="140" ref="M964:M969">K964/L964</f>
        <v>0.03125241443251178</v>
      </c>
      <c r="N964" s="269">
        <v>205.5</v>
      </c>
      <c r="O964" s="270">
        <f>M964*N964</f>
        <v>6.422371165881171</v>
      </c>
      <c r="P964" s="270">
        <f aca="true" t="shared" si="141" ref="P964:P969">M964*60*1000</f>
        <v>1875.1448659507068</v>
      </c>
      <c r="Q964" s="351">
        <f>P964*N964/1000</f>
        <v>385.34226995287025</v>
      </c>
    </row>
    <row r="965" spans="1:17" ht="11.25">
      <c r="A965" s="371"/>
      <c r="B965" s="231" t="s">
        <v>696</v>
      </c>
      <c r="C965" s="232" t="s">
        <v>690</v>
      </c>
      <c r="D965" s="233">
        <v>9</v>
      </c>
      <c r="E965" s="231">
        <v>1961</v>
      </c>
      <c r="F965" s="303">
        <v>12.3</v>
      </c>
      <c r="G965" s="303"/>
      <c r="H965" s="303"/>
      <c r="I965" s="303">
        <v>12.3</v>
      </c>
      <c r="J965" s="234">
        <v>391.38</v>
      </c>
      <c r="K965" s="235">
        <v>12.3</v>
      </c>
      <c r="L965" s="234">
        <v>391.38</v>
      </c>
      <c r="M965" s="236">
        <f t="shared" si="140"/>
        <v>0.03142725739690327</v>
      </c>
      <c r="N965" s="237">
        <v>204.92</v>
      </c>
      <c r="O965" s="237">
        <f>K965*N965/J965</f>
        <v>6.440073585773417</v>
      </c>
      <c r="P965" s="237">
        <f t="shared" si="141"/>
        <v>1885.635443814196</v>
      </c>
      <c r="Q965" s="347">
        <f>O965*60</f>
        <v>386.40441514640503</v>
      </c>
    </row>
    <row r="966" spans="1:17" ht="11.25">
      <c r="A966" s="371"/>
      <c r="B966" s="239" t="s">
        <v>104</v>
      </c>
      <c r="C966" s="232" t="s">
        <v>97</v>
      </c>
      <c r="D966" s="233">
        <v>6</v>
      </c>
      <c r="E966" s="231">
        <v>1986</v>
      </c>
      <c r="F966" s="303">
        <v>12.9</v>
      </c>
      <c r="G966" s="303"/>
      <c r="H966" s="303"/>
      <c r="I966" s="303">
        <v>12.9</v>
      </c>
      <c r="J966" s="234">
        <v>407.89</v>
      </c>
      <c r="K966" s="235">
        <v>6.1</v>
      </c>
      <c r="L966" s="234">
        <v>193.9</v>
      </c>
      <c r="M966" s="236">
        <f t="shared" si="140"/>
        <v>0.031459515214027844</v>
      </c>
      <c r="N966" s="237">
        <v>281.111</v>
      </c>
      <c r="O966" s="237">
        <f>M966*N966</f>
        <v>8.84361578133058</v>
      </c>
      <c r="P966" s="237">
        <f t="shared" si="141"/>
        <v>1887.5709128416706</v>
      </c>
      <c r="Q966" s="347">
        <f>P966*N966/1000</f>
        <v>530.6169468798348</v>
      </c>
    </row>
    <row r="967" spans="1:17" ht="11.25">
      <c r="A967" s="371"/>
      <c r="B967" s="239" t="s">
        <v>51</v>
      </c>
      <c r="C967" s="232" t="s">
        <v>46</v>
      </c>
      <c r="D967" s="233">
        <v>8</v>
      </c>
      <c r="E967" s="231" t="s">
        <v>28</v>
      </c>
      <c r="F967" s="303">
        <f>+G967+H967+I967</f>
        <v>12.014999000000001</v>
      </c>
      <c r="G967" s="303">
        <v>0.19642</v>
      </c>
      <c r="H967" s="303">
        <v>0.88</v>
      </c>
      <c r="I967" s="303">
        <v>10.938579</v>
      </c>
      <c r="J967" s="234">
        <v>347.21</v>
      </c>
      <c r="K967" s="235">
        <v>10.938579</v>
      </c>
      <c r="L967" s="234">
        <v>347.21</v>
      </c>
      <c r="M967" s="236">
        <f t="shared" si="140"/>
        <v>0.031504216468419693</v>
      </c>
      <c r="N967" s="237">
        <v>247</v>
      </c>
      <c r="O967" s="237">
        <f>M967*N967</f>
        <v>7.781541467699665</v>
      </c>
      <c r="P967" s="237">
        <f t="shared" si="141"/>
        <v>1890.2529881051814</v>
      </c>
      <c r="Q967" s="347">
        <f>P967*N967/1000</f>
        <v>466.8924880619798</v>
      </c>
    </row>
    <row r="968" spans="1:17" ht="11.25">
      <c r="A968" s="371"/>
      <c r="B968" s="231" t="s">
        <v>1027</v>
      </c>
      <c r="C968" s="238" t="s">
        <v>1026</v>
      </c>
      <c r="D968" s="233">
        <v>4</v>
      </c>
      <c r="E968" s="231">
        <v>1940</v>
      </c>
      <c r="F968" s="303">
        <f>SUM(G968:I968)</f>
        <v>5.1</v>
      </c>
      <c r="G968" s="303">
        <v>0</v>
      </c>
      <c r="H968" s="303">
        <v>0</v>
      </c>
      <c r="I968" s="303">
        <v>5.1</v>
      </c>
      <c r="J968" s="234">
        <v>161.63</v>
      </c>
      <c r="K968" s="235">
        <f>I968</f>
        <v>5.1</v>
      </c>
      <c r="L968" s="234">
        <f>J968</f>
        <v>161.63</v>
      </c>
      <c r="M968" s="236">
        <f t="shared" si="140"/>
        <v>0.031553548227433025</v>
      </c>
      <c r="N968" s="237">
        <v>207.536</v>
      </c>
      <c r="O968" s="237">
        <f>M968*N968</f>
        <v>6.54849718492854</v>
      </c>
      <c r="P968" s="237">
        <f t="shared" si="141"/>
        <v>1893.2128936459815</v>
      </c>
      <c r="Q968" s="347">
        <f>P968*N968/1000</f>
        <v>392.90983109571243</v>
      </c>
    </row>
    <row r="969" spans="1:17" ht="11.25">
      <c r="A969" s="371"/>
      <c r="B969" s="231" t="s">
        <v>724</v>
      </c>
      <c r="C969" s="238" t="s">
        <v>737</v>
      </c>
      <c r="D969" s="233">
        <v>18</v>
      </c>
      <c r="E969" s="231">
        <v>1987</v>
      </c>
      <c r="F969" s="303">
        <v>25.1</v>
      </c>
      <c r="G969" s="303">
        <v>2</v>
      </c>
      <c r="H969" s="303">
        <v>2.5</v>
      </c>
      <c r="I969" s="303">
        <v>20.6</v>
      </c>
      <c r="J969" s="234">
        <v>650.76</v>
      </c>
      <c r="K969" s="235">
        <v>20.6</v>
      </c>
      <c r="L969" s="234">
        <v>650.76</v>
      </c>
      <c r="M969" s="236">
        <f t="shared" si="140"/>
        <v>0.03165529534697892</v>
      </c>
      <c r="N969" s="237">
        <v>303.78</v>
      </c>
      <c r="O969" s="237">
        <f>M969*N969</f>
        <v>9.616245620505255</v>
      </c>
      <c r="P969" s="237">
        <f t="shared" si="141"/>
        <v>1899.317720818735</v>
      </c>
      <c r="Q969" s="347">
        <f>P969*N969/1000</f>
        <v>576.9747372303153</v>
      </c>
    </row>
    <row r="970" spans="1:17" ht="11.25">
      <c r="A970" s="371"/>
      <c r="B970" s="231" t="s">
        <v>723</v>
      </c>
      <c r="C970" s="232" t="s">
        <v>713</v>
      </c>
      <c r="D970" s="233">
        <v>12</v>
      </c>
      <c r="E970" s="231">
        <v>1960</v>
      </c>
      <c r="F970" s="303">
        <f>SUM(G970+H970+I970)</f>
        <v>19.299999999999997</v>
      </c>
      <c r="G970" s="303">
        <v>0.5</v>
      </c>
      <c r="H970" s="303">
        <v>1.9</v>
      </c>
      <c r="I970" s="303">
        <v>16.9</v>
      </c>
      <c r="J970" s="234">
        <v>531.53</v>
      </c>
      <c r="K970" s="235">
        <v>15.5</v>
      </c>
      <c r="L970" s="234">
        <v>488.5</v>
      </c>
      <c r="M970" s="236">
        <f>SUM(K970/L970)</f>
        <v>0.03172978505629478</v>
      </c>
      <c r="N970" s="237">
        <v>231.3</v>
      </c>
      <c r="O970" s="237">
        <f>SUM(M970*N970)</f>
        <v>7.339099283520983</v>
      </c>
      <c r="P970" s="237">
        <f>SUM(M970*60*1000)</f>
        <v>1903.7871033776867</v>
      </c>
      <c r="Q970" s="347">
        <f>SUM(O970*60)</f>
        <v>440.345957011259</v>
      </c>
    </row>
    <row r="971" spans="1:17" ht="11.25">
      <c r="A971" s="371"/>
      <c r="B971" s="231" t="s">
        <v>786</v>
      </c>
      <c r="C971" s="232" t="s">
        <v>782</v>
      </c>
      <c r="D971" s="233">
        <v>5</v>
      </c>
      <c r="E971" s="231">
        <v>1959</v>
      </c>
      <c r="F971" s="303">
        <v>11.156</v>
      </c>
      <c r="G971" s="303">
        <v>0.569</v>
      </c>
      <c r="H971" s="303">
        <v>0.66</v>
      </c>
      <c r="I971" s="303">
        <v>9.927</v>
      </c>
      <c r="J971" s="234">
        <v>311.52</v>
      </c>
      <c r="K971" s="235">
        <v>6.922</v>
      </c>
      <c r="L971" s="234">
        <v>217.22</v>
      </c>
      <c r="M971" s="236">
        <f>K971/L971</f>
        <v>0.031866310652794404</v>
      </c>
      <c r="N971" s="237">
        <v>249.28</v>
      </c>
      <c r="O971" s="237">
        <f>M971*N971</f>
        <v>7.943633919528589</v>
      </c>
      <c r="P971" s="237">
        <f>M971*60*1000</f>
        <v>1911.9786391676644</v>
      </c>
      <c r="Q971" s="347">
        <f>P971*N971/1000</f>
        <v>476.61803517171535</v>
      </c>
    </row>
    <row r="972" spans="1:17" ht="11.25">
      <c r="A972" s="371"/>
      <c r="B972" s="231" t="s">
        <v>794</v>
      </c>
      <c r="C972" s="232" t="s">
        <v>787</v>
      </c>
      <c r="D972" s="233">
        <v>8</v>
      </c>
      <c r="E972" s="231">
        <v>1967</v>
      </c>
      <c r="F972" s="303">
        <v>12.157108</v>
      </c>
      <c r="G972" s="303">
        <v>0.306</v>
      </c>
      <c r="H972" s="303">
        <v>1.171</v>
      </c>
      <c r="I972" s="303">
        <v>10.680108</v>
      </c>
      <c r="J972" s="234">
        <v>335.29</v>
      </c>
      <c r="K972" s="235">
        <v>10.7</v>
      </c>
      <c r="L972" s="234">
        <v>335.3</v>
      </c>
      <c r="M972" s="236">
        <f>K972/L972</f>
        <v>0.03191172084700268</v>
      </c>
      <c r="N972" s="237">
        <v>211.13</v>
      </c>
      <c r="O972" s="237">
        <f>M972*N972</f>
        <v>6.737521622427676</v>
      </c>
      <c r="P972" s="237">
        <f>M972*60*1000</f>
        <v>1914.703250820161</v>
      </c>
      <c r="Q972" s="347">
        <f>P972*N972/1000</f>
        <v>404.2512973456606</v>
      </c>
    </row>
    <row r="973" spans="1:17" ht="11.25">
      <c r="A973" s="371"/>
      <c r="B973" s="231" t="s">
        <v>540</v>
      </c>
      <c r="C973" s="260" t="s">
        <v>539</v>
      </c>
      <c r="D973" s="261">
        <v>12</v>
      </c>
      <c r="E973" s="262">
        <v>1967</v>
      </c>
      <c r="F973" s="308">
        <v>18.506</v>
      </c>
      <c r="G973" s="308">
        <v>1.479</v>
      </c>
      <c r="H973" s="308">
        <v>0</v>
      </c>
      <c r="I973" s="308">
        <v>17.027002</v>
      </c>
      <c r="J973" s="263">
        <v>529.73</v>
      </c>
      <c r="K973" s="264">
        <v>17.027002</v>
      </c>
      <c r="L973" s="263">
        <v>529.73</v>
      </c>
      <c r="M973" s="265">
        <v>0.03214279349857475</v>
      </c>
      <c r="N973" s="266">
        <v>306.39900000000006</v>
      </c>
      <c r="O973" s="266">
        <v>9.848519785169806</v>
      </c>
      <c r="P973" s="266">
        <v>1928.5676099144848</v>
      </c>
      <c r="Q973" s="350">
        <v>590.9111871101883</v>
      </c>
    </row>
    <row r="974" spans="1:17" ht="11.25">
      <c r="A974" s="371"/>
      <c r="B974" s="239" t="s">
        <v>104</v>
      </c>
      <c r="C974" s="232" t="s">
        <v>96</v>
      </c>
      <c r="D974" s="273">
        <v>8</v>
      </c>
      <c r="E974" s="274">
        <v>1936</v>
      </c>
      <c r="F974" s="303">
        <v>7.266</v>
      </c>
      <c r="G974" s="303">
        <v>0.434</v>
      </c>
      <c r="H974" s="303">
        <v>0.272</v>
      </c>
      <c r="I974" s="303">
        <v>6.56</v>
      </c>
      <c r="J974" s="234">
        <v>203.07</v>
      </c>
      <c r="K974" s="235">
        <v>6.56</v>
      </c>
      <c r="L974" s="234">
        <v>203.07</v>
      </c>
      <c r="M974" s="236">
        <f>K974/L974</f>
        <v>0.03230413158024326</v>
      </c>
      <c r="N974" s="237">
        <v>281.111</v>
      </c>
      <c r="O974" s="237">
        <f>M974*N974</f>
        <v>9.081046732653764</v>
      </c>
      <c r="P974" s="237">
        <f>M974*60*1000</f>
        <v>1938.2478948145958</v>
      </c>
      <c r="Q974" s="347">
        <f>P974*N974/1000</f>
        <v>544.8628039592259</v>
      </c>
    </row>
    <row r="975" spans="1:17" ht="11.25">
      <c r="A975" s="371"/>
      <c r="B975" s="239" t="s">
        <v>472</v>
      </c>
      <c r="C975" s="240" t="s">
        <v>471</v>
      </c>
      <c r="D975" s="241">
        <v>8</v>
      </c>
      <c r="E975" s="242">
        <v>1956</v>
      </c>
      <c r="F975" s="304">
        <v>15.317</v>
      </c>
      <c r="G975" s="304">
        <v>0</v>
      </c>
      <c r="H975" s="304">
        <v>0</v>
      </c>
      <c r="I975" s="304">
        <v>15.316999</v>
      </c>
      <c r="J975" s="243">
        <v>469.85</v>
      </c>
      <c r="K975" s="244">
        <v>15.316999</v>
      </c>
      <c r="L975" s="243">
        <v>469.85</v>
      </c>
      <c r="M975" s="245">
        <v>0.03259976375438969</v>
      </c>
      <c r="N975" s="246">
        <v>274.68</v>
      </c>
      <c r="O975" s="246">
        <v>8.95450310805576</v>
      </c>
      <c r="P975" s="246">
        <v>1955.9858252633817</v>
      </c>
      <c r="Q975" s="348">
        <v>537.2701864833457</v>
      </c>
    </row>
    <row r="976" spans="1:17" ht="11.25">
      <c r="A976" s="371"/>
      <c r="B976" s="231" t="s">
        <v>992</v>
      </c>
      <c r="C976" s="232" t="s">
        <v>982</v>
      </c>
      <c r="D976" s="233">
        <v>4</v>
      </c>
      <c r="E976" s="231">
        <v>1955</v>
      </c>
      <c r="F976" s="303">
        <v>7.045</v>
      </c>
      <c r="G976" s="303">
        <v>0</v>
      </c>
      <c r="H976" s="303">
        <v>0</v>
      </c>
      <c r="I976" s="303">
        <v>7.045</v>
      </c>
      <c r="J976" s="234">
        <v>214.32</v>
      </c>
      <c r="K976" s="235">
        <v>7.045</v>
      </c>
      <c r="L976" s="234">
        <v>214.32</v>
      </c>
      <c r="M976" s="236">
        <v>0.03287140724150803</v>
      </c>
      <c r="N976" s="237">
        <v>264.434</v>
      </c>
      <c r="O976" s="237">
        <v>8.692317702500935</v>
      </c>
      <c r="P976" s="237">
        <v>1972.2844344904815</v>
      </c>
      <c r="Q976" s="347">
        <v>521.5390621500561</v>
      </c>
    </row>
    <row r="977" spans="1:17" ht="11.25">
      <c r="A977" s="371"/>
      <c r="B977" s="231" t="s">
        <v>696</v>
      </c>
      <c r="C977" s="232" t="s">
        <v>692</v>
      </c>
      <c r="D977" s="233">
        <v>24</v>
      </c>
      <c r="E977" s="231">
        <v>1960</v>
      </c>
      <c r="F977" s="303">
        <v>30.23</v>
      </c>
      <c r="G977" s="303"/>
      <c r="H977" s="303"/>
      <c r="I977" s="303">
        <v>30.23</v>
      </c>
      <c r="J977" s="234">
        <v>914.41</v>
      </c>
      <c r="K977" s="235">
        <v>30.23</v>
      </c>
      <c r="L977" s="234">
        <v>914.41</v>
      </c>
      <c r="M977" s="236">
        <f aca="true" t="shared" si="142" ref="M977:M982">K977/L977</f>
        <v>0.0330595684649118</v>
      </c>
      <c r="N977" s="237">
        <v>204.92</v>
      </c>
      <c r="O977" s="237">
        <f>K977*N977/J977</f>
        <v>6.774566769829726</v>
      </c>
      <c r="P977" s="237">
        <f aca="true" t="shared" si="143" ref="P977:P985">M977*60*1000</f>
        <v>1983.574107894708</v>
      </c>
      <c r="Q977" s="347">
        <f>O977*60</f>
        <v>406.47400618978355</v>
      </c>
    </row>
    <row r="978" spans="1:17" ht="11.25">
      <c r="A978" s="371"/>
      <c r="B978" s="239" t="s">
        <v>299</v>
      </c>
      <c r="C978" s="232" t="s">
        <v>298</v>
      </c>
      <c r="D978" s="233">
        <v>8</v>
      </c>
      <c r="E978" s="231">
        <v>1901</v>
      </c>
      <c r="F978" s="303">
        <v>10.929</v>
      </c>
      <c r="G978" s="303">
        <v>0</v>
      </c>
      <c r="H978" s="303">
        <v>0</v>
      </c>
      <c r="I978" s="303">
        <f>F978-G978-H978</f>
        <v>10.929</v>
      </c>
      <c r="J978" s="234">
        <v>330.14</v>
      </c>
      <c r="K978" s="235">
        <f>I978/J978*L978</f>
        <v>9.749168534561097</v>
      </c>
      <c r="L978" s="234">
        <v>294.5</v>
      </c>
      <c r="M978" s="236">
        <f t="shared" si="142"/>
        <v>0.03310413763857758</v>
      </c>
      <c r="N978" s="237">
        <f>257.6*1.09</f>
        <v>280.78400000000005</v>
      </c>
      <c r="O978" s="237">
        <f>M978*N978</f>
        <v>9.295112182710369</v>
      </c>
      <c r="P978" s="237">
        <f t="shared" si="143"/>
        <v>1986.2482583146548</v>
      </c>
      <c r="Q978" s="347">
        <f aca="true" t="shared" si="144" ref="Q978:Q985">P978*N978/1000</f>
        <v>557.7067309626221</v>
      </c>
    </row>
    <row r="979" spans="1:17" ht="11.25">
      <c r="A979" s="371"/>
      <c r="B979" s="239" t="s">
        <v>172</v>
      </c>
      <c r="C979" s="232" t="s">
        <v>188</v>
      </c>
      <c r="D979" s="233">
        <v>10</v>
      </c>
      <c r="E979" s="231">
        <v>1980</v>
      </c>
      <c r="F979" s="303">
        <v>10.194</v>
      </c>
      <c r="G979" s="303">
        <v>0</v>
      </c>
      <c r="H979" s="303">
        <v>0</v>
      </c>
      <c r="I979" s="303">
        <v>10.194</v>
      </c>
      <c r="J979" s="234">
        <v>307.82</v>
      </c>
      <c r="K979" s="235">
        <v>10.194</v>
      </c>
      <c r="L979" s="234">
        <v>307.82</v>
      </c>
      <c r="M979" s="236">
        <f t="shared" si="142"/>
        <v>0.033116756546033396</v>
      </c>
      <c r="N979" s="237">
        <v>198.7</v>
      </c>
      <c r="O979" s="237">
        <f>M979*N979</f>
        <v>6.5802995256968355</v>
      </c>
      <c r="P979" s="237">
        <f t="shared" si="143"/>
        <v>1987.0053927620038</v>
      </c>
      <c r="Q979" s="347">
        <f t="shared" si="144"/>
        <v>394.81797154181015</v>
      </c>
    </row>
    <row r="980" spans="1:17" ht="11.25">
      <c r="A980" s="371"/>
      <c r="B980" s="231" t="s">
        <v>892</v>
      </c>
      <c r="C980" s="232" t="s">
        <v>891</v>
      </c>
      <c r="D980" s="233">
        <v>10</v>
      </c>
      <c r="E980" s="231" t="s">
        <v>105</v>
      </c>
      <c r="F980" s="303">
        <f>G980+H980+I980</f>
        <v>11.373</v>
      </c>
      <c r="G980" s="303">
        <v>0.918</v>
      </c>
      <c r="H980" s="303">
        <v>0</v>
      </c>
      <c r="I980" s="303">
        <v>10.455</v>
      </c>
      <c r="J980" s="234">
        <v>314.19</v>
      </c>
      <c r="K980" s="235">
        <f>I980</f>
        <v>10.455</v>
      </c>
      <c r="L980" s="234">
        <f>J980</f>
        <v>314.19</v>
      </c>
      <c r="M980" s="236">
        <f t="shared" si="142"/>
        <v>0.0332760431585983</v>
      </c>
      <c r="N980" s="237">
        <v>171</v>
      </c>
      <c r="O980" s="237">
        <f>M980*N980</f>
        <v>5.690203380120309</v>
      </c>
      <c r="P980" s="237">
        <f t="shared" si="143"/>
        <v>1996.562589515898</v>
      </c>
      <c r="Q980" s="347">
        <f t="shared" si="144"/>
        <v>341.41220280721853</v>
      </c>
    </row>
    <row r="981" spans="1:17" ht="11.25">
      <c r="A981" s="371"/>
      <c r="B981" s="239" t="s">
        <v>354</v>
      </c>
      <c r="C981" s="232" t="s">
        <v>351</v>
      </c>
      <c r="D981" s="233">
        <v>8</v>
      </c>
      <c r="E981" s="231">
        <v>1964</v>
      </c>
      <c r="F981" s="303">
        <f>G981+H981+I981</f>
        <v>14.299999999999999</v>
      </c>
      <c r="G981" s="303">
        <v>0.65</v>
      </c>
      <c r="H981" s="303">
        <v>1.28</v>
      </c>
      <c r="I981" s="303">
        <v>12.37</v>
      </c>
      <c r="J981" s="234">
        <v>371.23</v>
      </c>
      <c r="K981" s="235">
        <v>12.37</v>
      </c>
      <c r="L981" s="234">
        <v>371.23</v>
      </c>
      <c r="M981" s="236">
        <f t="shared" si="142"/>
        <v>0.0333216604261509</v>
      </c>
      <c r="N981" s="237">
        <v>209.8</v>
      </c>
      <c r="O981" s="237">
        <f>M981*N981*1.09</f>
        <v>7.620063949573042</v>
      </c>
      <c r="P981" s="237">
        <f t="shared" si="143"/>
        <v>1999.2996255690541</v>
      </c>
      <c r="Q981" s="347">
        <f t="shared" si="144"/>
        <v>419.4530614443876</v>
      </c>
    </row>
    <row r="982" spans="1:17" ht="11.25">
      <c r="A982" s="371"/>
      <c r="B982" s="231" t="s">
        <v>851</v>
      </c>
      <c r="C982" s="232" t="s">
        <v>841</v>
      </c>
      <c r="D982" s="233">
        <v>20</v>
      </c>
      <c r="E982" s="231">
        <v>1955</v>
      </c>
      <c r="F982" s="303">
        <v>10</v>
      </c>
      <c r="G982" s="303">
        <v>0</v>
      </c>
      <c r="H982" s="303">
        <v>0</v>
      </c>
      <c r="I982" s="303">
        <v>10</v>
      </c>
      <c r="J982" s="234">
        <v>299.81</v>
      </c>
      <c r="K982" s="235">
        <v>10</v>
      </c>
      <c r="L982" s="234">
        <v>299.81</v>
      </c>
      <c r="M982" s="236">
        <f t="shared" si="142"/>
        <v>0.03335445782328808</v>
      </c>
      <c r="N982" s="237">
        <v>308.6</v>
      </c>
      <c r="O982" s="237">
        <f>M982*N982</f>
        <v>10.293185684266703</v>
      </c>
      <c r="P982" s="237">
        <f t="shared" si="143"/>
        <v>2001.267469397285</v>
      </c>
      <c r="Q982" s="347">
        <f t="shared" si="144"/>
        <v>617.5911410560021</v>
      </c>
    </row>
    <row r="983" spans="1:17" ht="11.25">
      <c r="A983" s="371"/>
      <c r="B983" s="231" t="s">
        <v>612</v>
      </c>
      <c r="C983" s="259" t="s">
        <v>611</v>
      </c>
      <c r="D983" s="233">
        <v>3</v>
      </c>
      <c r="E983" s="231" t="s">
        <v>105</v>
      </c>
      <c r="F983" s="303">
        <v>4.861</v>
      </c>
      <c r="G983" s="303">
        <v>0</v>
      </c>
      <c r="H983" s="303">
        <v>0</v>
      </c>
      <c r="I983" s="303">
        <f>+F983</f>
        <v>4.861</v>
      </c>
      <c r="J983" s="234"/>
      <c r="K983" s="235">
        <f>+I983</f>
        <v>4.861</v>
      </c>
      <c r="L983" s="234">
        <v>145.55</v>
      </c>
      <c r="M983" s="236">
        <f>+K983/L983</f>
        <v>0.03339745791824115</v>
      </c>
      <c r="N983" s="237">
        <v>333.3</v>
      </c>
      <c r="O983" s="237">
        <f>M983*N983</f>
        <v>11.131372724149776</v>
      </c>
      <c r="P983" s="237">
        <f t="shared" si="143"/>
        <v>2003.847475094469</v>
      </c>
      <c r="Q983" s="347">
        <f t="shared" si="144"/>
        <v>667.8823634489866</v>
      </c>
    </row>
    <row r="984" spans="1:17" ht="11.25">
      <c r="A984" s="371"/>
      <c r="B984" s="239" t="s">
        <v>227</v>
      </c>
      <c r="C984" s="259" t="s">
        <v>226</v>
      </c>
      <c r="D984" s="233">
        <v>6</v>
      </c>
      <c r="E984" s="231">
        <v>1935</v>
      </c>
      <c r="F984" s="303">
        <f>SUM(G984:I984)</f>
        <v>6.17627</v>
      </c>
      <c r="G984" s="303">
        <v>0</v>
      </c>
      <c r="H984" s="303">
        <v>0</v>
      </c>
      <c r="I984" s="303">
        <v>6.17627</v>
      </c>
      <c r="J984" s="234">
        <v>183.93</v>
      </c>
      <c r="K984" s="235">
        <v>6.17627</v>
      </c>
      <c r="L984" s="234">
        <v>183.93</v>
      </c>
      <c r="M984" s="236">
        <f>K984/L984</f>
        <v>0.03357945957701299</v>
      </c>
      <c r="N984" s="237">
        <v>238.928</v>
      </c>
      <c r="O984" s="237">
        <f>M984*N984</f>
        <v>8.02307311781656</v>
      </c>
      <c r="P984" s="237">
        <f t="shared" si="143"/>
        <v>2014.7675746207794</v>
      </c>
      <c r="Q984" s="347">
        <f t="shared" si="144"/>
        <v>481.3843870689936</v>
      </c>
    </row>
    <row r="985" spans="1:17" ht="11.25">
      <c r="A985" s="371"/>
      <c r="B985" s="231" t="s">
        <v>851</v>
      </c>
      <c r="C985" s="232" t="s">
        <v>840</v>
      </c>
      <c r="D985" s="233">
        <v>12</v>
      </c>
      <c r="E985" s="231">
        <v>1960</v>
      </c>
      <c r="F985" s="303">
        <v>19.3</v>
      </c>
      <c r="G985" s="303">
        <v>0.72</v>
      </c>
      <c r="H985" s="303">
        <v>0.09</v>
      </c>
      <c r="I985" s="303">
        <v>18.48</v>
      </c>
      <c r="J985" s="234">
        <v>550.28</v>
      </c>
      <c r="K985" s="235">
        <v>18.48</v>
      </c>
      <c r="L985" s="234">
        <v>550.28</v>
      </c>
      <c r="M985" s="236">
        <f>K985/L985</f>
        <v>0.033582903249254926</v>
      </c>
      <c r="N985" s="237">
        <v>308.6</v>
      </c>
      <c r="O985" s="237">
        <f>M985*N985</f>
        <v>10.36368394272007</v>
      </c>
      <c r="P985" s="237">
        <f t="shared" si="143"/>
        <v>2014.9741949552956</v>
      </c>
      <c r="Q985" s="347">
        <f t="shared" si="144"/>
        <v>621.8210365632043</v>
      </c>
    </row>
    <row r="986" spans="1:17" ht="11.25">
      <c r="A986" s="371"/>
      <c r="B986" s="231" t="s">
        <v>992</v>
      </c>
      <c r="C986" s="232" t="s">
        <v>983</v>
      </c>
      <c r="D986" s="233">
        <v>6</v>
      </c>
      <c r="E986" s="231">
        <v>1959</v>
      </c>
      <c r="F986" s="303">
        <v>11.457</v>
      </c>
      <c r="G986" s="303">
        <v>0.904615</v>
      </c>
      <c r="H986" s="303">
        <v>0.06</v>
      </c>
      <c r="I986" s="303">
        <v>10.492386</v>
      </c>
      <c r="J986" s="234">
        <v>310.93</v>
      </c>
      <c r="K986" s="235">
        <v>10.492386</v>
      </c>
      <c r="L986" s="234">
        <v>310.93</v>
      </c>
      <c r="M986" s="236">
        <v>0.03374517093879651</v>
      </c>
      <c r="N986" s="237">
        <v>264.434</v>
      </c>
      <c r="O986" s="237">
        <v>8.923370532029717</v>
      </c>
      <c r="P986" s="237">
        <v>2024.7102563277908</v>
      </c>
      <c r="Q986" s="347">
        <v>535.402231921783</v>
      </c>
    </row>
    <row r="987" spans="1:17" ht="11.25">
      <c r="A987" s="371"/>
      <c r="B987" s="231" t="s">
        <v>786</v>
      </c>
      <c r="C987" s="232" t="s">
        <v>783</v>
      </c>
      <c r="D987" s="233">
        <v>6</v>
      </c>
      <c r="E987" s="231">
        <v>1955</v>
      </c>
      <c r="F987" s="303">
        <v>8.618</v>
      </c>
      <c r="G987" s="303">
        <v>0.111</v>
      </c>
      <c r="H987" s="303">
        <v>0.06</v>
      </c>
      <c r="I987" s="303">
        <v>8.447</v>
      </c>
      <c r="J987" s="234">
        <v>249.66</v>
      </c>
      <c r="K987" s="235">
        <v>6.986</v>
      </c>
      <c r="L987" s="234">
        <v>206.48</v>
      </c>
      <c r="M987" s="236">
        <f>K987/L987</f>
        <v>0.03383378535451376</v>
      </c>
      <c r="N987" s="237">
        <v>249.28</v>
      </c>
      <c r="O987" s="237">
        <f>M987*N987</f>
        <v>8.43408601317319</v>
      </c>
      <c r="P987" s="237">
        <f>M987*60*1000</f>
        <v>2030.0271212708253</v>
      </c>
      <c r="Q987" s="347">
        <f>P987*N987/1000</f>
        <v>506.0451607903913</v>
      </c>
    </row>
    <row r="988" spans="1:17" ht="11.25">
      <c r="A988" s="371"/>
      <c r="B988" s="231" t="s">
        <v>992</v>
      </c>
      <c r="C988" s="232" t="s">
        <v>984</v>
      </c>
      <c r="D988" s="233">
        <v>8</v>
      </c>
      <c r="E988" s="231">
        <v>1955</v>
      </c>
      <c r="F988" s="303">
        <v>18.579255</v>
      </c>
      <c r="G988" s="303">
        <v>0</v>
      </c>
      <c r="H988" s="303">
        <v>0</v>
      </c>
      <c r="I988" s="303">
        <v>18.579255</v>
      </c>
      <c r="J988" s="234">
        <v>548.26</v>
      </c>
      <c r="K988" s="235">
        <v>18.579255</v>
      </c>
      <c r="L988" s="234">
        <v>548.26</v>
      </c>
      <c r="M988" s="236">
        <v>0.03388767190748915</v>
      </c>
      <c r="N988" s="237">
        <v>264.434</v>
      </c>
      <c r="O988" s="237">
        <v>8.961052633184986</v>
      </c>
      <c r="P988" s="237">
        <v>2033.2603144493487</v>
      </c>
      <c r="Q988" s="347">
        <v>537.6631579910992</v>
      </c>
    </row>
    <row r="989" spans="1:17" ht="11.25">
      <c r="A989" s="371"/>
      <c r="B989" s="231" t="s">
        <v>992</v>
      </c>
      <c r="C989" s="232" t="s">
        <v>985</v>
      </c>
      <c r="D989" s="233">
        <v>8</v>
      </c>
      <c r="E989" s="231">
        <v>1959</v>
      </c>
      <c r="F989" s="303">
        <v>12.235483</v>
      </c>
      <c r="G989" s="303">
        <v>0</v>
      </c>
      <c r="H989" s="303">
        <v>0</v>
      </c>
      <c r="I989" s="303">
        <v>12.235483</v>
      </c>
      <c r="J989" s="234">
        <v>361.06</v>
      </c>
      <c r="K989" s="235">
        <v>12.235483</v>
      </c>
      <c r="L989" s="234">
        <v>361.06</v>
      </c>
      <c r="M989" s="236">
        <v>0.03388767240901789</v>
      </c>
      <c r="N989" s="237">
        <v>264.434</v>
      </c>
      <c r="O989" s="237">
        <v>8.961052765806237</v>
      </c>
      <c r="P989" s="237">
        <v>2033.2603445410732</v>
      </c>
      <c r="Q989" s="347">
        <v>537.6631659483742</v>
      </c>
    </row>
    <row r="990" spans="1:17" ht="11.25">
      <c r="A990" s="371"/>
      <c r="B990" s="239" t="s">
        <v>75</v>
      </c>
      <c r="C990" s="232" t="s">
        <v>73</v>
      </c>
      <c r="D990" s="233">
        <v>9</v>
      </c>
      <c r="E990" s="231">
        <v>1983</v>
      </c>
      <c r="F990" s="303">
        <v>16.4</v>
      </c>
      <c r="G990" s="303">
        <v>0.918</v>
      </c>
      <c r="H990" s="303">
        <v>1.44</v>
      </c>
      <c r="I990" s="303">
        <v>14.042</v>
      </c>
      <c r="J990" s="234">
        <v>414</v>
      </c>
      <c r="K990" s="235">
        <v>14.042</v>
      </c>
      <c r="L990" s="234">
        <v>414</v>
      </c>
      <c r="M990" s="236">
        <f>I990/L990</f>
        <v>0.033917874396135264</v>
      </c>
      <c r="N990" s="237">
        <v>225.3</v>
      </c>
      <c r="O990" s="237">
        <f>M990*N990</f>
        <v>7.641697101449275</v>
      </c>
      <c r="P990" s="237">
        <f>M990*60*1000</f>
        <v>2035.072463768116</v>
      </c>
      <c r="Q990" s="347">
        <f>O990*60</f>
        <v>458.5018260869565</v>
      </c>
    </row>
    <row r="991" spans="1:17" ht="11.25">
      <c r="A991" s="371"/>
      <c r="B991" s="231" t="s">
        <v>934</v>
      </c>
      <c r="C991" s="232" t="s">
        <v>932</v>
      </c>
      <c r="D991" s="233">
        <v>9</v>
      </c>
      <c r="E991" s="267"/>
      <c r="F991" s="303">
        <f>SUM(I991+H991+G991)</f>
        <v>9.665</v>
      </c>
      <c r="G991" s="303">
        <v>0.51</v>
      </c>
      <c r="H991" s="303"/>
      <c r="I991" s="303">
        <v>9.155</v>
      </c>
      <c r="J991" s="234">
        <v>268.74</v>
      </c>
      <c r="K991" s="235">
        <v>9.155</v>
      </c>
      <c r="L991" s="234">
        <v>268.74</v>
      </c>
      <c r="M991" s="236">
        <f>K991/L991</f>
        <v>0.03406638386544615</v>
      </c>
      <c r="N991" s="237">
        <v>206.56</v>
      </c>
      <c r="O991" s="237">
        <f>M991*N991</f>
        <v>7.036752251246557</v>
      </c>
      <c r="P991" s="237">
        <f>M991*60*1000</f>
        <v>2043.9830319267692</v>
      </c>
      <c r="Q991" s="347">
        <f>P991*N991/1000</f>
        <v>422.2051350747934</v>
      </c>
    </row>
    <row r="992" spans="1:17" ht="11.25">
      <c r="A992" s="371"/>
      <c r="B992" s="239" t="s">
        <v>438</v>
      </c>
      <c r="C992" s="240" t="s">
        <v>437</v>
      </c>
      <c r="D992" s="241">
        <v>5</v>
      </c>
      <c r="E992" s="242">
        <v>1961</v>
      </c>
      <c r="F992" s="304">
        <v>7.67</v>
      </c>
      <c r="G992" s="304">
        <v>0</v>
      </c>
      <c r="H992" s="304">
        <v>0</v>
      </c>
      <c r="I992" s="304">
        <v>7.669999</v>
      </c>
      <c r="J992" s="243">
        <v>223.64</v>
      </c>
      <c r="K992" s="244">
        <v>7.669999</v>
      </c>
      <c r="L992" s="243">
        <v>223.64</v>
      </c>
      <c r="M992" s="245">
        <v>0.03429618583437668</v>
      </c>
      <c r="N992" s="246">
        <v>297.02500000000003</v>
      </c>
      <c r="O992" s="246">
        <v>10.186824597455734</v>
      </c>
      <c r="P992" s="246">
        <v>2057.771150062601</v>
      </c>
      <c r="Q992" s="348">
        <v>611.2094758473442</v>
      </c>
    </row>
    <row r="993" spans="1:17" ht="11.25">
      <c r="A993" s="371"/>
      <c r="B993" s="231" t="s">
        <v>696</v>
      </c>
      <c r="C993" s="232" t="s">
        <v>691</v>
      </c>
      <c r="D993" s="233">
        <v>16</v>
      </c>
      <c r="E993" s="231">
        <v>1964</v>
      </c>
      <c r="F993" s="303">
        <v>20.88</v>
      </c>
      <c r="G993" s="303"/>
      <c r="H993" s="303"/>
      <c r="I993" s="303">
        <v>20.88</v>
      </c>
      <c r="J993" s="234">
        <v>606.77</v>
      </c>
      <c r="K993" s="235">
        <v>20.88</v>
      </c>
      <c r="L993" s="234">
        <v>606.77</v>
      </c>
      <c r="M993" s="236">
        <f>K993/L993</f>
        <v>0.034411721080475306</v>
      </c>
      <c r="N993" s="237">
        <v>204.92</v>
      </c>
      <c r="O993" s="237">
        <f>K993*N993/J993</f>
        <v>7.051649883810999</v>
      </c>
      <c r="P993" s="237">
        <f>M993*60*1000</f>
        <v>2064.7032648285185</v>
      </c>
      <c r="Q993" s="347">
        <f>O993*60</f>
        <v>423.09899302865995</v>
      </c>
    </row>
    <row r="994" spans="1:17" ht="11.25">
      <c r="A994" s="371"/>
      <c r="B994" s="231" t="s">
        <v>696</v>
      </c>
      <c r="C994" s="232" t="s">
        <v>694</v>
      </c>
      <c r="D994" s="233">
        <v>10</v>
      </c>
      <c r="E994" s="231">
        <v>1938</v>
      </c>
      <c r="F994" s="303">
        <v>10.49</v>
      </c>
      <c r="G994" s="303"/>
      <c r="H994" s="303"/>
      <c r="I994" s="303">
        <v>10.49</v>
      </c>
      <c r="J994" s="234">
        <v>304.82</v>
      </c>
      <c r="K994" s="235">
        <v>10.49</v>
      </c>
      <c r="L994" s="234">
        <v>304.82</v>
      </c>
      <c r="M994" s="236">
        <f>K994/L994</f>
        <v>0.03441375237845286</v>
      </c>
      <c r="N994" s="237">
        <v>204.92</v>
      </c>
      <c r="O994" s="237">
        <f>K994*N994/J994</f>
        <v>7.0520661373925595</v>
      </c>
      <c r="P994" s="237">
        <f>M994*60*1000</f>
        <v>2064.8251427071714</v>
      </c>
      <c r="Q994" s="347">
        <f>O994*60</f>
        <v>423.1239682435536</v>
      </c>
    </row>
    <row r="995" spans="1:17" ht="11.25">
      <c r="A995" s="371"/>
      <c r="B995" s="239" t="s">
        <v>299</v>
      </c>
      <c r="C995" s="232" t="s">
        <v>293</v>
      </c>
      <c r="D995" s="233">
        <v>18</v>
      </c>
      <c r="E995" s="231">
        <v>1959</v>
      </c>
      <c r="F995" s="303">
        <v>34.94</v>
      </c>
      <c r="G995" s="303">
        <v>1.734</v>
      </c>
      <c r="H995" s="303">
        <v>0</v>
      </c>
      <c r="I995" s="303">
        <f>F995-G995-H995</f>
        <v>33.205999999999996</v>
      </c>
      <c r="J995" s="234">
        <v>963.76</v>
      </c>
      <c r="K995" s="235">
        <f>I995/J995*L995</f>
        <v>33.205999999999996</v>
      </c>
      <c r="L995" s="234">
        <v>963.76</v>
      </c>
      <c r="M995" s="236">
        <f>K995/L995</f>
        <v>0.03445463600896488</v>
      </c>
      <c r="N995" s="237">
        <f>257.6*1.09</f>
        <v>280.78400000000005</v>
      </c>
      <c r="O995" s="237">
        <f>M995*N995</f>
        <v>9.674310517141198</v>
      </c>
      <c r="P995" s="237">
        <f>M995*60*1000</f>
        <v>2067.2781605378927</v>
      </c>
      <c r="Q995" s="347">
        <f>P995*N995/1000</f>
        <v>580.4586310284717</v>
      </c>
    </row>
    <row r="996" spans="1:17" ht="11.25">
      <c r="A996" s="371"/>
      <c r="B996" s="239" t="s">
        <v>104</v>
      </c>
      <c r="C996" s="232" t="s">
        <v>95</v>
      </c>
      <c r="D996" s="273">
        <v>6</v>
      </c>
      <c r="E996" s="274">
        <v>1957</v>
      </c>
      <c r="F996" s="303">
        <v>11.368</v>
      </c>
      <c r="G996" s="303">
        <v>0.255</v>
      </c>
      <c r="H996" s="303">
        <v>0.08</v>
      </c>
      <c r="I996" s="303">
        <v>11.033</v>
      </c>
      <c r="J996" s="234">
        <v>319.78</v>
      </c>
      <c r="K996" s="235">
        <v>11.033</v>
      </c>
      <c r="L996" s="234">
        <v>319.78</v>
      </c>
      <c r="M996" s="236">
        <f>K996/L996</f>
        <v>0.03450184501845019</v>
      </c>
      <c r="N996" s="237">
        <v>281.111</v>
      </c>
      <c r="O996" s="237">
        <f>M996*N996</f>
        <v>9.698848154981551</v>
      </c>
      <c r="P996" s="237">
        <f>M996*60*1000</f>
        <v>2070.110701107011</v>
      </c>
      <c r="Q996" s="347">
        <f>P996*N996/1000</f>
        <v>581.930889298893</v>
      </c>
    </row>
    <row r="997" spans="1:17" ht="11.25">
      <c r="A997" s="371"/>
      <c r="B997" s="231" t="s">
        <v>819</v>
      </c>
      <c r="C997" s="232" t="s">
        <v>818</v>
      </c>
      <c r="D997" s="233">
        <v>4</v>
      </c>
      <c r="E997" s="231" t="s">
        <v>105</v>
      </c>
      <c r="F997" s="303">
        <f>SUM(G997:I997)</f>
        <v>5.34</v>
      </c>
      <c r="G997" s="303">
        <v>0</v>
      </c>
      <c r="H997" s="303">
        <v>0.04</v>
      </c>
      <c r="I997" s="303">
        <v>5.3</v>
      </c>
      <c r="J997" s="234">
        <v>152.3</v>
      </c>
      <c r="K997" s="235">
        <v>5.3</v>
      </c>
      <c r="L997" s="234">
        <v>152.3</v>
      </c>
      <c r="M997" s="268">
        <f>K997/L997</f>
        <v>0.034799737360472746</v>
      </c>
      <c r="N997" s="269">
        <v>205.5</v>
      </c>
      <c r="O997" s="270">
        <f>M997*N997</f>
        <v>7.15134602757715</v>
      </c>
      <c r="P997" s="270">
        <f>M997*60*1000</f>
        <v>2087.984241628365</v>
      </c>
      <c r="Q997" s="351">
        <f>P997*N997/1000</f>
        <v>429.08076165462904</v>
      </c>
    </row>
    <row r="998" spans="1:17" ht="11.25">
      <c r="A998" s="371"/>
      <c r="B998" s="231" t="s">
        <v>992</v>
      </c>
      <c r="C998" s="232" t="s">
        <v>986</v>
      </c>
      <c r="D998" s="233">
        <v>4</v>
      </c>
      <c r="E998" s="231">
        <v>1952</v>
      </c>
      <c r="F998" s="303">
        <v>3.764437</v>
      </c>
      <c r="G998" s="303">
        <v>0</v>
      </c>
      <c r="H998" s="303">
        <v>0</v>
      </c>
      <c r="I998" s="303">
        <v>3.764437</v>
      </c>
      <c r="J998" s="234">
        <v>108</v>
      </c>
      <c r="K998" s="235">
        <v>3.764437</v>
      </c>
      <c r="L998" s="234">
        <v>108</v>
      </c>
      <c r="M998" s="236">
        <v>0.03485589814814815</v>
      </c>
      <c r="N998" s="237">
        <v>264.434</v>
      </c>
      <c r="O998" s="237">
        <v>9.217084570907408</v>
      </c>
      <c r="P998" s="237">
        <v>2091.353888888889</v>
      </c>
      <c r="Q998" s="347">
        <v>553.0250742544445</v>
      </c>
    </row>
    <row r="999" spans="1:17" ht="11.25">
      <c r="A999" s="371"/>
      <c r="B999" s="231" t="s">
        <v>992</v>
      </c>
      <c r="C999" s="232" t="s">
        <v>987</v>
      </c>
      <c r="D999" s="233">
        <v>4</v>
      </c>
      <c r="E999" s="231">
        <v>1963</v>
      </c>
      <c r="F999" s="303">
        <v>5.647</v>
      </c>
      <c r="G999" s="303">
        <v>0.32208</v>
      </c>
      <c r="H999" s="303">
        <v>0.04</v>
      </c>
      <c r="I999" s="303">
        <v>5.28492</v>
      </c>
      <c r="J999" s="234">
        <v>150.99</v>
      </c>
      <c r="K999" s="235">
        <v>5.28492</v>
      </c>
      <c r="L999" s="234">
        <v>150.99</v>
      </c>
      <c r="M999" s="236">
        <v>0.035001788197893895</v>
      </c>
      <c r="N999" s="237">
        <v>264.434</v>
      </c>
      <c r="O999" s="237">
        <v>9.255662860321875</v>
      </c>
      <c r="P999" s="237">
        <v>2100.1072918736336</v>
      </c>
      <c r="Q999" s="347">
        <v>555.3397716193125</v>
      </c>
    </row>
    <row r="1000" spans="1:17" ht="11.25">
      <c r="A1000" s="371"/>
      <c r="B1000" s="239" t="s">
        <v>505</v>
      </c>
      <c r="C1000" s="247" t="s">
        <v>504</v>
      </c>
      <c r="D1000" s="248">
        <v>9</v>
      </c>
      <c r="E1000" s="249">
        <v>1959</v>
      </c>
      <c r="F1000" s="305">
        <v>11.333</v>
      </c>
      <c r="G1000" s="305">
        <v>0</v>
      </c>
      <c r="H1000" s="305">
        <v>0</v>
      </c>
      <c r="I1000" s="305">
        <v>11.333</v>
      </c>
      <c r="J1000" s="250">
        <v>321.4</v>
      </c>
      <c r="K1000" s="251">
        <v>11.333</v>
      </c>
      <c r="L1000" s="250">
        <v>321.4</v>
      </c>
      <c r="M1000" s="252">
        <v>0.035261356565028004</v>
      </c>
      <c r="N1000" s="253">
        <v>292.19</v>
      </c>
      <c r="O1000" s="253">
        <v>10.303015774735533</v>
      </c>
      <c r="P1000" s="253">
        <v>2115.68139390168</v>
      </c>
      <c r="Q1000" s="349">
        <v>618.1809464841319</v>
      </c>
    </row>
    <row r="1001" spans="1:17" ht="11.25">
      <c r="A1001" s="371"/>
      <c r="B1001" s="239" t="s">
        <v>75</v>
      </c>
      <c r="C1001" s="232" t="s">
        <v>72</v>
      </c>
      <c r="D1001" s="233">
        <v>6</v>
      </c>
      <c r="E1001" s="231">
        <v>1984</v>
      </c>
      <c r="F1001" s="303">
        <v>11.1</v>
      </c>
      <c r="G1001" s="303">
        <v>0.2</v>
      </c>
      <c r="H1001" s="303">
        <v>0.96</v>
      </c>
      <c r="I1001" s="303">
        <v>9.94</v>
      </c>
      <c r="J1001" s="234">
        <v>281</v>
      </c>
      <c r="K1001" s="235">
        <v>9.94</v>
      </c>
      <c r="L1001" s="234">
        <v>281</v>
      </c>
      <c r="M1001" s="236">
        <f>I1001/L1001</f>
        <v>0.035373665480427044</v>
      </c>
      <c r="N1001" s="237">
        <v>225.3</v>
      </c>
      <c r="O1001" s="237">
        <f aca="true" t="shared" si="145" ref="O1001:O1008">M1001*N1001</f>
        <v>7.969686832740213</v>
      </c>
      <c r="P1001" s="237">
        <f aca="true" t="shared" si="146" ref="P1001:P1008">M1001*60*1000</f>
        <v>2122.4199288256223</v>
      </c>
      <c r="Q1001" s="347">
        <f>O1001*60</f>
        <v>478.1812099644128</v>
      </c>
    </row>
    <row r="1002" spans="1:17" ht="11.25">
      <c r="A1002" s="371"/>
      <c r="B1002" s="239" t="s">
        <v>299</v>
      </c>
      <c r="C1002" s="232" t="s">
        <v>292</v>
      </c>
      <c r="D1002" s="233">
        <v>77</v>
      </c>
      <c r="E1002" s="231">
        <v>1960</v>
      </c>
      <c r="F1002" s="303">
        <v>51.45</v>
      </c>
      <c r="G1002" s="303">
        <v>4.984613</v>
      </c>
      <c r="H1002" s="303">
        <v>1.15192</v>
      </c>
      <c r="I1002" s="303">
        <f>F1002-G1002-H1002</f>
        <v>45.313467</v>
      </c>
      <c r="J1002" s="234">
        <v>1264.19</v>
      </c>
      <c r="K1002" s="235">
        <f>I1002/J1002*L1002</f>
        <v>44.761829780017244</v>
      </c>
      <c r="L1002" s="234">
        <v>1248.8</v>
      </c>
      <c r="M1002" s="236">
        <f aca="true" t="shared" si="147" ref="M1002:M1008">K1002/L1002</f>
        <v>0.03584387394299907</v>
      </c>
      <c r="N1002" s="237">
        <f>257.6*1.09</f>
        <v>280.78400000000005</v>
      </c>
      <c r="O1002" s="237">
        <f t="shared" si="145"/>
        <v>10.064386301211053</v>
      </c>
      <c r="P1002" s="237">
        <f t="shared" si="146"/>
        <v>2150.6324365799446</v>
      </c>
      <c r="Q1002" s="347">
        <f aca="true" t="shared" si="148" ref="Q1002:Q1008">P1002*N1002/1000</f>
        <v>603.8631780726632</v>
      </c>
    </row>
    <row r="1003" spans="1:17" ht="11.25">
      <c r="A1003" s="371"/>
      <c r="B1003" s="239" t="s">
        <v>51</v>
      </c>
      <c r="C1003" s="232" t="s">
        <v>45</v>
      </c>
      <c r="D1003" s="233">
        <v>4</v>
      </c>
      <c r="E1003" s="231" t="s">
        <v>28</v>
      </c>
      <c r="F1003" s="303">
        <f>+G1003+H1003+I1003</f>
        <v>3.620364</v>
      </c>
      <c r="G1003" s="303">
        <v>0</v>
      </c>
      <c r="H1003" s="303">
        <v>0</v>
      </c>
      <c r="I1003" s="303">
        <v>3.620364</v>
      </c>
      <c r="J1003" s="234">
        <v>100.97</v>
      </c>
      <c r="K1003" s="235">
        <v>3.620364</v>
      </c>
      <c r="L1003" s="234">
        <v>100.97</v>
      </c>
      <c r="M1003" s="236">
        <f t="shared" si="147"/>
        <v>0.03585583836783203</v>
      </c>
      <c r="N1003" s="237">
        <v>247</v>
      </c>
      <c r="O1003" s="237">
        <f t="shared" si="145"/>
        <v>8.856392076854512</v>
      </c>
      <c r="P1003" s="237">
        <f t="shared" si="146"/>
        <v>2151.350302069922</v>
      </c>
      <c r="Q1003" s="347">
        <f t="shared" si="148"/>
        <v>531.3835246112707</v>
      </c>
    </row>
    <row r="1004" spans="1:17" ht="11.25">
      <c r="A1004" s="371"/>
      <c r="B1004" s="231" t="s">
        <v>786</v>
      </c>
      <c r="C1004" s="232" t="s">
        <v>784</v>
      </c>
      <c r="D1004" s="233">
        <v>6</v>
      </c>
      <c r="E1004" s="231">
        <v>1926</v>
      </c>
      <c r="F1004" s="303">
        <v>10.276</v>
      </c>
      <c r="G1004" s="303">
        <v>0.342</v>
      </c>
      <c r="H1004" s="303">
        <v>0.8</v>
      </c>
      <c r="I1004" s="303">
        <v>9.134</v>
      </c>
      <c r="J1004" s="234">
        <v>254.15</v>
      </c>
      <c r="K1004" s="235">
        <v>6.982</v>
      </c>
      <c r="L1004" s="234">
        <v>194.28</v>
      </c>
      <c r="M1004" s="236">
        <f t="shared" si="147"/>
        <v>0.03593782170063826</v>
      </c>
      <c r="N1004" s="237">
        <v>249.28</v>
      </c>
      <c r="O1004" s="237">
        <f t="shared" si="145"/>
        <v>8.958580193535106</v>
      </c>
      <c r="P1004" s="237">
        <f t="shared" si="146"/>
        <v>2156.2693020382953</v>
      </c>
      <c r="Q1004" s="347">
        <f t="shared" si="148"/>
        <v>537.5148116121063</v>
      </c>
    </row>
    <row r="1005" spans="1:17" ht="11.25">
      <c r="A1005" s="371"/>
      <c r="B1005" s="239" t="s">
        <v>50</v>
      </c>
      <c r="C1005" s="232" t="s">
        <v>44</v>
      </c>
      <c r="D1005" s="233">
        <v>5</v>
      </c>
      <c r="E1005" s="231" t="s">
        <v>28</v>
      </c>
      <c r="F1005" s="303">
        <f>+G1005+H1005+I1005</f>
        <v>6.364999</v>
      </c>
      <c r="G1005" s="303">
        <v>0</v>
      </c>
      <c r="H1005" s="303">
        <v>0</v>
      </c>
      <c r="I1005" s="303">
        <v>6.364999</v>
      </c>
      <c r="J1005" s="234">
        <v>176.04</v>
      </c>
      <c r="K1005" s="235">
        <v>6.364999</v>
      </c>
      <c r="L1005" s="234">
        <v>176.04</v>
      </c>
      <c r="M1005" s="236">
        <f t="shared" si="147"/>
        <v>0.03615654964780732</v>
      </c>
      <c r="N1005" s="237">
        <v>247</v>
      </c>
      <c r="O1005" s="237">
        <f t="shared" si="145"/>
        <v>8.930667763008408</v>
      </c>
      <c r="P1005" s="237">
        <f t="shared" si="146"/>
        <v>2169.392978868439</v>
      </c>
      <c r="Q1005" s="347">
        <f t="shared" si="148"/>
        <v>535.8400657805045</v>
      </c>
    </row>
    <row r="1006" spans="1:17" ht="11.25">
      <c r="A1006" s="371"/>
      <c r="B1006" s="239" t="s">
        <v>51</v>
      </c>
      <c r="C1006" s="232" t="s">
        <v>43</v>
      </c>
      <c r="D1006" s="233">
        <v>12</v>
      </c>
      <c r="E1006" s="231" t="s">
        <v>28</v>
      </c>
      <c r="F1006" s="303">
        <f>+G1006+H1006+I1006</f>
        <v>20.69</v>
      </c>
      <c r="G1006" s="303">
        <v>0.57772</v>
      </c>
      <c r="H1006" s="303">
        <v>0.39</v>
      </c>
      <c r="I1006" s="303">
        <v>19.72228</v>
      </c>
      <c r="J1006" s="234">
        <v>543.67</v>
      </c>
      <c r="K1006" s="235">
        <v>19.72228</v>
      </c>
      <c r="L1006" s="234">
        <v>543.67</v>
      </c>
      <c r="M1006" s="236">
        <f t="shared" si="147"/>
        <v>0.03627619695771332</v>
      </c>
      <c r="N1006" s="237">
        <v>247</v>
      </c>
      <c r="O1006" s="237">
        <f t="shared" si="145"/>
        <v>8.960220648555191</v>
      </c>
      <c r="P1006" s="237">
        <f t="shared" si="146"/>
        <v>2176.571817462799</v>
      </c>
      <c r="Q1006" s="347">
        <f t="shared" si="148"/>
        <v>537.6132389133114</v>
      </c>
    </row>
    <row r="1007" spans="1:17" ht="11.25">
      <c r="A1007" s="371"/>
      <c r="B1007" s="231" t="s">
        <v>786</v>
      </c>
      <c r="C1007" s="232" t="s">
        <v>785</v>
      </c>
      <c r="D1007" s="233">
        <v>23</v>
      </c>
      <c r="E1007" s="231">
        <v>1963</v>
      </c>
      <c r="F1007" s="303">
        <v>18.575</v>
      </c>
      <c r="G1007" s="303"/>
      <c r="H1007" s="303"/>
      <c r="I1007" s="303">
        <v>18.575</v>
      </c>
      <c r="J1007" s="234">
        <v>502.6</v>
      </c>
      <c r="K1007" s="235">
        <v>18.575</v>
      </c>
      <c r="L1007" s="234">
        <v>502.6</v>
      </c>
      <c r="M1007" s="236">
        <f t="shared" si="147"/>
        <v>0.036957819339434934</v>
      </c>
      <c r="N1007" s="237">
        <v>249.28</v>
      </c>
      <c r="O1007" s="237">
        <f t="shared" si="145"/>
        <v>9.212845204934341</v>
      </c>
      <c r="P1007" s="237">
        <f t="shared" si="146"/>
        <v>2217.469160366096</v>
      </c>
      <c r="Q1007" s="347">
        <f t="shared" si="148"/>
        <v>552.7707122960604</v>
      </c>
    </row>
    <row r="1008" spans="1:17" ht="11.25">
      <c r="A1008" s="371"/>
      <c r="B1008" s="239" t="s">
        <v>299</v>
      </c>
      <c r="C1008" s="232" t="s">
        <v>296</v>
      </c>
      <c r="D1008" s="233">
        <v>63</v>
      </c>
      <c r="E1008" s="231">
        <v>1960</v>
      </c>
      <c r="F1008" s="303">
        <v>39.1</v>
      </c>
      <c r="G1008" s="303">
        <v>4.626363</v>
      </c>
      <c r="H1008" s="303">
        <v>0</v>
      </c>
      <c r="I1008" s="303">
        <f>F1008-G1008-H1008</f>
        <v>34.473637000000004</v>
      </c>
      <c r="J1008" s="234">
        <v>923.99</v>
      </c>
      <c r="K1008" s="235">
        <f>I1008/J1008*L1008</f>
        <v>34.473637000000004</v>
      </c>
      <c r="L1008" s="234">
        <v>923.99</v>
      </c>
      <c r="M1008" s="236">
        <f t="shared" si="147"/>
        <v>0.03730953473522441</v>
      </c>
      <c r="N1008" s="237">
        <f>257.6*1.09</f>
        <v>280.78400000000005</v>
      </c>
      <c r="O1008" s="237">
        <f t="shared" si="145"/>
        <v>10.475920401095252</v>
      </c>
      <c r="P1008" s="237">
        <f t="shared" si="146"/>
        <v>2238.572084113465</v>
      </c>
      <c r="Q1008" s="347">
        <f t="shared" si="148"/>
        <v>628.5552240657153</v>
      </c>
    </row>
    <row r="1009" spans="1:17" ht="11.25">
      <c r="A1009" s="371"/>
      <c r="B1009" s="231" t="s">
        <v>992</v>
      </c>
      <c r="C1009" s="232" t="s">
        <v>988</v>
      </c>
      <c r="D1009" s="233">
        <v>6</v>
      </c>
      <c r="E1009" s="231">
        <v>1940</v>
      </c>
      <c r="F1009" s="303">
        <v>9.778</v>
      </c>
      <c r="G1009" s="303">
        <v>0.21472</v>
      </c>
      <c r="H1009" s="303">
        <v>0</v>
      </c>
      <c r="I1009" s="303">
        <v>9.563279</v>
      </c>
      <c r="J1009" s="234">
        <v>250.65</v>
      </c>
      <c r="K1009" s="235">
        <v>9.563279</v>
      </c>
      <c r="L1009" s="234">
        <v>250.65</v>
      </c>
      <c r="M1009" s="236">
        <v>0.03815391581887093</v>
      </c>
      <c r="N1009" s="237">
        <v>264.434</v>
      </c>
      <c r="O1009" s="237">
        <v>10.089192575647317</v>
      </c>
      <c r="P1009" s="237">
        <v>2289.2349491322557</v>
      </c>
      <c r="Q1009" s="347">
        <v>605.351554538839</v>
      </c>
    </row>
    <row r="1010" spans="1:17" ht="11.25">
      <c r="A1010" s="371"/>
      <c r="B1010" s="239" t="s">
        <v>301</v>
      </c>
      <c r="C1010" s="259" t="s">
        <v>328</v>
      </c>
      <c r="D1010" s="233">
        <v>7</v>
      </c>
      <c r="E1010" s="231">
        <v>1985</v>
      </c>
      <c r="F1010" s="303">
        <f>SUM(G1010:I1010)</f>
        <v>4.15</v>
      </c>
      <c r="G1010" s="303">
        <v>0</v>
      </c>
      <c r="H1010" s="303">
        <v>0</v>
      </c>
      <c r="I1010" s="303">
        <v>4.15</v>
      </c>
      <c r="J1010" s="234">
        <v>108.3</v>
      </c>
      <c r="K1010" s="235">
        <v>4.15</v>
      </c>
      <c r="L1010" s="234">
        <v>108.3</v>
      </c>
      <c r="M1010" s="236">
        <f>K1010/L1010</f>
        <v>0.03831948291782087</v>
      </c>
      <c r="N1010" s="237">
        <v>290.8</v>
      </c>
      <c r="O1010" s="237">
        <f>M1010*N1010</f>
        <v>11.14330563250231</v>
      </c>
      <c r="P1010" s="237">
        <f>M1010*60*1000</f>
        <v>2299.168975069252</v>
      </c>
      <c r="Q1010" s="347">
        <f>P1010*N1010/1000</f>
        <v>668.5983379501386</v>
      </c>
    </row>
    <row r="1011" spans="1:17" ht="11.25">
      <c r="A1011" s="371"/>
      <c r="B1011" s="239" t="s">
        <v>75</v>
      </c>
      <c r="C1011" s="232" t="s">
        <v>74</v>
      </c>
      <c r="D1011" s="233">
        <v>6</v>
      </c>
      <c r="E1011" s="231">
        <v>1980</v>
      </c>
      <c r="F1011" s="303">
        <v>12.1</v>
      </c>
      <c r="G1011" s="303">
        <v>0.56</v>
      </c>
      <c r="H1011" s="303">
        <v>0.96</v>
      </c>
      <c r="I1011" s="303">
        <v>10.58</v>
      </c>
      <c r="J1011" s="234">
        <v>275</v>
      </c>
      <c r="K1011" s="235">
        <v>10.58</v>
      </c>
      <c r="L1011" s="234">
        <v>275</v>
      </c>
      <c r="M1011" s="236">
        <f>I1011/L1011</f>
        <v>0.03847272727272727</v>
      </c>
      <c r="N1011" s="237">
        <v>225.3</v>
      </c>
      <c r="O1011" s="237">
        <f>M1011*N1011</f>
        <v>8.667905454545455</v>
      </c>
      <c r="P1011" s="237">
        <f>M1011*60*1000</f>
        <v>2308.3636363636365</v>
      </c>
      <c r="Q1011" s="347">
        <f>O1011*60</f>
        <v>520.0743272727273</v>
      </c>
    </row>
    <row r="1012" spans="1:17" ht="11.25">
      <c r="A1012" s="371"/>
      <c r="B1012" s="239" t="s">
        <v>354</v>
      </c>
      <c r="C1012" s="232" t="s">
        <v>353</v>
      </c>
      <c r="D1012" s="233">
        <v>2</v>
      </c>
      <c r="E1012" s="231">
        <v>1985</v>
      </c>
      <c r="F1012" s="303">
        <f>G1012+H1012+I1012</f>
        <v>5.56</v>
      </c>
      <c r="G1012" s="303">
        <v>0.44</v>
      </c>
      <c r="H1012" s="303">
        <v>0.32</v>
      </c>
      <c r="I1012" s="303">
        <v>4.8</v>
      </c>
      <c r="J1012" s="234">
        <v>121.2</v>
      </c>
      <c r="K1012" s="235">
        <v>4.8</v>
      </c>
      <c r="L1012" s="234">
        <v>121.2</v>
      </c>
      <c r="M1012" s="236">
        <f>K1012/L1012</f>
        <v>0.039603960396039604</v>
      </c>
      <c r="N1012" s="237">
        <v>209.8</v>
      </c>
      <c r="O1012" s="237">
        <f>M1012*N1012*1.09</f>
        <v>9.05671287128713</v>
      </c>
      <c r="P1012" s="237">
        <f>M1012*60*1000</f>
        <v>2376.237623762376</v>
      </c>
      <c r="Q1012" s="347">
        <f>P1012*N1012/1000</f>
        <v>498.53465346534654</v>
      </c>
    </row>
    <row r="1013" spans="1:17" ht="11.25">
      <c r="A1013" s="371"/>
      <c r="B1013" s="231" t="s">
        <v>992</v>
      </c>
      <c r="C1013" s="232" t="s">
        <v>989</v>
      </c>
      <c r="D1013" s="233">
        <v>4</v>
      </c>
      <c r="E1013" s="231">
        <v>1940</v>
      </c>
      <c r="F1013" s="303">
        <v>18.875</v>
      </c>
      <c r="G1013" s="303">
        <v>1.837145</v>
      </c>
      <c r="H1013" s="303">
        <v>0.04</v>
      </c>
      <c r="I1013" s="303">
        <v>16.997856</v>
      </c>
      <c r="J1013" s="234">
        <v>415.64</v>
      </c>
      <c r="K1013" s="235">
        <v>16.997856</v>
      </c>
      <c r="L1013" s="234">
        <v>415.64</v>
      </c>
      <c r="M1013" s="236">
        <v>0.04089562121066307</v>
      </c>
      <c r="N1013" s="237">
        <v>264.434</v>
      </c>
      <c r="O1013" s="237">
        <v>10.814192699220479</v>
      </c>
      <c r="P1013" s="237">
        <v>2453.7372726397844</v>
      </c>
      <c r="Q1013" s="347">
        <v>648.8515619532288</v>
      </c>
    </row>
    <row r="1014" spans="1:17" ht="11.25">
      <c r="A1014" s="371"/>
      <c r="B1014" s="231" t="s">
        <v>992</v>
      </c>
      <c r="C1014" s="232" t="s">
        <v>990</v>
      </c>
      <c r="D1014" s="233">
        <v>8</v>
      </c>
      <c r="E1014" s="231" t="s">
        <v>105</v>
      </c>
      <c r="F1014" s="303">
        <v>10.993</v>
      </c>
      <c r="G1014" s="303">
        <v>0</v>
      </c>
      <c r="H1014" s="303">
        <v>0</v>
      </c>
      <c r="I1014" s="303">
        <v>10.992999</v>
      </c>
      <c r="J1014" s="234">
        <v>248.01</v>
      </c>
      <c r="K1014" s="235">
        <v>10.992999</v>
      </c>
      <c r="L1014" s="234">
        <v>248.01</v>
      </c>
      <c r="M1014" s="236">
        <v>0.044324821579775006</v>
      </c>
      <c r="N1014" s="237">
        <v>264.434</v>
      </c>
      <c r="O1014" s="237">
        <v>11.720989869626225</v>
      </c>
      <c r="P1014" s="237">
        <v>2659.4892947865005</v>
      </c>
      <c r="Q1014" s="347">
        <v>703.2593921775735</v>
      </c>
    </row>
    <row r="1015" spans="1:17" ht="11.25">
      <c r="A1015" s="371"/>
      <c r="B1015" s="231" t="s">
        <v>992</v>
      </c>
      <c r="C1015" s="232" t="s">
        <v>991</v>
      </c>
      <c r="D1015" s="233">
        <v>13</v>
      </c>
      <c r="E1015" s="231" t="s">
        <v>105</v>
      </c>
      <c r="F1015" s="303">
        <v>17.988</v>
      </c>
      <c r="G1015" s="303">
        <v>0</v>
      </c>
      <c r="H1015" s="303">
        <v>0</v>
      </c>
      <c r="I1015" s="303">
        <v>17.988001</v>
      </c>
      <c r="J1015" s="234">
        <v>397.64</v>
      </c>
      <c r="K1015" s="235">
        <v>17.988001</v>
      </c>
      <c r="L1015" s="234">
        <v>397.64</v>
      </c>
      <c r="M1015" s="236">
        <v>0.04523690021124636</v>
      </c>
      <c r="N1015" s="237">
        <v>264.434</v>
      </c>
      <c r="O1015" s="237">
        <v>11.96217447046072</v>
      </c>
      <c r="P1015" s="237">
        <v>2714.2140126747813</v>
      </c>
      <c r="Q1015" s="347">
        <v>717.7304682276432</v>
      </c>
    </row>
    <row r="1016" spans="1:17" ht="12" thickBot="1">
      <c r="A1016" s="372"/>
      <c r="B1016" s="352" t="s">
        <v>934</v>
      </c>
      <c r="C1016" s="353" t="s">
        <v>928</v>
      </c>
      <c r="D1016" s="354">
        <v>3</v>
      </c>
      <c r="E1016" s="352">
        <v>1940</v>
      </c>
      <c r="F1016" s="355">
        <f>SUM(I1016+H1016+G1016)</f>
        <v>5.817</v>
      </c>
      <c r="G1016" s="355"/>
      <c r="H1016" s="355"/>
      <c r="I1016" s="355">
        <v>5.817</v>
      </c>
      <c r="J1016" s="356">
        <v>112.26</v>
      </c>
      <c r="K1016" s="357">
        <v>5.817</v>
      </c>
      <c r="L1016" s="356">
        <v>112.26</v>
      </c>
      <c r="M1016" s="358">
        <f>K1016/L1016</f>
        <v>0.05181721004810262</v>
      </c>
      <c r="N1016" s="359">
        <v>206.56</v>
      </c>
      <c r="O1016" s="359">
        <f>M1016*N1016</f>
        <v>10.703362907536077</v>
      </c>
      <c r="P1016" s="359">
        <f>M1016*60*1000</f>
        <v>3109.0326028861573</v>
      </c>
      <c r="Q1016" s="360">
        <f>P1016*N1016/1000</f>
        <v>642.2017744521646</v>
      </c>
    </row>
    <row r="1017" spans="2:17" ht="1.5" customHeight="1">
      <c r="B1017" s="18"/>
      <c r="C1017" s="335"/>
      <c r="D1017" s="18"/>
      <c r="E1017" s="18"/>
      <c r="F1017" s="336"/>
      <c r="G1017" s="336"/>
      <c r="H1017" s="336"/>
      <c r="I1017" s="336"/>
      <c r="J1017" s="337"/>
      <c r="K1017" s="18"/>
      <c r="L1017" s="337"/>
      <c r="M1017" s="337"/>
      <c r="N1017" s="337"/>
      <c r="O1017" s="18"/>
      <c r="P1017" s="18"/>
      <c r="Q1017" s="18"/>
    </row>
  </sheetData>
  <sheetProtection/>
  <mergeCells count="19">
    <mergeCell ref="D2:D3"/>
    <mergeCell ref="J2:J3"/>
    <mergeCell ref="K2:K3"/>
    <mergeCell ref="A6:A204"/>
    <mergeCell ref="A750:A1016"/>
    <mergeCell ref="A452:A749"/>
    <mergeCell ref="A205:A451"/>
    <mergeCell ref="A1:Q1"/>
    <mergeCell ref="Q2:Q3"/>
    <mergeCell ref="P2:P3"/>
    <mergeCell ref="F2:I2"/>
    <mergeCell ref="N2:N3"/>
    <mergeCell ref="L2:L3"/>
    <mergeCell ref="B2:B4"/>
    <mergeCell ref="A2:A4"/>
    <mergeCell ref="E2:E3"/>
    <mergeCell ref="M2:M3"/>
    <mergeCell ref="O2:O3"/>
    <mergeCell ref="C2:C4"/>
  </mergeCells>
  <printOptions/>
  <pageMargins left="0.21" right="0.16" top="0.24" bottom="0.2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User</cp:lastModifiedBy>
  <cp:lastPrinted>2013-11-18T06:30:13Z</cp:lastPrinted>
  <dcterms:created xsi:type="dcterms:W3CDTF">2007-12-03T08:09:16Z</dcterms:created>
  <dcterms:modified xsi:type="dcterms:W3CDTF">2014-01-17T12:56:07Z</dcterms:modified>
  <cp:category/>
  <cp:version/>
  <cp:contentType/>
  <cp:contentStatus/>
</cp:coreProperties>
</file>